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Users\dl\Desktop\下載\"/>
    </mc:Choice>
  </mc:AlternateContent>
  <bookViews>
    <workbookView xWindow="-120" yWindow="-120" windowWidth="29040" windowHeight="15840" tabRatio="620" firstSheet="20" activeTab="22"/>
  </bookViews>
  <sheets>
    <sheet name="2016總表" sheetId="40" state="hidden" r:id="rId1"/>
    <sheet name="2016分表" sheetId="41" state="hidden" r:id="rId2"/>
    <sheet name="2016JL(SW統計)" sheetId="42" state="hidden" r:id="rId3"/>
    <sheet name="2016JL出版社" sheetId="43" state="hidden" r:id="rId4"/>
    <sheet name="2017總表" sheetId="44" state="hidden" r:id="rId5"/>
    <sheet name="2017分表" sheetId="45" state="hidden" r:id="rId6"/>
    <sheet name="2017JL(SW統計)" sheetId="46" state="hidden" r:id="rId7"/>
    <sheet name="2017JL出版社" sheetId="48" state="hidden" r:id="rId8"/>
    <sheet name="2018總表" sheetId="49" state="hidden" r:id="rId9"/>
    <sheet name="2018分表" sheetId="50" state="hidden" r:id="rId10"/>
    <sheet name="2018JL(SW統計)" sheetId="51" state="hidden" r:id="rId11"/>
    <sheet name="2018JL出版社" sheetId="52" state="hidden" r:id="rId12"/>
    <sheet name="2019總表" sheetId="56" state="hidden" r:id="rId13"/>
    <sheet name="2019分表" sheetId="57" state="hidden" r:id="rId14"/>
    <sheet name="2019JL(SW統計)" sheetId="61" state="hidden" r:id="rId15"/>
    <sheet name="2019JL出版社" sheetId="59" state="hidden" r:id="rId16"/>
    <sheet name="2022總表" sheetId="62" state="hidden" r:id="rId17"/>
    <sheet name="2022分表" sheetId="63" state="hidden" r:id="rId18"/>
    <sheet name="2020JL(SW統計)" sheetId="64" state="hidden" r:id="rId19"/>
    <sheet name="2022JL出版社" sheetId="65" state="hidden" r:id="rId20"/>
    <sheet name="2025總表" sheetId="67" r:id="rId21"/>
    <sheet name="2025分表" sheetId="68" r:id="rId22"/>
    <sheet name="2025JL出版社" sheetId="69" r:id="rId23"/>
    <sheet name="統計輪值表" sheetId="17" state="hidden" r:id="rId24"/>
    <sheet name="院區資訊" sheetId="70" state="hidden" r:id="rId25"/>
    <sheet name="查詢資料" sheetId="16" state="hidden" r:id="rId26"/>
  </sheets>
  <definedNames>
    <definedName name="_xlnm._FilterDatabase" localSheetId="2" hidden="1">'2016JL(SW統計)'!$A$1:$AB$87</definedName>
    <definedName name="_xlnm._FilterDatabase" localSheetId="3" hidden="1">'2016JL出版社'!$A$1:$AE$88</definedName>
    <definedName name="_xlnm._FilterDatabase" localSheetId="6" hidden="1">'2017JL(SW統計)'!$A$1:$Z$76</definedName>
    <definedName name="_xlnm._FilterDatabase" localSheetId="7" hidden="1">'2017JL出版社'!$A$1:$AA$84</definedName>
    <definedName name="_xlnm._FilterDatabase" localSheetId="10" hidden="1">'2018JL(SW統計)'!$A$1:$Z$85</definedName>
    <definedName name="_xlnm._FilterDatabase" localSheetId="11" hidden="1">'2018JL出版社'!$A$1:$AB$85</definedName>
    <definedName name="_xlnm._FilterDatabase" localSheetId="14" hidden="1">'2019JL(SW統計)'!$A$1:$W$72</definedName>
    <definedName name="_xlnm._FilterDatabase" localSheetId="15" hidden="1">'2019JL出版社'!$A$1:$Z$72</definedName>
    <definedName name="_xlnm._FilterDatabase" localSheetId="18" hidden="1">'2020JL(SW統計)'!$A$1:$V$72</definedName>
    <definedName name="_xlnm._FilterDatabase" localSheetId="19" hidden="1">'2022JL出版社'!$A$1:$AB$70</definedName>
    <definedName name="_xlnm._FilterDatabase" localSheetId="22" hidden="1">'2025JL出版社'!$A$2:$AB$76</definedName>
    <definedName name="_xlnm._FilterDatabase" localSheetId="23" hidden="1">統計輪值表!$A$5:$E$36</definedName>
    <definedName name="_xlnm.Print_Area" localSheetId="0">'2016總表'!$A$2:$E$39</definedName>
    <definedName name="_xlnm.Print_Area" localSheetId="4">'2017總表'!$A$2:$E$37</definedName>
    <definedName name="_xlnm.Print_Area" localSheetId="8">'2018總表'!$A$2:$E$41</definedName>
    <definedName name="_xlnm.Print_Area" localSheetId="12">'2019總表'!$A$2:$E$25</definedName>
    <definedName name="_xlnm.Print_Area" localSheetId="16">'2022總表'!$A$2:$E$14</definedName>
    <definedName name="_xlnm.Print_Area" localSheetId="20">'2025總表'!$B$2:$F$2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6" i="69" l="1"/>
  <c r="AA75" i="69"/>
  <c r="AA74" i="69"/>
  <c r="AA73" i="69"/>
  <c r="AA72" i="69"/>
  <c r="AA71" i="69"/>
  <c r="AA70" i="69"/>
  <c r="AA69" i="69"/>
  <c r="AA68" i="69"/>
  <c r="AA67" i="69"/>
  <c r="AA66" i="69"/>
  <c r="AA65" i="69"/>
  <c r="AA64" i="69"/>
  <c r="AA63" i="69"/>
  <c r="AA62" i="69"/>
  <c r="AA61" i="69"/>
  <c r="AA60" i="69"/>
  <c r="AA59" i="69"/>
  <c r="AA58" i="69"/>
  <c r="AA57" i="69"/>
  <c r="AA56" i="69"/>
  <c r="AA55" i="69"/>
  <c r="AA54" i="69"/>
  <c r="AA53" i="69"/>
  <c r="AA52" i="69"/>
  <c r="AA51" i="69"/>
  <c r="AA50" i="69"/>
  <c r="AA47" i="69"/>
  <c r="AA46" i="69"/>
  <c r="AA45" i="69"/>
  <c r="AA44" i="69"/>
  <c r="AA43" i="69"/>
  <c r="AA42" i="69"/>
  <c r="AA41" i="69"/>
  <c r="AA40" i="69"/>
  <c r="AA39" i="69"/>
  <c r="AA38" i="69"/>
  <c r="AA37" i="69"/>
  <c r="AA36" i="69"/>
  <c r="AA35" i="69"/>
  <c r="AA34" i="69"/>
  <c r="AA33" i="69"/>
  <c r="AA32" i="69"/>
  <c r="AA31" i="69"/>
  <c r="AA30" i="69"/>
  <c r="AA29" i="69"/>
  <c r="AA28" i="69"/>
  <c r="AA27" i="69"/>
  <c r="AA26" i="69"/>
  <c r="AA25" i="69"/>
  <c r="AA24" i="69"/>
  <c r="AA23" i="69"/>
  <c r="AA22" i="69"/>
  <c r="AA21" i="69"/>
  <c r="AA20" i="69"/>
  <c r="AA19" i="69"/>
  <c r="AA18" i="69"/>
  <c r="AA17" i="69"/>
  <c r="AA16" i="69"/>
  <c r="AA15" i="69"/>
  <c r="AA14" i="69"/>
  <c r="AA13" i="69"/>
  <c r="AA12" i="69"/>
  <c r="AA11" i="69"/>
  <c r="AA10" i="69"/>
  <c r="AA9" i="69"/>
  <c r="AA8" i="69"/>
  <c r="AA7" i="69"/>
  <c r="AA6" i="69"/>
  <c r="AA5" i="69"/>
  <c r="AA4" i="69"/>
  <c r="AA3" i="69"/>
  <c r="C135" i="68" l="1"/>
  <c r="C134" i="68"/>
  <c r="C133" i="68"/>
  <c r="C132" i="68"/>
  <c r="E373" i="68" l="1"/>
  <c r="D373" i="68"/>
  <c r="C373" i="68"/>
  <c r="E356" i="68"/>
  <c r="D356" i="68"/>
  <c r="C356" i="68"/>
  <c r="E322" i="68"/>
  <c r="D322" i="68"/>
  <c r="C322" i="68"/>
  <c r="C321" i="68"/>
  <c r="E305" i="68"/>
  <c r="E321" i="68" l="1"/>
  <c r="D321" i="68"/>
  <c r="E372" i="68" l="1"/>
  <c r="D372" i="68"/>
  <c r="C372" i="68"/>
  <c r="E355" i="68" l="1"/>
  <c r="D355" i="68"/>
  <c r="C355" i="68"/>
  <c r="Y54" i="69"/>
  <c r="Y53" i="69"/>
  <c r="Y32" i="69"/>
  <c r="E320" i="68" l="1"/>
  <c r="D320" i="68"/>
  <c r="C320" i="68"/>
  <c r="E371" i="68"/>
  <c r="D371" i="68"/>
  <c r="C371" i="68"/>
  <c r="E354" i="68"/>
  <c r="D354" i="68"/>
  <c r="C354" i="68"/>
  <c r="C370" i="68" l="1"/>
  <c r="D370" i="68"/>
  <c r="E370" i="68"/>
  <c r="C353" i="68"/>
  <c r="D353" i="68"/>
  <c r="E353" i="68"/>
  <c r="E319" i="68"/>
  <c r="D319" i="68"/>
  <c r="C319" i="68"/>
  <c r="E368" i="68" l="1"/>
  <c r="D368" i="68"/>
  <c r="C368" i="68"/>
  <c r="E369" i="68"/>
  <c r="D369" i="68"/>
  <c r="C369" i="68"/>
  <c r="E352" i="68" l="1"/>
  <c r="D352" i="68"/>
  <c r="C352" i="68"/>
  <c r="C317" i="68" l="1"/>
  <c r="D317" i="68"/>
  <c r="C318" i="68"/>
  <c r="D318" i="68"/>
  <c r="E318" i="68"/>
  <c r="E317" i="68"/>
  <c r="C385" i="68" l="1"/>
  <c r="D385" i="68"/>
  <c r="C386" i="68"/>
  <c r="D386" i="68"/>
  <c r="C387" i="68"/>
  <c r="D387" i="68"/>
  <c r="C388" i="68"/>
  <c r="D388" i="68"/>
  <c r="C389" i="68"/>
  <c r="D389" i="68"/>
  <c r="C390" i="68"/>
  <c r="D390" i="68"/>
  <c r="C407" i="68"/>
  <c r="D407" i="68"/>
  <c r="C402" i="68"/>
  <c r="D402" i="68"/>
  <c r="C403" i="68"/>
  <c r="D403" i="68"/>
  <c r="C404" i="68"/>
  <c r="D404" i="68"/>
  <c r="C405" i="68"/>
  <c r="D405" i="68"/>
  <c r="C406" i="68"/>
  <c r="D406" i="68"/>
  <c r="C128" i="68" l="1"/>
  <c r="C435" i="68"/>
  <c r="C316" i="68"/>
  <c r="D316" i="68"/>
  <c r="E316" i="68"/>
  <c r="D401" i="68"/>
  <c r="C401" i="68"/>
  <c r="D384" i="68"/>
  <c r="C384" i="68"/>
  <c r="E367" i="68"/>
  <c r="D367" i="68"/>
  <c r="C367" i="68"/>
  <c r="E351" i="68"/>
  <c r="D351" i="68"/>
  <c r="C351" i="68"/>
  <c r="E350" i="68"/>
  <c r="D350" i="68"/>
  <c r="C350" i="68"/>
  <c r="C366" i="68" l="1"/>
  <c r="D366" i="68"/>
  <c r="E366" i="68"/>
  <c r="C400" i="68"/>
  <c r="D400" i="68"/>
  <c r="D383" i="68"/>
  <c r="C383" i="68"/>
  <c r="D349" i="68" l="1"/>
  <c r="E349" i="68"/>
  <c r="C349" i="68"/>
  <c r="E315" i="68"/>
  <c r="C315" i="68"/>
  <c r="D315" i="68"/>
  <c r="C264" i="68"/>
  <c r="D264" i="68"/>
  <c r="C131" i="68" l="1"/>
  <c r="C130" i="68"/>
  <c r="C129" i="68"/>
  <c r="C127" i="68"/>
  <c r="C126" i="68"/>
  <c r="C125" i="68"/>
  <c r="C124" i="68"/>
  <c r="D399" i="68"/>
  <c r="C399" i="68"/>
  <c r="E365" i="68"/>
  <c r="D365" i="68"/>
  <c r="C365" i="68"/>
  <c r="E348" i="68"/>
  <c r="D348" i="68"/>
  <c r="C348" i="68"/>
  <c r="E314" i="68"/>
  <c r="D314" i="68"/>
  <c r="C314" i="68"/>
  <c r="D263" i="68" l="1"/>
  <c r="C263" i="68"/>
  <c r="C145" i="68" l="1"/>
  <c r="C152" i="68"/>
  <c r="C151" i="68"/>
  <c r="C150" i="68"/>
  <c r="C149" i="68"/>
  <c r="C148" i="68"/>
  <c r="C147" i="68"/>
  <c r="C146" i="68"/>
  <c r="C144" i="68"/>
  <c r="D382" i="68" l="1"/>
  <c r="C382" i="68"/>
  <c r="C279" i="68"/>
  <c r="C280" i="68"/>
  <c r="C282" i="68"/>
  <c r="C283" i="68"/>
  <c r="C284" i="68"/>
  <c r="C285" i="68"/>
  <c r="C286" i="68"/>
  <c r="C287" i="68"/>
  <c r="C288" i="68"/>
  <c r="C432" i="68"/>
  <c r="C433" i="68"/>
  <c r="C434" i="68"/>
  <c r="C436" i="68"/>
  <c r="C437" i="68"/>
  <c r="C438" i="68"/>
  <c r="C439" i="68"/>
  <c r="C440" i="68"/>
  <c r="C441" i="68"/>
  <c r="C143" i="68"/>
  <c r="C313" i="68"/>
  <c r="D313" i="68"/>
  <c r="E313" i="68"/>
  <c r="C398" i="68" l="1"/>
  <c r="D398" i="68"/>
  <c r="C381" i="68"/>
  <c r="D381" i="68"/>
  <c r="E296" i="68"/>
  <c r="E297" i="68"/>
  <c r="E298" i="68"/>
  <c r="E299" i="68"/>
  <c r="E300" i="68"/>
  <c r="E301" i="68"/>
  <c r="E302" i="68"/>
  <c r="E303" i="68"/>
  <c r="E304" i="68"/>
  <c r="C266" i="68" l="1"/>
  <c r="E263" i="68"/>
  <c r="F263" i="68"/>
  <c r="E264" i="68"/>
  <c r="F264" i="68"/>
  <c r="C265" i="68"/>
  <c r="D265" i="68"/>
  <c r="E265" i="68"/>
  <c r="F265" i="68"/>
  <c r="D266" i="68"/>
  <c r="E266" i="68"/>
  <c r="F266" i="68"/>
  <c r="C267" i="68"/>
  <c r="D267" i="68"/>
  <c r="E267" i="68"/>
  <c r="F267" i="68"/>
  <c r="C268" i="68"/>
  <c r="D268" i="68"/>
  <c r="E268" i="68"/>
  <c r="F268" i="68"/>
  <c r="C269" i="68"/>
  <c r="D269" i="68"/>
  <c r="E269" i="68"/>
  <c r="F269" i="68"/>
  <c r="C270" i="68"/>
  <c r="D270" i="68"/>
  <c r="E270" i="68"/>
  <c r="F270" i="68"/>
  <c r="C271" i="68"/>
  <c r="D271" i="68"/>
  <c r="E271" i="68"/>
  <c r="F271" i="68"/>
  <c r="C262" i="68"/>
  <c r="D262" i="68"/>
  <c r="E262" i="68"/>
  <c r="F262" i="68"/>
  <c r="E347" i="68" l="1"/>
  <c r="C347" i="68"/>
  <c r="D347" i="68"/>
  <c r="C364" i="68"/>
  <c r="D364" i="68"/>
  <c r="E364" i="68"/>
  <c r="J32" i="69" l="1"/>
  <c r="D459" i="68"/>
  <c r="C312" i="68"/>
  <c r="D312" i="68"/>
  <c r="E312" i="68"/>
  <c r="E311" i="68"/>
  <c r="D311" i="68"/>
  <c r="C311" i="68"/>
  <c r="E294" i="68"/>
  <c r="E295" i="68"/>
  <c r="C142" i="68"/>
  <c r="C141" i="68"/>
  <c r="D397" i="68"/>
  <c r="D396" i="68"/>
  <c r="C397" i="68"/>
  <c r="C396" i="68"/>
  <c r="C380" i="68"/>
  <c r="D380" i="68"/>
  <c r="D379" i="68"/>
  <c r="C379" i="68"/>
  <c r="F261" i="68"/>
  <c r="E261" i="68"/>
  <c r="D261" i="68"/>
  <c r="C261" i="68"/>
  <c r="D260" i="68" l="1"/>
  <c r="E260" i="68"/>
  <c r="F260" i="68"/>
  <c r="C260" i="68"/>
  <c r="C431" i="68" l="1"/>
  <c r="C430" i="68"/>
  <c r="C278" i="68"/>
  <c r="C277" i="68"/>
  <c r="C346" i="68" l="1"/>
  <c r="D346" i="68"/>
  <c r="E346" i="68"/>
  <c r="D345" i="68"/>
  <c r="E345" i="68"/>
  <c r="C345" i="68"/>
  <c r="E363" i="68"/>
  <c r="D363" i="68"/>
  <c r="C363" i="68"/>
  <c r="E362" i="68"/>
  <c r="D362" i="68"/>
  <c r="C362" i="68"/>
  <c r="D85" i="68"/>
  <c r="J35" i="69" l="1"/>
  <c r="J20" i="69"/>
  <c r="J75" i="69"/>
  <c r="J76" i="69"/>
  <c r="J26" i="69"/>
  <c r="J68" i="69"/>
  <c r="J71" i="69"/>
  <c r="J27" i="69"/>
  <c r="J25" i="69" l="1"/>
  <c r="C476" i="68"/>
  <c r="C459" i="68" l="1"/>
  <c r="H289" i="68" l="1"/>
  <c r="J442" i="68" l="1"/>
  <c r="M442" i="68"/>
  <c r="L442" i="68"/>
  <c r="K442" i="68"/>
  <c r="D425" i="68" l="1"/>
  <c r="M409" i="68"/>
  <c r="L409" i="68"/>
  <c r="K409" i="68"/>
  <c r="J409" i="68"/>
  <c r="I409" i="68"/>
  <c r="H409" i="68"/>
  <c r="M391" i="68"/>
  <c r="J391" i="68"/>
  <c r="D391" i="68" l="1"/>
  <c r="C391" i="68"/>
  <c r="D408" i="68"/>
  <c r="C408" i="68"/>
  <c r="J36" i="69"/>
  <c r="J34" i="69"/>
  <c r="J33" i="69"/>
  <c r="E34" i="68" l="1"/>
  <c r="D34" i="68"/>
  <c r="C34" i="68"/>
  <c r="C442" i="68" l="1"/>
  <c r="D102" i="68"/>
  <c r="C102" i="68"/>
  <c r="L391" i="68"/>
  <c r="K391" i="68"/>
  <c r="I391" i="68"/>
  <c r="H391" i="68"/>
  <c r="E238" i="68" l="1"/>
  <c r="D238" i="68"/>
  <c r="C238" i="68"/>
  <c r="C85" i="68" l="1"/>
  <c r="J74" i="69" l="1"/>
  <c r="J73" i="69"/>
  <c r="J72" i="69"/>
  <c r="J70" i="69"/>
  <c r="J67" i="69" l="1"/>
  <c r="J65" i="69"/>
  <c r="J64" i="69"/>
  <c r="J63" i="69"/>
  <c r="J62" i="69"/>
  <c r="J61" i="69"/>
  <c r="J60" i="69"/>
  <c r="J59" i="69"/>
  <c r="J58" i="69"/>
  <c r="J57" i="69"/>
  <c r="J56" i="69"/>
  <c r="J55" i="69"/>
  <c r="J54" i="69"/>
  <c r="J53" i="69"/>
  <c r="J52" i="69"/>
  <c r="J51" i="69"/>
  <c r="J50" i="69"/>
  <c r="J49" i="69"/>
  <c r="J47" i="69"/>
  <c r="J46" i="69"/>
  <c r="J45" i="69"/>
  <c r="J44" i="69"/>
  <c r="J43" i="69"/>
  <c r="J42" i="69"/>
  <c r="J41" i="69"/>
  <c r="J40" i="69"/>
  <c r="J39" i="69"/>
  <c r="J38" i="69"/>
  <c r="J37" i="69"/>
  <c r="J66" i="69"/>
  <c r="J31" i="69"/>
  <c r="J30" i="69"/>
  <c r="J29" i="69"/>
  <c r="J28" i="69"/>
  <c r="J24" i="69"/>
  <c r="J69" i="69"/>
  <c r="J23" i="69"/>
  <c r="J22" i="69"/>
  <c r="J21" i="69"/>
  <c r="J19" i="69"/>
  <c r="J17" i="69"/>
  <c r="J15" i="69"/>
  <c r="J14" i="69"/>
  <c r="J13" i="69"/>
  <c r="J12" i="69"/>
  <c r="J11" i="69"/>
  <c r="J10" i="69"/>
  <c r="J9" i="69"/>
  <c r="J8" i="69"/>
  <c r="J7" i="69"/>
  <c r="J6" i="69"/>
  <c r="J5" i="69"/>
  <c r="J4" i="69"/>
  <c r="J3" i="69"/>
  <c r="D221" i="68" l="1"/>
  <c r="C221" i="68"/>
  <c r="C425" i="68"/>
  <c r="D340" i="68"/>
  <c r="C340" i="68"/>
  <c r="E204" i="68"/>
  <c r="D204" i="68"/>
  <c r="C204" i="68"/>
  <c r="D68" i="68"/>
  <c r="C68" i="68"/>
  <c r="E51" i="68"/>
  <c r="D51" i="68"/>
  <c r="C51" i="68"/>
  <c r="I136" i="68"/>
  <c r="H136" i="68"/>
  <c r="D187" i="68"/>
  <c r="C187" i="68"/>
  <c r="D306" i="68"/>
  <c r="C306" i="68"/>
  <c r="E306" i="68"/>
  <c r="Q374" i="68"/>
  <c r="P374" i="68"/>
  <c r="O374" i="68"/>
  <c r="N374" i="68"/>
  <c r="M374" i="68"/>
  <c r="L374" i="68"/>
  <c r="K374" i="68"/>
  <c r="J374" i="68"/>
  <c r="I374" i="68"/>
  <c r="Q357" i="68"/>
  <c r="P357" i="68"/>
  <c r="O357" i="68"/>
  <c r="N357" i="68"/>
  <c r="M357" i="68"/>
  <c r="L357" i="68"/>
  <c r="K357" i="68"/>
  <c r="J357" i="68"/>
  <c r="I357" i="68"/>
  <c r="T323" i="68"/>
  <c r="S323" i="68"/>
  <c r="R323" i="68"/>
  <c r="Q323" i="68"/>
  <c r="P323" i="68"/>
  <c r="O323" i="68"/>
  <c r="N323" i="68"/>
  <c r="M323" i="68"/>
  <c r="L323" i="68"/>
  <c r="K323" i="68"/>
  <c r="J323" i="68"/>
  <c r="I323" i="68"/>
  <c r="O272" i="68"/>
  <c r="N272" i="68"/>
  <c r="M272" i="68"/>
  <c r="L272" i="68"/>
  <c r="K272" i="68"/>
  <c r="J272" i="68"/>
  <c r="I272" i="68"/>
  <c r="H272" i="68"/>
  <c r="F272" i="68"/>
  <c r="E272" i="68"/>
  <c r="D272" i="68"/>
  <c r="C272" i="68"/>
  <c r="J289" i="68"/>
  <c r="I289" i="68"/>
  <c r="D255" i="68"/>
  <c r="C255" i="68"/>
  <c r="E170" i="68"/>
  <c r="D170" i="68"/>
  <c r="C170" i="68"/>
  <c r="L153" i="68"/>
  <c r="K153" i="68"/>
  <c r="J153" i="68"/>
  <c r="I153" i="68"/>
  <c r="D119" i="68"/>
  <c r="C119" i="68"/>
  <c r="C17" i="68"/>
  <c r="D17" i="68"/>
  <c r="C357" i="68" l="1"/>
  <c r="C323" i="68"/>
  <c r="C289" i="68"/>
  <c r="E323" i="68"/>
  <c r="D357" i="68"/>
  <c r="D374" i="68"/>
  <c r="D323" i="68"/>
  <c r="E357" i="68"/>
  <c r="E374" i="68"/>
  <c r="C153" i="68"/>
  <c r="C374" i="68"/>
  <c r="C136" i="68"/>
  <c r="AA67" i="65"/>
  <c r="AA68" i="65"/>
  <c r="AA69" i="65"/>
  <c r="AA66" i="65"/>
  <c r="AA65" i="65"/>
  <c r="AA64" i="65"/>
  <c r="AA63" i="65"/>
  <c r="AA62" i="65"/>
  <c r="AA61" i="65"/>
  <c r="AA55" i="65"/>
  <c r="AA56" i="65"/>
  <c r="AA57" i="65"/>
  <c r="AA58" i="65"/>
  <c r="AA59" i="65"/>
  <c r="AA60" i="65"/>
  <c r="AA49" i="65"/>
  <c r="AA50" i="65"/>
  <c r="AA51" i="65"/>
  <c r="AA52" i="65"/>
  <c r="AA48" i="65"/>
  <c r="AA47" i="65"/>
  <c r="AA46" i="65"/>
  <c r="AA44" i="65"/>
  <c r="AA43" i="65"/>
  <c r="AA42" i="65"/>
  <c r="AA39" i="65"/>
  <c r="AA40" i="65"/>
  <c r="AA38" i="65"/>
  <c r="AA37" i="65"/>
  <c r="AA36" i="65"/>
  <c r="AA35" i="65"/>
  <c r="AA34" i="65"/>
  <c r="AA33" i="65"/>
  <c r="AA32" i="65"/>
  <c r="AA31" i="65"/>
  <c r="AA30" i="65"/>
  <c r="AA29" i="65"/>
  <c r="AA28" i="65"/>
  <c r="AA27" i="65"/>
  <c r="AA26" i="65"/>
  <c r="AA25" i="65"/>
  <c r="AA24" i="65"/>
  <c r="AA23" i="65"/>
  <c r="AA22" i="65"/>
  <c r="AA21" i="65"/>
  <c r="AA20" i="65"/>
  <c r="AA19" i="65"/>
  <c r="AA18" i="65"/>
  <c r="AA17" i="65"/>
  <c r="AA16" i="65"/>
  <c r="AA15" i="65"/>
  <c r="AA13" i="65"/>
  <c r="AA14" i="65"/>
  <c r="AA12" i="65"/>
  <c r="AA11" i="65"/>
  <c r="AA10" i="65"/>
  <c r="AA9" i="65"/>
  <c r="AA6" i="65"/>
  <c r="AA5" i="65"/>
  <c r="AA4" i="65"/>
  <c r="AA3" i="65"/>
  <c r="AA2" i="65"/>
  <c r="AA7" i="65"/>
  <c r="AA8" i="65"/>
  <c r="D101" i="63" l="1"/>
  <c r="E101" i="63"/>
  <c r="C101" i="63"/>
  <c r="E200" i="63" l="1"/>
  <c r="J69" i="65" l="1"/>
  <c r="J68" i="65"/>
  <c r="J67" i="65"/>
  <c r="J66" i="65"/>
  <c r="J65" i="65"/>
  <c r="J64" i="65"/>
  <c r="J63" i="65"/>
  <c r="J62" i="65"/>
  <c r="J61" i="65"/>
  <c r="J60" i="65"/>
  <c r="J59" i="65"/>
  <c r="J58" i="65"/>
  <c r="J57" i="65"/>
  <c r="J56" i="65"/>
  <c r="J55" i="65"/>
  <c r="V54" i="65"/>
  <c r="U54" i="65"/>
  <c r="Q54" i="65"/>
  <c r="J54" i="65"/>
  <c r="V53" i="65"/>
  <c r="U53" i="65"/>
  <c r="Q53" i="65"/>
  <c r="J53" i="65"/>
  <c r="J52" i="65"/>
  <c r="J51" i="65"/>
  <c r="J50" i="65"/>
  <c r="J49" i="65"/>
  <c r="J48" i="65"/>
  <c r="J47" i="65"/>
  <c r="J46" i="65"/>
  <c r="J44" i="65"/>
  <c r="J43" i="65"/>
  <c r="J42" i="65"/>
  <c r="J41" i="65"/>
  <c r="J40" i="65"/>
  <c r="J39" i="65"/>
  <c r="J38" i="65"/>
  <c r="J37" i="65"/>
  <c r="J36" i="65"/>
  <c r="J35" i="65"/>
  <c r="J34" i="65"/>
  <c r="J33" i="65"/>
  <c r="J32" i="65"/>
  <c r="J31" i="65"/>
  <c r="J30" i="65"/>
  <c r="J29" i="65"/>
  <c r="J28" i="65"/>
  <c r="J27" i="65"/>
  <c r="J26" i="65"/>
  <c r="J25" i="65"/>
  <c r="J24" i="65"/>
  <c r="J23" i="65"/>
  <c r="J22" i="65"/>
  <c r="J21" i="65"/>
  <c r="J20" i="65"/>
  <c r="J19" i="65"/>
  <c r="J18" i="65"/>
  <c r="J17" i="65"/>
  <c r="J16" i="65"/>
  <c r="J15" i="65"/>
  <c r="J14" i="65"/>
  <c r="J13" i="65"/>
  <c r="J12" i="65"/>
  <c r="J11" i="65"/>
  <c r="J10" i="65"/>
  <c r="J9" i="65"/>
  <c r="J8" i="65"/>
  <c r="J7" i="65"/>
  <c r="J6" i="65"/>
  <c r="J5" i="65"/>
  <c r="J4" i="65"/>
  <c r="J3" i="65"/>
  <c r="J2" i="65"/>
  <c r="E198" i="63"/>
  <c r="E239" i="62" s="1"/>
  <c r="D251" i="62"/>
  <c r="C251" i="62"/>
  <c r="B251" i="62"/>
  <c r="D249" i="62"/>
  <c r="C249" i="62"/>
  <c r="E248" i="62"/>
  <c r="C247" i="62"/>
  <c r="B247" i="62"/>
  <c r="E245" i="62"/>
  <c r="B245" i="62"/>
  <c r="E244" i="62"/>
  <c r="B244" i="62"/>
  <c r="E243" i="62"/>
  <c r="C243" i="62"/>
  <c r="B243" i="62"/>
  <c r="C242" i="62"/>
  <c r="B242" i="62"/>
  <c r="E240" i="62"/>
  <c r="C240" i="62"/>
  <c r="C239" i="62"/>
  <c r="B239" i="62"/>
  <c r="C130" i="63"/>
  <c r="B235" i="62" s="1"/>
  <c r="E233" i="62"/>
  <c r="C233" i="62"/>
  <c r="B233" i="62"/>
  <c r="C232" i="62"/>
  <c r="B232" i="62"/>
  <c r="E231" i="62"/>
  <c r="D231" i="62"/>
  <c r="C231" i="62"/>
  <c r="D229" i="62"/>
  <c r="C229" i="62"/>
  <c r="E228" i="62"/>
  <c r="D228" i="62"/>
  <c r="AA54" i="65" l="1"/>
  <c r="AA53" i="65"/>
  <c r="E192" i="63"/>
  <c r="E196" i="63"/>
  <c r="E128" i="63" l="1"/>
  <c r="C159" i="63" l="1"/>
  <c r="D159" i="63"/>
  <c r="E159" i="63"/>
  <c r="D5" i="62" l="1"/>
  <c r="C5" i="62"/>
  <c r="C388" i="63"/>
  <c r="C122" i="63"/>
  <c r="B11" i="62" s="1"/>
  <c r="C41" i="63"/>
  <c r="C42" i="63"/>
  <c r="C43" i="63"/>
  <c r="C44" i="63"/>
  <c r="C45" i="63"/>
  <c r="C46" i="63"/>
  <c r="C47" i="63"/>
  <c r="C230" i="62" s="1"/>
  <c r="C48" i="63"/>
  <c r="C49" i="63"/>
  <c r="C39" i="63"/>
  <c r="C40" i="63"/>
  <c r="C107" i="63"/>
  <c r="C108" i="63"/>
  <c r="C109" i="63"/>
  <c r="C110" i="63"/>
  <c r="C111" i="63"/>
  <c r="C112" i="63"/>
  <c r="C113" i="63"/>
  <c r="C114" i="63"/>
  <c r="E234" i="62" s="1"/>
  <c r="C115" i="63"/>
  <c r="C116" i="63"/>
  <c r="C117" i="63"/>
  <c r="C106" i="63"/>
  <c r="E405" i="63"/>
  <c r="D405" i="63"/>
  <c r="C405" i="63"/>
  <c r="C371" i="63"/>
  <c r="D371" i="63"/>
  <c r="C303" i="63"/>
  <c r="D303" i="63"/>
  <c r="E303" i="63"/>
  <c r="C223" i="63"/>
  <c r="C224" i="63"/>
  <c r="C225" i="63"/>
  <c r="C226" i="63"/>
  <c r="C227" i="63"/>
  <c r="C228" i="63"/>
  <c r="C229" i="63"/>
  <c r="C230" i="63"/>
  <c r="C231" i="63"/>
  <c r="D241" i="62" s="1"/>
  <c r="C232" i="63"/>
  <c r="C233" i="63"/>
  <c r="E183" i="63"/>
  <c r="D183" i="63"/>
  <c r="C183" i="63"/>
  <c r="E182" i="63"/>
  <c r="D182" i="63"/>
  <c r="C182" i="63"/>
  <c r="E181" i="63"/>
  <c r="D238" i="62" s="1"/>
  <c r="D181" i="63"/>
  <c r="C238" i="62" s="1"/>
  <c r="C181" i="63"/>
  <c r="B238" i="62" s="1"/>
  <c r="E179" i="63"/>
  <c r="D179" i="63"/>
  <c r="C179" i="63"/>
  <c r="E178" i="63"/>
  <c r="D178" i="63"/>
  <c r="C178" i="63"/>
  <c r="E177" i="63"/>
  <c r="D177" i="63"/>
  <c r="C177" i="63"/>
  <c r="E176" i="63"/>
  <c r="D176" i="63"/>
  <c r="C176" i="63"/>
  <c r="E175" i="63"/>
  <c r="D175" i="63"/>
  <c r="C175" i="63"/>
  <c r="E174" i="63"/>
  <c r="D174" i="63"/>
  <c r="C174" i="63"/>
  <c r="E173" i="63"/>
  <c r="D14" i="62" s="1"/>
  <c r="D173" i="63"/>
  <c r="C14" i="62" s="1"/>
  <c r="C173" i="63"/>
  <c r="B14" i="62" s="1"/>
  <c r="C164" i="63"/>
  <c r="B237" i="62" s="1"/>
  <c r="D164" i="63"/>
  <c r="C237" i="62" s="1"/>
  <c r="E164" i="63"/>
  <c r="D237" i="62" s="1"/>
  <c r="C165" i="63"/>
  <c r="D165" i="63"/>
  <c r="E165" i="63"/>
  <c r="C166" i="63"/>
  <c r="D166" i="63"/>
  <c r="E166" i="63"/>
  <c r="C157" i="63"/>
  <c r="D157" i="63"/>
  <c r="E157" i="63"/>
  <c r="C158" i="63"/>
  <c r="D158" i="63"/>
  <c r="E158" i="63"/>
  <c r="C160" i="63"/>
  <c r="D160" i="63"/>
  <c r="E160" i="63"/>
  <c r="C161" i="63"/>
  <c r="D161" i="63"/>
  <c r="E161" i="63"/>
  <c r="C162" i="63"/>
  <c r="D162" i="63"/>
  <c r="E162" i="63"/>
  <c r="E156" i="63"/>
  <c r="D13" i="62" s="1"/>
  <c r="D156" i="63"/>
  <c r="C13" i="62" s="1"/>
  <c r="C156" i="63"/>
  <c r="B13" i="62" s="1"/>
  <c r="C17" i="63"/>
  <c r="D17" i="63"/>
  <c r="C34" i="63"/>
  <c r="D34" i="63"/>
  <c r="C234" i="63" l="1"/>
  <c r="J235" i="63"/>
  <c r="I235" i="63"/>
  <c r="E180" i="63" l="1"/>
  <c r="D180" i="63"/>
  <c r="C180" i="63"/>
  <c r="Q185" i="63"/>
  <c r="P185" i="63"/>
  <c r="O185" i="63"/>
  <c r="N185" i="63"/>
  <c r="M185" i="63"/>
  <c r="L185" i="63"/>
  <c r="K185" i="63"/>
  <c r="J185" i="63"/>
  <c r="I185" i="63"/>
  <c r="E163" i="63"/>
  <c r="D163" i="63"/>
  <c r="C163" i="63"/>
  <c r="E185" i="63" l="1"/>
  <c r="D185" i="63"/>
  <c r="C185" i="63"/>
  <c r="N168" i="63"/>
  <c r="M168" i="63"/>
  <c r="L168" i="63"/>
  <c r="Q168" i="63"/>
  <c r="P168" i="63"/>
  <c r="O168" i="63"/>
  <c r="K168" i="63"/>
  <c r="J168" i="63"/>
  <c r="I168" i="63"/>
  <c r="C128" i="63" l="1"/>
  <c r="C127" i="63"/>
  <c r="E150" i="63" l="1"/>
  <c r="E149" i="63"/>
  <c r="E148" i="63"/>
  <c r="E147" i="63"/>
  <c r="E236" i="62" s="1"/>
  <c r="E146" i="63"/>
  <c r="E145" i="63"/>
  <c r="E144" i="63"/>
  <c r="E143" i="63"/>
  <c r="E142" i="63"/>
  <c r="E141" i="63"/>
  <c r="D150" i="63"/>
  <c r="D149" i="63"/>
  <c r="D148" i="63"/>
  <c r="D147" i="63"/>
  <c r="D236" i="62" s="1"/>
  <c r="D146" i="63"/>
  <c r="D145" i="63"/>
  <c r="D144" i="63"/>
  <c r="D143" i="63"/>
  <c r="D142" i="63"/>
  <c r="D141" i="63"/>
  <c r="C150" i="63"/>
  <c r="C149" i="63"/>
  <c r="C148" i="63"/>
  <c r="C147" i="63"/>
  <c r="C236" i="62" s="1"/>
  <c r="C146" i="63"/>
  <c r="C145" i="63"/>
  <c r="C144" i="63"/>
  <c r="C143" i="63"/>
  <c r="C142" i="63"/>
  <c r="C141" i="63"/>
  <c r="C140" i="63"/>
  <c r="E140" i="63"/>
  <c r="D140" i="63"/>
  <c r="D337" i="63"/>
  <c r="C337" i="63"/>
  <c r="D286" i="63"/>
  <c r="C286" i="63"/>
  <c r="F252" i="63"/>
  <c r="E252" i="63"/>
  <c r="D252" i="63"/>
  <c r="C252" i="63"/>
  <c r="D219" i="63"/>
  <c r="C219" i="63"/>
  <c r="E68" i="63"/>
  <c r="D68" i="63"/>
  <c r="C68" i="63"/>
  <c r="O134" i="63" l="1"/>
  <c r="N134" i="63"/>
  <c r="K134" i="63"/>
  <c r="J134" i="63"/>
  <c r="F123" i="63" l="1"/>
  <c r="F124" i="63"/>
  <c r="F125" i="63"/>
  <c r="F126" i="63"/>
  <c r="F128" i="63"/>
  <c r="F129" i="63"/>
  <c r="F130" i="63"/>
  <c r="E235" i="62" s="1"/>
  <c r="F131" i="63"/>
  <c r="F132" i="63"/>
  <c r="E123" i="63"/>
  <c r="E124" i="63"/>
  <c r="E125" i="63"/>
  <c r="E126" i="63"/>
  <c r="E129" i="63"/>
  <c r="E130" i="63"/>
  <c r="D235" i="62" s="1"/>
  <c r="E131" i="63"/>
  <c r="E132" i="63"/>
  <c r="D123" i="63"/>
  <c r="D124" i="63"/>
  <c r="D125" i="63"/>
  <c r="D126" i="63"/>
  <c r="D127" i="63"/>
  <c r="D128" i="63"/>
  <c r="D129" i="63"/>
  <c r="D130" i="63"/>
  <c r="C235" i="62" s="1"/>
  <c r="D131" i="63"/>
  <c r="D132" i="63"/>
  <c r="C123" i="63"/>
  <c r="C124" i="63"/>
  <c r="C125" i="63"/>
  <c r="C126" i="63"/>
  <c r="C129" i="63"/>
  <c r="C131" i="63"/>
  <c r="C132" i="63"/>
  <c r="M134" i="63"/>
  <c r="L134" i="63"/>
  <c r="I134" i="63"/>
  <c r="H134" i="63"/>
  <c r="E122" i="63"/>
  <c r="D11" i="62" s="1"/>
  <c r="F122" i="63"/>
  <c r="E11" i="62" s="1"/>
  <c r="D122" i="63"/>
  <c r="C11" i="62" s="1"/>
  <c r="D84" i="63"/>
  <c r="C84" i="63"/>
  <c r="F134" i="63" l="1"/>
  <c r="E134" i="63"/>
  <c r="C134" i="63"/>
  <c r="D134" i="63"/>
  <c r="E139" i="63"/>
  <c r="D139" i="63"/>
  <c r="C139" i="63"/>
  <c r="S151" i="63"/>
  <c r="R151" i="63"/>
  <c r="Q151" i="63"/>
  <c r="P151" i="63"/>
  <c r="O151" i="63"/>
  <c r="N151" i="63"/>
  <c r="M151" i="63"/>
  <c r="J151" i="63"/>
  <c r="L151" i="63"/>
  <c r="K151" i="63"/>
  <c r="I151" i="63"/>
  <c r="H151" i="63"/>
  <c r="D151" i="63" l="1"/>
  <c r="D12" i="62"/>
  <c r="C151" i="63"/>
  <c r="C12" i="62"/>
  <c r="E151" i="63"/>
  <c r="E12" i="62"/>
  <c r="C320" i="63"/>
  <c r="K51" i="63" l="1"/>
  <c r="L51" i="63"/>
  <c r="J51" i="63"/>
  <c r="I51" i="63"/>
  <c r="C354" i="63"/>
  <c r="C235" i="63"/>
  <c r="J118" i="63"/>
  <c r="C118" i="63"/>
  <c r="I118" i="63"/>
  <c r="H118" i="63"/>
  <c r="C51" i="63" l="1"/>
  <c r="E202" i="63"/>
  <c r="D202" i="63"/>
  <c r="C202" i="63"/>
  <c r="E269" i="63" l="1"/>
  <c r="D269" i="63"/>
  <c r="C269" i="63"/>
  <c r="E168" i="63" l="1"/>
  <c r="D168" i="63"/>
  <c r="C168" i="63"/>
  <c r="V3" i="64" l="1"/>
  <c r="V4" i="64"/>
  <c r="V5" i="64"/>
  <c r="V6" i="64"/>
  <c r="V7" i="64"/>
  <c r="V8" i="64"/>
  <c r="V9" i="64"/>
  <c r="V10" i="64"/>
  <c r="V11" i="64"/>
  <c r="V12" i="64"/>
  <c r="V13" i="64"/>
  <c r="V14" i="64"/>
  <c r="V15" i="64"/>
  <c r="V16" i="64"/>
  <c r="V17" i="64"/>
  <c r="V18" i="64"/>
  <c r="V19" i="64"/>
  <c r="V20" i="64"/>
  <c r="V21" i="64"/>
  <c r="V22" i="64"/>
  <c r="V23" i="64"/>
  <c r="V24" i="64"/>
  <c r="V25" i="64"/>
  <c r="V26" i="64"/>
  <c r="V27" i="64"/>
  <c r="V28" i="64"/>
  <c r="V29" i="64"/>
  <c r="V30" i="64"/>
  <c r="V31" i="64"/>
  <c r="V32" i="64"/>
  <c r="V33" i="64"/>
  <c r="V34" i="64"/>
  <c r="V35" i="64"/>
  <c r="V36" i="64"/>
  <c r="V37" i="64"/>
  <c r="V38" i="64"/>
  <c r="V39" i="64"/>
  <c r="V40" i="64"/>
  <c r="V41" i="64"/>
  <c r="V42" i="64"/>
  <c r="V43" i="64"/>
  <c r="V44" i="64"/>
  <c r="V45" i="64"/>
  <c r="V46" i="64"/>
  <c r="V47" i="64"/>
  <c r="V48" i="64"/>
  <c r="V49" i="64"/>
  <c r="V50" i="64"/>
  <c r="V51" i="64"/>
  <c r="V52" i="64"/>
  <c r="V53" i="64"/>
  <c r="V54" i="64"/>
  <c r="V55" i="64"/>
  <c r="V56" i="64"/>
  <c r="V57" i="64"/>
  <c r="V58" i="64"/>
  <c r="V59" i="64"/>
  <c r="V60" i="64"/>
  <c r="V61" i="64"/>
  <c r="V62" i="64"/>
  <c r="V63" i="64"/>
  <c r="V64" i="64"/>
  <c r="V65" i="64"/>
  <c r="V66" i="64"/>
  <c r="V67" i="64"/>
  <c r="V68" i="64"/>
  <c r="V69" i="64"/>
  <c r="V70" i="64"/>
  <c r="V71" i="64"/>
  <c r="V72" i="64"/>
  <c r="V2" i="64"/>
  <c r="B131" i="57" l="1"/>
  <c r="B45" i="57"/>
  <c r="B127" i="57"/>
  <c r="B128" i="57"/>
  <c r="B129" i="57"/>
  <c r="B130" i="57"/>
  <c r="B132" i="57"/>
  <c r="D33" i="57"/>
  <c r="C33" i="57"/>
  <c r="B33" i="57"/>
  <c r="C185" i="57"/>
  <c r="B185" i="57"/>
  <c r="Y72" i="59"/>
  <c r="Y71" i="59"/>
  <c r="Y70" i="59"/>
  <c r="Y69" i="59"/>
  <c r="Y68" i="59"/>
  <c r="Y67" i="59"/>
  <c r="Y66" i="59"/>
  <c r="Y65" i="59"/>
  <c r="Y64" i="59"/>
  <c r="Y63" i="59"/>
  <c r="Y62" i="59"/>
  <c r="Y61" i="59"/>
  <c r="Y60" i="59"/>
  <c r="Y59" i="59"/>
  <c r="Y58" i="59"/>
  <c r="Y57" i="59"/>
  <c r="Y56" i="59"/>
  <c r="Y55" i="59"/>
  <c r="Y54" i="59"/>
  <c r="Y53" i="59"/>
  <c r="Y52" i="59"/>
  <c r="Y51" i="59"/>
  <c r="Y50" i="59"/>
  <c r="Y49" i="59"/>
  <c r="Y48" i="59"/>
  <c r="Y47" i="59"/>
  <c r="Y46" i="59"/>
  <c r="Y45" i="59"/>
  <c r="Y44" i="59"/>
  <c r="Y43" i="59"/>
  <c r="Y42" i="59"/>
  <c r="Y41" i="59"/>
  <c r="Y40" i="59"/>
  <c r="Y39" i="59"/>
  <c r="Y38" i="59"/>
  <c r="Y37" i="59"/>
  <c r="Y36" i="59"/>
  <c r="Y35" i="59"/>
  <c r="Y34" i="59"/>
  <c r="Y33" i="59"/>
  <c r="Y32" i="59"/>
  <c r="Y31" i="59"/>
  <c r="Y30" i="59"/>
  <c r="Y29" i="59"/>
  <c r="Y28" i="59"/>
  <c r="Y27" i="59"/>
  <c r="Y26" i="59"/>
  <c r="Y25" i="59"/>
  <c r="Y24" i="59"/>
  <c r="Y23" i="59"/>
  <c r="Y22" i="59"/>
  <c r="Y21" i="59"/>
  <c r="Y20" i="59"/>
  <c r="Y19" i="59"/>
  <c r="Y18" i="59"/>
  <c r="Y17" i="59"/>
  <c r="Y16" i="59"/>
  <c r="Y15" i="59"/>
  <c r="Y14" i="59"/>
  <c r="Y13" i="59"/>
  <c r="Y12" i="59"/>
  <c r="Y11" i="59"/>
  <c r="Y10" i="59"/>
  <c r="Y9" i="59"/>
  <c r="Y8" i="59"/>
  <c r="Y7" i="59"/>
  <c r="Y6" i="59"/>
  <c r="Y5" i="59"/>
  <c r="Y4" i="59"/>
  <c r="Y3" i="59"/>
  <c r="Y2" i="59"/>
  <c r="F125" i="57"/>
  <c r="B125" i="57" s="1"/>
  <c r="V6" i="61"/>
  <c r="V10" i="61"/>
  <c r="V14" i="61"/>
  <c r="V16" i="61"/>
  <c r="V17" i="61"/>
  <c r="V18" i="61"/>
  <c r="V20" i="61"/>
  <c r="V22" i="61"/>
  <c r="V24" i="61"/>
  <c r="V25" i="61"/>
  <c r="V26" i="61"/>
  <c r="V28" i="61"/>
  <c r="V29" i="61"/>
  <c r="V30" i="61"/>
  <c r="V32" i="61"/>
  <c r="V34" i="61"/>
  <c r="V36" i="61"/>
  <c r="V38" i="61"/>
  <c r="V40" i="61"/>
  <c r="V41" i="61"/>
  <c r="V42" i="61"/>
  <c r="V44" i="61"/>
  <c r="V46" i="61"/>
  <c r="V48" i="61"/>
  <c r="V49" i="61"/>
  <c r="V50" i="61"/>
  <c r="V52" i="61"/>
  <c r="V54" i="61"/>
  <c r="V55" i="61"/>
  <c r="V56" i="61"/>
  <c r="V57" i="61"/>
  <c r="V58" i="61"/>
  <c r="V60" i="61"/>
  <c r="V61" i="61"/>
  <c r="V63" i="61"/>
  <c r="V64" i="61"/>
  <c r="V65" i="61"/>
  <c r="V66" i="61"/>
  <c r="V67" i="61"/>
  <c r="V68" i="61"/>
  <c r="V69" i="61"/>
  <c r="V70" i="61"/>
  <c r="V71" i="61"/>
  <c r="V72" i="61"/>
  <c r="V2" i="61"/>
  <c r="D368" i="57"/>
  <c r="C368" i="57"/>
  <c r="B368" i="57"/>
  <c r="D157" i="57"/>
  <c r="C157" i="57"/>
  <c r="B157" i="57"/>
  <c r="B158" i="57"/>
  <c r="C158" i="57"/>
  <c r="D158" i="57"/>
  <c r="B159" i="57"/>
  <c r="C159" i="57"/>
  <c r="D159" i="57"/>
  <c r="B160" i="57"/>
  <c r="C160" i="57"/>
  <c r="D160" i="57"/>
  <c r="B161" i="57"/>
  <c r="C161" i="57"/>
  <c r="D161" i="57"/>
  <c r="B162" i="57"/>
  <c r="C162" i="57"/>
  <c r="D162" i="57"/>
  <c r="B163" i="57"/>
  <c r="C163" i="57"/>
  <c r="D163" i="57"/>
  <c r="B164" i="57"/>
  <c r="C164" i="57"/>
  <c r="D164" i="57"/>
  <c r="B165" i="57"/>
  <c r="C165" i="57"/>
  <c r="D165" i="57"/>
  <c r="B166" i="57"/>
  <c r="C166" i="57"/>
  <c r="D166" i="57"/>
  <c r="B167" i="57"/>
  <c r="C167" i="57"/>
  <c r="D167" i="57"/>
  <c r="D156" i="57"/>
  <c r="C156" i="57"/>
  <c r="B156" i="57"/>
  <c r="R168" i="57"/>
  <c r="Q168" i="57"/>
  <c r="P168" i="57"/>
  <c r="O168" i="57"/>
  <c r="N168" i="57"/>
  <c r="M168" i="57"/>
  <c r="L168" i="57"/>
  <c r="K168" i="57"/>
  <c r="J168" i="57"/>
  <c r="I168" i="57"/>
  <c r="H168" i="57"/>
  <c r="G168" i="57"/>
  <c r="D351" i="57"/>
  <c r="B105" i="57"/>
  <c r="C105" i="57"/>
  <c r="D105" i="57"/>
  <c r="E105" i="57"/>
  <c r="B106" i="57"/>
  <c r="C106" i="57"/>
  <c r="D106" i="57"/>
  <c r="E106" i="57"/>
  <c r="B107" i="57"/>
  <c r="C107" i="57"/>
  <c r="D107" i="57"/>
  <c r="E107" i="57"/>
  <c r="B108" i="57"/>
  <c r="C108" i="57"/>
  <c r="D108" i="57"/>
  <c r="E108" i="57"/>
  <c r="B109" i="57"/>
  <c r="C109" i="57"/>
  <c r="D109" i="57"/>
  <c r="E109" i="57"/>
  <c r="B110" i="57"/>
  <c r="C110" i="57"/>
  <c r="D110" i="57"/>
  <c r="E110" i="57"/>
  <c r="B111" i="57"/>
  <c r="C111" i="57"/>
  <c r="D111" i="57"/>
  <c r="E111" i="57"/>
  <c r="B112" i="57"/>
  <c r="C112" i="57"/>
  <c r="D112" i="57"/>
  <c r="E112" i="57"/>
  <c r="B113" i="57"/>
  <c r="C113" i="57"/>
  <c r="D113" i="57"/>
  <c r="E113" i="57"/>
  <c r="B114" i="57"/>
  <c r="C114" i="57"/>
  <c r="D114" i="57"/>
  <c r="E114" i="57"/>
  <c r="B115" i="57"/>
  <c r="C115" i="57"/>
  <c r="D115" i="57"/>
  <c r="E115" i="57"/>
  <c r="D104" i="57"/>
  <c r="E104" i="57"/>
  <c r="C104" i="57"/>
  <c r="B104" i="57"/>
  <c r="N116" i="57"/>
  <c r="K116" i="57"/>
  <c r="D334" i="57"/>
  <c r="C334" i="57"/>
  <c r="B334" i="57"/>
  <c r="B37" i="57"/>
  <c r="D191" i="57"/>
  <c r="D202" i="57" s="1"/>
  <c r="C191" i="57"/>
  <c r="C202" i="57" s="1"/>
  <c r="B191" i="57"/>
  <c r="B202" i="57" s="1"/>
  <c r="C104" i="50"/>
  <c r="C105" i="50"/>
  <c r="C106" i="50"/>
  <c r="C107" i="50"/>
  <c r="C108" i="50"/>
  <c r="C109" i="50"/>
  <c r="C110" i="50"/>
  <c r="C111" i="50"/>
  <c r="C112" i="50"/>
  <c r="C113" i="50"/>
  <c r="C114" i="50"/>
  <c r="C115" i="50"/>
  <c r="C103" i="50"/>
  <c r="B72" i="57"/>
  <c r="B73" i="57"/>
  <c r="B74" i="57"/>
  <c r="B75" i="57"/>
  <c r="B76" i="57"/>
  <c r="B77" i="57"/>
  <c r="B78" i="57"/>
  <c r="B79" i="57"/>
  <c r="B80" i="57"/>
  <c r="H116" i="57"/>
  <c r="H133" i="57"/>
  <c r="B121" i="57"/>
  <c r="B122" i="57"/>
  <c r="B123" i="57"/>
  <c r="B124" i="57"/>
  <c r="B126" i="57"/>
  <c r="C351" i="57"/>
  <c r="B351" i="57"/>
  <c r="V62" i="61"/>
  <c r="V59" i="61"/>
  <c r="V53" i="61"/>
  <c r="V51" i="61"/>
  <c r="V47" i="61"/>
  <c r="V45" i="61"/>
  <c r="V21" i="61"/>
  <c r="V43" i="61"/>
  <c r="V39" i="61"/>
  <c r="V37" i="61"/>
  <c r="V35" i="61"/>
  <c r="V33" i="61"/>
  <c r="V31" i="61"/>
  <c r="V27" i="61"/>
  <c r="V23" i="61"/>
  <c r="V19" i="61"/>
  <c r="V15" i="61"/>
  <c r="V13" i="61"/>
  <c r="V12" i="61"/>
  <c r="V11" i="61"/>
  <c r="V9" i="61"/>
  <c r="V8" i="61"/>
  <c r="V7" i="61"/>
  <c r="V5" i="61"/>
  <c r="V4" i="61"/>
  <c r="V3" i="61"/>
  <c r="C317" i="57"/>
  <c r="B317" i="57"/>
  <c r="D300" i="57"/>
  <c r="C300" i="57"/>
  <c r="B300" i="57"/>
  <c r="B284" i="57"/>
  <c r="B268" i="57"/>
  <c r="D252" i="57"/>
  <c r="C252" i="57"/>
  <c r="B252" i="57"/>
  <c r="B236" i="57"/>
  <c r="D219" i="57"/>
  <c r="C219" i="57"/>
  <c r="B219" i="57"/>
  <c r="D151" i="57"/>
  <c r="C151" i="57"/>
  <c r="B151" i="57"/>
  <c r="I133" i="57"/>
  <c r="G133" i="57"/>
  <c r="M116" i="57"/>
  <c r="L116" i="57"/>
  <c r="J116" i="57"/>
  <c r="I116" i="57"/>
  <c r="G116" i="57"/>
  <c r="C99" i="57"/>
  <c r="B99" i="57"/>
  <c r="F83" i="57"/>
  <c r="E83" i="57"/>
  <c r="D83" i="57"/>
  <c r="B71" i="57"/>
  <c r="C66" i="57"/>
  <c r="B66" i="57"/>
  <c r="C49" i="57"/>
  <c r="B17" i="57"/>
  <c r="Z78" i="52"/>
  <c r="Z79" i="52"/>
  <c r="Z80" i="52"/>
  <c r="Z81" i="52"/>
  <c r="Z82" i="52"/>
  <c r="Z85" i="52"/>
  <c r="Z76" i="52"/>
  <c r="Z77" i="52"/>
  <c r="Z75" i="52"/>
  <c r="Z74" i="52"/>
  <c r="Z73" i="52"/>
  <c r="Z72" i="52"/>
  <c r="Z65" i="52"/>
  <c r="Z66" i="52"/>
  <c r="Z67" i="52"/>
  <c r="Z68" i="52"/>
  <c r="Z69" i="52"/>
  <c r="Z70" i="52"/>
  <c r="Z71" i="52"/>
  <c r="Z64" i="52"/>
  <c r="Z56" i="52"/>
  <c r="Z57" i="52"/>
  <c r="Z58" i="52"/>
  <c r="Z59" i="52"/>
  <c r="Z60" i="52"/>
  <c r="Z61" i="52"/>
  <c r="Z62" i="52"/>
  <c r="Z63" i="52"/>
  <c r="Z55" i="52"/>
  <c r="Z50" i="52"/>
  <c r="Z51" i="52"/>
  <c r="Z52" i="52"/>
  <c r="Z53" i="52"/>
  <c r="Z54" i="52"/>
  <c r="Z49" i="52"/>
  <c r="Z45" i="52"/>
  <c r="Z46" i="52"/>
  <c r="Z47" i="52"/>
  <c r="Z48" i="52"/>
  <c r="Z44" i="52"/>
  <c r="Z43" i="52"/>
  <c r="Z42" i="52"/>
  <c r="Z40" i="52"/>
  <c r="Z41" i="52"/>
  <c r="Z39" i="52"/>
  <c r="Z35" i="52"/>
  <c r="Z36" i="52"/>
  <c r="Z37" i="52"/>
  <c r="Z38" i="52"/>
  <c r="Z34" i="52"/>
  <c r="Z30" i="52"/>
  <c r="Z31" i="52"/>
  <c r="Z32" i="52"/>
  <c r="Z33" i="52"/>
  <c r="Z29" i="52"/>
  <c r="Z24" i="52"/>
  <c r="Z25" i="52"/>
  <c r="Z26" i="52"/>
  <c r="Z27" i="52"/>
  <c r="Z28" i="52"/>
  <c r="Z23" i="52"/>
  <c r="Z4" i="52"/>
  <c r="Z5" i="52"/>
  <c r="Z6" i="52"/>
  <c r="Z7" i="52"/>
  <c r="Z8" i="52"/>
  <c r="Z9" i="52"/>
  <c r="Z10" i="52"/>
  <c r="Z11" i="52"/>
  <c r="Z12" i="52"/>
  <c r="Z13" i="52"/>
  <c r="Z14" i="52"/>
  <c r="Z15" i="52"/>
  <c r="Z16" i="52"/>
  <c r="Z17" i="52"/>
  <c r="Z18" i="52"/>
  <c r="Z19" i="52"/>
  <c r="Z20" i="52"/>
  <c r="Z21" i="52"/>
  <c r="Z22" i="52"/>
  <c r="Z3" i="52"/>
  <c r="Z2" i="52"/>
  <c r="Y74" i="51"/>
  <c r="Y81" i="51"/>
  <c r="Y82" i="51"/>
  <c r="Y85" i="51"/>
  <c r="Y65" i="51"/>
  <c r="Y68" i="51"/>
  <c r="Y69" i="51"/>
  <c r="Y55" i="51"/>
  <c r="Y58" i="51"/>
  <c r="Y59" i="51"/>
  <c r="Y62" i="51"/>
  <c r="Y63" i="51"/>
  <c r="Y47" i="51"/>
  <c r="Y48" i="51"/>
  <c r="Y51" i="51"/>
  <c r="Y52" i="51"/>
  <c r="Y40" i="51"/>
  <c r="Y43" i="51"/>
  <c r="Y31" i="51"/>
  <c r="Y32" i="51"/>
  <c r="Y26" i="51"/>
  <c r="Y28" i="51"/>
  <c r="Y4" i="51"/>
  <c r="Y5" i="51"/>
  <c r="Y8" i="51"/>
  <c r="Y9" i="51"/>
  <c r="Y12" i="51"/>
  <c r="Y13" i="51"/>
  <c r="Y16" i="51"/>
  <c r="Y17" i="51"/>
  <c r="Y20" i="51"/>
  <c r="Y21" i="51"/>
  <c r="Y2" i="51"/>
  <c r="B81" i="50"/>
  <c r="D41" i="50"/>
  <c r="D49" i="50" s="1"/>
  <c r="Y67" i="51"/>
  <c r="Y71" i="51"/>
  <c r="Y75" i="51"/>
  <c r="Y79" i="51"/>
  <c r="Y83" i="51"/>
  <c r="C280" i="50"/>
  <c r="D264" i="50"/>
  <c r="B280" i="50"/>
  <c r="C264" i="50"/>
  <c r="B264" i="50"/>
  <c r="E208" i="44"/>
  <c r="D208" i="44"/>
  <c r="C208" i="44"/>
  <c r="B208" i="44"/>
  <c r="B70" i="45"/>
  <c r="E82" i="45"/>
  <c r="F82" i="45"/>
  <c r="D82" i="45"/>
  <c r="B81" i="45"/>
  <c r="B80" i="45"/>
  <c r="B79" i="45"/>
  <c r="B78" i="45"/>
  <c r="B77" i="45"/>
  <c r="B76" i="45"/>
  <c r="B75" i="45"/>
  <c r="B74" i="45"/>
  <c r="B73" i="45"/>
  <c r="B72" i="45"/>
  <c r="B71" i="45"/>
  <c r="B71" i="50"/>
  <c r="B75" i="50"/>
  <c r="B76" i="50"/>
  <c r="B77" i="50"/>
  <c r="B78" i="50"/>
  <c r="B80" i="50"/>
  <c r="B70" i="50"/>
  <c r="F82" i="50"/>
  <c r="E82" i="50"/>
  <c r="Y84" i="48"/>
  <c r="Y83" i="48"/>
  <c r="Y82" i="48"/>
  <c r="Y81" i="48"/>
  <c r="Y80" i="48"/>
  <c r="Y79" i="48"/>
  <c r="Y78" i="48"/>
  <c r="Y77" i="48"/>
  <c r="Y75" i="48"/>
  <c r="Y66" i="48"/>
  <c r="Y67" i="48"/>
  <c r="Y68" i="48"/>
  <c r="Y69" i="48"/>
  <c r="Y70" i="48"/>
  <c r="Y71" i="48"/>
  <c r="Y72" i="48"/>
  <c r="Y73" i="48"/>
  <c r="Y65" i="48"/>
  <c r="Y63" i="48"/>
  <c r="Y52" i="48"/>
  <c r="Y53" i="48"/>
  <c r="Y54" i="48"/>
  <c r="Y55" i="48"/>
  <c r="Y56" i="48"/>
  <c r="Y57" i="48"/>
  <c r="Y58" i="48"/>
  <c r="Y59" i="48"/>
  <c r="Y60" i="48"/>
  <c r="Y61" i="48"/>
  <c r="Y62" i="48"/>
  <c r="Y51" i="48"/>
  <c r="Y50" i="48"/>
  <c r="Y42" i="48"/>
  <c r="Y43" i="48"/>
  <c r="Y44" i="48"/>
  <c r="Y45" i="48"/>
  <c r="Y46" i="48"/>
  <c r="Y47" i="48"/>
  <c r="Y48" i="48"/>
  <c r="Y38" i="48"/>
  <c r="Y39" i="48"/>
  <c r="Y40" i="48"/>
  <c r="Y41" i="48"/>
  <c r="Y3" i="48"/>
  <c r="Y4" i="48"/>
  <c r="Y5" i="48"/>
  <c r="Y6" i="48"/>
  <c r="Y7" i="48"/>
  <c r="Y8" i="48"/>
  <c r="Y9" i="48"/>
  <c r="Y10" i="48"/>
  <c r="Y11" i="48"/>
  <c r="Y12" i="48"/>
  <c r="Y13" i="48"/>
  <c r="Y14" i="48"/>
  <c r="Y15" i="48"/>
  <c r="Y16" i="48"/>
  <c r="Y17" i="48"/>
  <c r="Y18" i="48"/>
  <c r="Y19" i="48"/>
  <c r="Y20" i="48"/>
  <c r="Y21" i="48"/>
  <c r="Y22" i="48"/>
  <c r="Y23" i="48"/>
  <c r="Y24" i="48"/>
  <c r="Y25" i="48"/>
  <c r="Y26" i="48"/>
  <c r="Y27" i="48"/>
  <c r="Y28" i="48"/>
  <c r="Y29" i="48"/>
  <c r="Y30" i="48"/>
  <c r="Y31" i="48"/>
  <c r="Y32" i="48"/>
  <c r="Y33" i="48"/>
  <c r="Y34" i="48"/>
  <c r="Y35" i="48"/>
  <c r="Y36" i="48"/>
  <c r="Y37" i="48"/>
  <c r="Y2" i="48"/>
  <c r="D155" i="45"/>
  <c r="D167" i="45" s="1"/>
  <c r="C155" i="45"/>
  <c r="C167" i="45" s="1"/>
  <c r="B155" i="45"/>
  <c r="B167" i="45" s="1"/>
  <c r="Y6" i="51"/>
  <c r="Y7" i="51"/>
  <c r="Y10" i="51"/>
  <c r="Y11" i="51"/>
  <c r="Y14" i="51"/>
  <c r="Y15" i="51"/>
  <c r="Y18" i="51"/>
  <c r="Y19" i="51"/>
  <c r="Y22" i="51"/>
  <c r="Y24" i="51"/>
  <c r="Y25" i="51"/>
  <c r="Y27" i="51"/>
  <c r="Y30" i="51"/>
  <c r="Y33" i="51"/>
  <c r="Y35" i="51"/>
  <c r="Y36" i="51"/>
  <c r="Y37" i="51"/>
  <c r="Y38" i="51"/>
  <c r="Y41" i="51"/>
  <c r="Y45" i="51"/>
  <c r="Y46" i="51"/>
  <c r="Y49" i="51"/>
  <c r="Y50" i="51"/>
  <c r="Y53" i="51"/>
  <c r="Y54" i="51"/>
  <c r="Y56" i="51"/>
  <c r="Y57" i="51"/>
  <c r="Y60" i="51"/>
  <c r="Y61" i="51"/>
  <c r="Y66" i="51"/>
  <c r="Y70" i="51"/>
  <c r="Y73" i="51"/>
  <c r="Y76" i="51"/>
  <c r="Y78" i="51"/>
  <c r="Y80" i="51"/>
  <c r="Y84" i="51"/>
  <c r="N83" i="52"/>
  <c r="Z83" i="52" s="1"/>
  <c r="N84" i="52"/>
  <c r="Z84" i="52" s="1"/>
  <c r="B131" i="45"/>
  <c r="B128" i="45"/>
  <c r="B129" i="45"/>
  <c r="B130" i="45"/>
  <c r="W3" i="46"/>
  <c r="W4" i="46"/>
  <c r="W5" i="46"/>
  <c r="W6" i="46"/>
  <c r="W7" i="46"/>
  <c r="W8" i="46"/>
  <c r="W9" i="46"/>
  <c r="W10" i="46"/>
  <c r="W11" i="46"/>
  <c r="W12" i="46"/>
  <c r="W13" i="46"/>
  <c r="W14" i="46"/>
  <c r="W15" i="46"/>
  <c r="W16" i="46"/>
  <c r="W17" i="46"/>
  <c r="W18" i="46"/>
  <c r="W19" i="46"/>
  <c r="W20" i="46"/>
  <c r="W21" i="46"/>
  <c r="W22" i="46"/>
  <c r="W23" i="46"/>
  <c r="W24" i="46"/>
  <c r="W25" i="46"/>
  <c r="W26" i="46"/>
  <c r="W27" i="46"/>
  <c r="W28" i="46"/>
  <c r="W29" i="46"/>
  <c r="W30" i="46"/>
  <c r="W31" i="46"/>
  <c r="W32" i="46"/>
  <c r="W33" i="46"/>
  <c r="W34" i="46"/>
  <c r="W35" i="46"/>
  <c r="W36" i="46"/>
  <c r="W37" i="46"/>
  <c r="W38" i="46"/>
  <c r="W39" i="46"/>
  <c r="W40" i="46"/>
  <c r="W41" i="46"/>
  <c r="W42" i="46"/>
  <c r="W43" i="46"/>
  <c r="W44" i="46"/>
  <c r="W45" i="46"/>
  <c r="W46" i="46"/>
  <c r="W47" i="46"/>
  <c r="W48" i="46"/>
  <c r="W49" i="46"/>
  <c r="W50" i="46"/>
  <c r="W51" i="46"/>
  <c r="W52" i="46"/>
  <c r="W53" i="46"/>
  <c r="W54" i="46"/>
  <c r="W55" i="46"/>
  <c r="W56" i="46"/>
  <c r="W57" i="46"/>
  <c r="W58" i="46"/>
  <c r="W59" i="46"/>
  <c r="W60" i="46"/>
  <c r="W61" i="46"/>
  <c r="W62" i="46"/>
  <c r="W63" i="46"/>
  <c r="W64" i="46"/>
  <c r="W65" i="46"/>
  <c r="W66" i="46"/>
  <c r="W67" i="46"/>
  <c r="W68" i="46"/>
  <c r="W69" i="46"/>
  <c r="W70" i="46"/>
  <c r="W71" i="46"/>
  <c r="W72" i="46"/>
  <c r="W73" i="46"/>
  <c r="W74" i="46"/>
  <c r="W75" i="46"/>
  <c r="W76" i="46"/>
  <c r="W77" i="46"/>
  <c r="W78" i="46"/>
  <c r="W79" i="46"/>
  <c r="W80" i="46"/>
  <c r="W81" i="46"/>
  <c r="W82" i="46"/>
  <c r="W83" i="46"/>
  <c r="W84" i="46"/>
  <c r="W2" i="46"/>
  <c r="D150" i="50"/>
  <c r="C150" i="50"/>
  <c r="B150" i="50"/>
  <c r="B248" i="50"/>
  <c r="B232" i="50"/>
  <c r="D216" i="50"/>
  <c r="B216" i="50"/>
  <c r="C216" i="50"/>
  <c r="B200" i="50"/>
  <c r="D183" i="50"/>
  <c r="C183" i="50"/>
  <c r="B183" i="50"/>
  <c r="D166" i="50"/>
  <c r="C166" i="50"/>
  <c r="B166" i="50"/>
  <c r="C98" i="50"/>
  <c r="B98" i="50"/>
  <c r="D82" i="50"/>
  <c r="C66" i="50"/>
  <c r="B66" i="50"/>
  <c r="E49" i="50"/>
  <c r="C49" i="50"/>
  <c r="B49" i="50"/>
  <c r="D33" i="50"/>
  <c r="C33" i="50"/>
  <c r="B33" i="50"/>
  <c r="B17" i="50"/>
  <c r="B11" i="45"/>
  <c r="B17" i="45" s="1"/>
  <c r="B27" i="45"/>
  <c r="B33" i="45" s="1"/>
  <c r="C27" i="45"/>
  <c r="C33" i="45" s="1"/>
  <c r="D27" i="45"/>
  <c r="D33" i="45" s="1"/>
  <c r="B37" i="45"/>
  <c r="B41" i="45"/>
  <c r="C49" i="45"/>
  <c r="D49" i="45"/>
  <c r="E49" i="45"/>
  <c r="B66" i="45"/>
  <c r="C66" i="45"/>
  <c r="B98" i="45"/>
  <c r="C98" i="45"/>
  <c r="B115" i="45"/>
  <c r="C115" i="45"/>
  <c r="D115" i="45"/>
  <c r="E115" i="45"/>
  <c r="B120" i="45"/>
  <c r="B121" i="45"/>
  <c r="B122" i="45"/>
  <c r="B123" i="45"/>
  <c r="B124" i="45"/>
  <c r="B125" i="45"/>
  <c r="B126" i="45"/>
  <c r="B127" i="45"/>
  <c r="F132" i="45"/>
  <c r="G132" i="45"/>
  <c r="H132" i="45"/>
  <c r="I132" i="45"/>
  <c r="B138" i="45"/>
  <c r="B150" i="45" s="1"/>
  <c r="C138" i="45"/>
  <c r="C150" i="45" s="1"/>
  <c r="D138" i="45"/>
  <c r="D150" i="45" s="1"/>
  <c r="B184" i="45"/>
  <c r="C194" i="45"/>
  <c r="C200" i="45" s="1"/>
  <c r="B200" i="45"/>
  <c r="D200" i="45"/>
  <c r="B216" i="45"/>
  <c r="B232" i="45"/>
  <c r="B248" i="45"/>
  <c r="C248" i="45"/>
  <c r="D248" i="45"/>
  <c r="B78" i="44"/>
  <c r="I84" i="43"/>
  <c r="I85" i="43"/>
  <c r="I86" i="43"/>
  <c r="I87" i="43"/>
  <c r="W2" i="42"/>
  <c r="Y2" i="42" s="1"/>
  <c r="W3" i="42"/>
  <c r="Y3" i="42" s="1"/>
  <c r="W4" i="42"/>
  <c r="Y4" i="42" s="1"/>
  <c r="W5" i="42"/>
  <c r="Y5" i="42" s="1"/>
  <c r="W6" i="42"/>
  <c r="Y6" i="42" s="1"/>
  <c r="W7" i="42"/>
  <c r="Y7" i="42" s="1"/>
  <c r="W8" i="42"/>
  <c r="Y8" i="42" s="1"/>
  <c r="W9" i="42"/>
  <c r="Y9" i="42" s="1"/>
  <c r="W10" i="42"/>
  <c r="Y10" i="42" s="1"/>
  <c r="Z10" i="42"/>
  <c r="W11" i="42"/>
  <c r="Y11" i="42" s="1"/>
  <c r="W12" i="42"/>
  <c r="Y12" i="42" s="1"/>
  <c r="W13" i="42"/>
  <c r="Y13" i="42" s="1"/>
  <c r="W14" i="42"/>
  <c r="Y14" i="42" s="1"/>
  <c r="W15" i="42"/>
  <c r="Y15" i="42" s="1"/>
  <c r="W16" i="42"/>
  <c r="Y16" i="42" s="1"/>
  <c r="W17" i="42"/>
  <c r="Y17" i="42" s="1"/>
  <c r="W18" i="42"/>
  <c r="Y18" i="42" s="1"/>
  <c r="W19" i="42"/>
  <c r="Y19" i="42" s="1"/>
  <c r="W20" i="42"/>
  <c r="Y20" i="42" s="1"/>
  <c r="W21" i="42"/>
  <c r="Y21" i="42" s="1"/>
  <c r="Z21" i="42"/>
  <c r="W22" i="42"/>
  <c r="Y22" i="42" s="1"/>
  <c r="W23" i="42"/>
  <c r="Y23" i="42" s="1"/>
  <c r="W24" i="42"/>
  <c r="Y24" i="42" s="1"/>
  <c r="W25" i="42"/>
  <c r="Y25" i="42" s="1"/>
  <c r="Z25" i="42"/>
  <c r="W26" i="42"/>
  <c r="Y26" i="42" s="1"/>
  <c r="W27" i="42"/>
  <c r="Y27" i="42" s="1"/>
  <c r="W28" i="42"/>
  <c r="Y28" i="42" s="1"/>
  <c r="W29" i="42"/>
  <c r="Y29" i="42" s="1"/>
  <c r="W30" i="42"/>
  <c r="Y30" i="42" s="1"/>
  <c r="W31" i="42"/>
  <c r="Y31" i="42" s="1"/>
  <c r="W32" i="42"/>
  <c r="Y32" i="42" s="1"/>
  <c r="W33" i="42"/>
  <c r="Y33" i="42" s="1"/>
  <c r="W34" i="42"/>
  <c r="Y34" i="42" s="1"/>
  <c r="W35" i="42"/>
  <c r="Y35" i="42" s="1"/>
  <c r="W36" i="42"/>
  <c r="Y36" i="42" s="1"/>
  <c r="W37" i="42"/>
  <c r="Y37" i="42" s="1"/>
  <c r="W38" i="42"/>
  <c r="Y38" i="42" s="1"/>
  <c r="W39" i="42"/>
  <c r="Y39" i="42" s="1"/>
  <c r="W40" i="42"/>
  <c r="Y40" i="42" s="1"/>
  <c r="W41" i="42"/>
  <c r="Y41" i="42" s="1"/>
  <c r="W42" i="42"/>
  <c r="Y42" i="42" s="1"/>
  <c r="W43" i="42"/>
  <c r="Y43" i="42" s="1"/>
  <c r="W44" i="42"/>
  <c r="Y44" i="42" s="1"/>
  <c r="W45" i="42"/>
  <c r="Y45" i="42" s="1"/>
  <c r="W46" i="42"/>
  <c r="Y46" i="42" s="1"/>
  <c r="W47" i="42"/>
  <c r="Y47" i="42" s="1"/>
  <c r="W48" i="42"/>
  <c r="Y48" i="42" s="1"/>
  <c r="W49" i="42"/>
  <c r="Y49" i="42" s="1"/>
  <c r="W50" i="42"/>
  <c r="Y50" i="42" s="1"/>
  <c r="W51" i="42"/>
  <c r="Y51" i="42" s="1"/>
  <c r="W52" i="42"/>
  <c r="Y52" i="42" s="1"/>
  <c r="W53" i="42"/>
  <c r="Y53" i="42" s="1"/>
  <c r="W54" i="42"/>
  <c r="Y54" i="42" s="1"/>
  <c r="W55" i="42"/>
  <c r="Y55" i="42" s="1"/>
  <c r="W56" i="42"/>
  <c r="Y56" i="42" s="1"/>
  <c r="W57" i="42"/>
  <c r="Y57" i="42" s="1"/>
  <c r="W58" i="42"/>
  <c r="Y58" i="42" s="1"/>
  <c r="W59" i="42"/>
  <c r="Y59" i="42" s="1"/>
  <c r="W60" i="42"/>
  <c r="Y60" i="42" s="1"/>
  <c r="W61" i="42"/>
  <c r="Y61" i="42" s="1"/>
  <c r="W62" i="42"/>
  <c r="Y62" i="42" s="1"/>
  <c r="W63" i="42"/>
  <c r="Y63" i="42" s="1"/>
  <c r="W64" i="42"/>
  <c r="Y64" i="42" s="1"/>
  <c r="W65" i="42"/>
  <c r="Y65" i="42" s="1"/>
  <c r="W66" i="42"/>
  <c r="Y66" i="42" s="1"/>
  <c r="W67" i="42"/>
  <c r="Y67" i="42" s="1"/>
  <c r="W68" i="42"/>
  <c r="Y68" i="42" s="1"/>
  <c r="W69" i="42"/>
  <c r="Y69" i="42" s="1"/>
  <c r="W70" i="42"/>
  <c r="Y70" i="42" s="1"/>
  <c r="W71" i="42"/>
  <c r="Y71" i="42" s="1"/>
  <c r="W72" i="42"/>
  <c r="Y72" i="42" s="1"/>
  <c r="W73" i="42"/>
  <c r="W74" i="42"/>
  <c r="W75" i="42"/>
  <c r="W76" i="42"/>
  <c r="W77" i="42"/>
  <c r="W78" i="42"/>
  <c r="Y78" i="42" s="1"/>
  <c r="Z78" i="42"/>
  <c r="W79" i="42"/>
  <c r="Y79" i="42" s="1"/>
  <c r="W80" i="42"/>
  <c r="Y80" i="42" s="1"/>
  <c r="W81" i="42"/>
  <c r="Y81" i="42" s="1"/>
  <c r="H82" i="42"/>
  <c r="W82" i="42"/>
  <c r="Y82" i="42" s="1"/>
  <c r="W83" i="42"/>
  <c r="Y83" i="42" s="1"/>
  <c r="H84" i="42"/>
  <c r="W84" i="42"/>
  <c r="Y84" i="42" s="1"/>
  <c r="W85" i="42"/>
  <c r="Y85" i="42" s="1"/>
  <c r="H86" i="42"/>
  <c r="W86" i="42"/>
  <c r="Y86" i="42" s="1"/>
  <c r="W87" i="42"/>
  <c r="Y87" i="42" s="1"/>
  <c r="B17" i="41"/>
  <c r="B33" i="41"/>
  <c r="C33" i="41"/>
  <c r="D33" i="41"/>
  <c r="B49" i="41"/>
  <c r="C49" i="41"/>
  <c r="B61" i="41"/>
  <c r="B65" i="41" s="1"/>
  <c r="C65" i="41"/>
  <c r="D65" i="41"/>
  <c r="E65" i="41"/>
  <c r="B81" i="41"/>
  <c r="C81" i="41"/>
  <c r="B97" i="41"/>
  <c r="B113" i="41"/>
  <c r="C113" i="41"/>
  <c r="B129" i="41"/>
  <c r="C129" i="41"/>
  <c r="D129" i="41"/>
  <c r="E129" i="41"/>
  <c r="B145" i="41"/>
  <c r="B160" i="41"/>
  <c r="C160" i="41"/>
  <c r="D160" i="41"/>
  <c r="B176" i="41"/>
  <c r="C176" i="41"/>
  <c r="D176" i="41"/>
  <c r="B192" i="41"/>
  <c r="B208" i="41"/>
  <c r="C208" i="41"/>
  <c r="D208" i="41"/>
  <c r="B224" i="41"/>
  <c r="B240" i="41"/>
  <c r="B151" i="40"/>
  <c r="Z5" i="42"/>
  <c r="Z9" i="42"/>
  <c r="Z15" i="42"/>
  <c r="Z17" i="42"/>
  <c r="Z23" i="42"/>
  <c r="Z27" i="42"/>
  <c r="Z29" i="42"/>
  <c r="Z31" i="42"/>
  <c r="Z32" i="42"/>
  <c r="Z33" i="42"/>
  <c r="Z35" i="42"/>
  <c r="Z36" i="42"/>
  <c r="Z38" i="42"/>
  <c r="Z40" i="42"/>
  <c r="Z42" i="42"/>
  <c r="Z43" i="42"/>
  <c r="Z46" i="42"/>
  <c r="Z49" i="42"/>
  <c r="Z50" i="42"/>
  <c r="Z53" i="42"/>
  <c r="Z55" i="42"/>
  <c r="Z56" i="42"/>
  <c r="Z57" i="42"/>
  <c r="Z58" i="42"/>
  <c r="Z59" i="42"/>
  <c r="Z61" i="42"/>
  <c r="Z62" i="42"/>
  <c r="Z64" i="42"/>
  <c r="Z65" i="42"/>
  <c r="Z66" i="42"/>
  <c r="Z68" i="42"/>
  <c r="Z69" i="42"/>
  <c r="Z70" i="42"/>
  <c r="Z79" i="42"/>
  <c r="Z80" i="42"/>
  <c r="Z81" i="42"/>
  <c r="Z82" i="42"/>
  <c r="Z83" i="42"/>
  <c r="Z84" i="42"/>
  <c r="Z85" i="42"/>
  <c r="Z86" i="42"/>
  <c r="Z87" i="42"/>
  <c r="Z51" i="42"/>
  <c r="Z22" i="42"/>
  <c r="Z14" i="42"/>
  <c r="Z6" i="42"/>
  <c r="Z67" i="42"/>
  <c r="Z60" i="42"/>
  <c r="Z45" i="42"/>
  <c r="Z37" i="42"/>
  <c r="Z30" i="42"/>
  <c r="Z24" i="42"/>
  <c r="Z16" i="42"/>
  <c r="Z8" i="42"/>
  <c r="Z54" i="42"/>
  <c r="Z47" i="42"/>
  <c r="Z18" i="42"/>
  <c r="Z2" i="42"/>
  <c r="Z71" i="42"/>
  <c r="Z63" i="42"/>
  <c r="Z41" i="42"/>
  <c r="Z34" i="42"/>
  <c r="Z26" i="42"/>
  <c r="Z20" i="42"/>
  <c r="Z12" i="42"/>
  <c r="Z4" i="42"/>
  <c r="Z48" i="42"/>
  <c r="Z39" i="42"/>
  <c r="Z52" i="42"/>
  <c r="Z44" i="42"/>
  <c r="Z19" i="42"/>
  <c r="Z13" i="42"/>
  <c r="Z7" i="42"/>
  <c r="Z11" i="42"/>
  <c r="Z3" i="42"/>
  <c r="B116" i="57" l="1"/>
  <c r="C168" i="57"/>
  <c r="D116" i="57"/>
  <c r="B49" i="57"/>
  <c r="B133" i="57"/>
  <c r="B83" i="57"/>
  <c r="F133" i="57"/>
  <c r="E116" i="57"/>
  <c r="B82" i="50"/>
  <c r="C116" i="57"/>
  <c r="D168" i="57"/>
  <c r="B168" i="57"/>
  <c r="B49" i="45"/>
  <c r="B132" i="45"/>
  <c r="B82" i="45"/>
</calcChain>
</file>

<file path=xl/comments1.xml><?xml version="1.0" encoding="utf-8"?>
<comments xmlns="http://schemas.openxmlformats.org/spreadsheetml/2006/main">
  <authors>
    <author>hp</author>
  </authors>
  <commentList>
    <comment ref="N18" authorId="0" shapeId="0">
      <text>
        <r>
          <rPr>
            <b/>
            <sz val="9"/>
            <color indexed="81"/>
            <rFont val="Tahoma"/>
            <family val="2"/>
          </rPr>
          <t>hp:</t>
        </r>
        <r>
          <rPr>
            <sz val="9"/>
            <color indexed="81"/>
            <rFont val="細明體"/>
            <family val="3"/>
            <charset val="136"/>
          </rPr>
          <t xml:space="preserve">
帳密、連結已更新--花105.06.01</t>
        </r>
      </text>
    </comment>
  </commentList>
</comments>
</file>

<file path=xl/sharedStrings.xml><?xml version="1.0" encoding="utf-8"?>
<sst xmlns="http://schemas.openxmlformats.org/spreadsheetml/2006/main" count="16706" uniqueCount="2798">
  <si>
    <r>
      <t>1.View usage statistics，輸入帳密                                                                                                                                                 2.選擇日期</t>
    </r>
    <r>
      <rPr>
        <sz val="10"/>
        <color indexed="21"/>
        <rFont val="Wingdings 3"/>
        <family val="1"/>
        <charset val="2"/>
      </rPr>
      <t>g</t>
    </r>
    <r>
      <rPr>
        <sz val="10"/>
        <color indexed="21"/>
        <rFont val="細明體"/>
        <family val="3"/>
        <charset val="136"/>
      </rPr>
      <t>Generate                                                                                                                                                            3.Oxford的使用統計都要等每月20-25號才會出現上個月的使用統計。</t>
    </r>
    <phoneticPr fontId="11" type="noConversion"/>
  </si>
  <si>
    <r>
      <t xml:space="preserve">Usage </t>
    </r>
    <r>
      <rPr>
        <sz val="10"/>
        <color indexed="12"/>
        <rFont val="Wingdings 3"/>
        <family val="1"/>
        <charset val="2"/>
      </rPr>
      <t>g</t>
    </r>
    <r>
      <rPr>
        <sz val="10"/>
        <color indexed="12"/>
        <rFont val="新細明體"/>
        <family val="1"/>
        <charset val="136"/>
      </rPr>
      <t>Download report</t>
    </r>
    <phoneticPr fontId="11" type="noConversion"/>
  </si>
  <si>
    <t>tch_lib@tzuchi.com.tw</t>
    <phoneticPr fontId="11" type="noConversion"/>
  </si>
  <si>
    <t>tzuchi2013</t>
    <phoneticPr fontId="11" type="noConversion"/>
  </si>
  <si>
    <r>
      <t xml:space="preserve">Usage </t>
    </r>
    <r>
      <rPr>
        <sz val="10"/>
        <color indexed="12"/>
        <rFont val="Wingdings 3"/>
        <family val="1"/>
        <charset val="2"/>
      </rPr>
      <t>g</t>
    </r>
    <r>
      <rPr>
        <sz val="10"/>
        <color indexed="12"/>
        <rFont val="新細明體"/>
        <family val="1"/>
        <charset val="136"/>
      </rPr>
      <t>Download report</t>
    </r>
    <phoneticPr fontId="11" type="noConversion"/>
  </si>
  <si>
    <t>Journal of endovascular therapy</t>
    <phoneticPr fontId="11" type="noConversion"/>
  </si>
  <si>
    <t>重新請出版社寄送密碼信件(201612)</t>
    <phoneticPr fontId="11" type="noConversion"/>
  </si>
  <si>
    <r>
      <t>輸入帳密</t>
    </r>
    <r>
      <rPr>
        <sz val="10"/>
        <color indexed="12"/>
        <rFont val="Wingdings 3"/>
        <family val="1"/>
        <charset val="2"/>
      </rPr>
      <t>g</t>
    </r>
    <r>
      <rPr>
        <sz val="10"/>
        <color indexed="12"/>
        <rFont val="新細明體"/>
        <family val="1"/>
        <charset val="136"/>
      </rPr>
      <t>Run Report，選JR2</t>
    </r>
    <phoneticPr fontId="11" type="noConversion"/>
  </si>
  <si>
    <t>British Journal of Occupational Therapy</t>
    <phoneticPr fontId="11" type="noConversion"/>
  </si>
  <si>
    <t>British Journal of Ophthalmology</t>
    <phoneticPr fontId="11" type="noConversion"/>
  </si>
  <si>
    <t>Thorax</t>
    <phoneticPr fontId="11" type="noConversion"/>
  </si>
  <si>
    <t>Annals of the Rheumatic Diseases, the EULAR journal</t>
    <phoneticPr fontId="11" type="noConversion"/>
  </si>
  <si>
    <t>British Medical Journal (BMJ)</t>
    <phoneticPr fontId="11" type="noConversion"/>
  </si>
  <si>
    <t>British Journal of Sports Medicine</t>
    <phoneticPr fontId="11" type="noConversion"/>
  </si>
  <si>
    <t>American Journal of Epidemiology</t>
    <phoneticPr fontId="11" type="noConversion"/>
  </si>
  <si>
    <t>Nephrology, dialysis, transplantation : official publication of the European Dialysis and Transplant Association - European Renal Association</t>
    <phoneticPr fontId="11" type="noConversion"/>
  </si>
  <si>
    <t>European heart journal</t>
    <phoneticPr fontId="11" type="noConversion"/>
  </si>
  <si>
    <t>Rheumatology</t>
    <phoneticPr fontId="11" type="noConversion"/>
  </si>
  <si>
    <t>0931-0509</t>
    <phoneticPr fontId="11" type="noConversion"/>
  </si>
  <si>
    <r>
      <t>輸入帳密</t>
    </r>
    <r>
      <rPr>
        <sz val="10"/>
        <color indexed="12"/>
        <rFont val="Wingdings 3"/>
        <family val="1"/>
        <charset val="2"/>
      </rPr>
      <t>g</t>
    </r>
    <r>
      <rPr>
        <sz val="10"/>
        <color indexed="12"/>
        <rFont val="新細明體"/>
        <family val="1"/>
        <charset val="136"/>
      </rPr>
      <t>Run Report</t>
    </r>
    <phoneticPr fontId="11" type="noConversion"/>
  </si>
  <si>
    <t>http://theoncologist.alphamedpress.org/cgi/instusage</t>
    <phoneticPr fontId="11" type="noConversion"/>
  </si>
  <si>
    <t>tzuchi2011</t>
    <phoneticPr fontId="11" type="noConversion"/>
  </si>
  <si>
    <t>1.右上角sign in                                                                                                                                                                        2.Generate COUNTER usage reports                                                                                                                                         3.Run Report                                                                                                                                                                                  1.有勾選【Only Report on Expired Subscriptions (Available for JR1)】才可查到【Clinical Chemistry】的統計
2.無勾選【Only Report on Expired Subscriptions (Available for JR1)】只能查到【Journal of the American Society of Nephrology】、【Cancer Research】</t>
    <phoneticPr fontId="11" type="noConversion"/>
  </si>
  <si>
    <t>0008-5472</t>
    <phoneticPr fontId="11" type="noConversion"/>
  </si>
  <si>
    <r>
      <t>1右上角sign in</t>
    </r>
    <r>
      <rPr>
        <sz val="10"/>
        <color indexed="12"/>
        <rFont val="Wingdings 3"/>
        <family val="1"/>
        <charset val="2"/>
      </rPr>
      <t>g</t>
    </r>
    <r>
      <rPr>
        <sz val="10"/>
        <color indexed="12"/>
        <rFont val="新細明體"/>
        <family val="1"/>
        <charset val="136"/>
      </rPr>
      <t xml:space="preserve">  2.My Profile  </t>
    </r>
    <r>
      <rPr>
        <sz val="10"/>
        <color indexed="12"/>
        <rFont val="Wingdings 3"/>
        <family val="1"/>
        <charset val="2"/>
      </rPr>
      <t>g</t>
    </r>
    <r>
      <rPr>
        <sz val="10"/>
        <color indexed="12"/>
        <rFont val="新細明體"/>
        <family val="1"/>
        <charset val="136"/>
      </rPr>
      <t xml:space="preserve">3.Institutional administration  </t>
    </r>
    <r>
      <rPr>
        <sz val="10"/>
        <color indexed="12"/>
        <rFont val="Wingdings 3"/>
        <family val="1"/>
        <charset val="2"/>
      </rPr>
      <t>g</t>
    </r>
    <r>
      <rPr>
        <sz val="10"/>
        <color indexed="12"/>
        <rFont val="新細明體"/>
        <family val="1"/>
        <charset val="136"/>
      </rPr>
      <t xml:space="preserve">4.Usage data  </t>
    </r>
    <phoneticPr fontId="11" type="noConversion"/>
  </si>
  <si>
    <t>tzuchi2009</t>
    <phoneticPr fontId="11" type="noConversion"/>
  </si>
  <si>
    <t>2009tzuchi</t>
    <phoneticPr fontId="11" type="noConversion"/>
  </si>
  <si>
    <t>http://www.jospt.org/action/institutionUsageReport?institutionUserId=47370</t>
    <phoneticPr fontId="11" type="noConversion"/>
  </si>
  <si>
    <t>Yhuang1</t>
    <phoneticPr fontId="11" type="noConversion"/>
  </si>
  <si>
    <t>1.登入後右上角My Profile                                                                                                                                                          2.Usage Data                                                                                                                                                                                3.選擇日期區間                                                                                                                                                                          4.Journal Report 1 (Number of Successful Full-Text Article Requests by Month and Journal)打勾                                              5.填寫信箱送出</t>
    <phoneticPr fontId="11" type="noConversion"/>
  </si>
  <si>
    <t xml:space="preserve">http://www.ajcn.org/cgi/instusage </t>
    <phoneticPr fontId="11" type="noConversion"/>
  </si>
  <si>
    <t>bdtc2009</t>
    <phoneticPr fontId="11" type="noConversion"/>
  </si>
  <si>
    <t>European Respiratory Journal</t>
    <phoneticPr fontId="11" type="noConversion"/>
  </si>
  <si>
    <t>先登入帳密後選擇 Library Administration→Administration→Download Usage Statistics→選擇區間</t>
    <phoneticPr fontId="11" type="noConversion"/>
  </si>
  <si>
    <r>
      <t xml:space="preserve">IP範圍內才能登入                                                                                                                                                              1.MYLIEBERT CONNECT  </t>
    </r>
    <r>
      <rPr>
        <sz val="10"/>
        <color indexed="12"/>
        <rFont val="Wingdings 3"/>
        <family val="1"/>
        <charset val="2"/>
      </rPr>
      <t>g</t>
    </r>
    <r>
      <rPr>
        <sz val="10"/>
        <color indexed="12"/>
        <rFont val="新細明體"/>
        <family val="1"/>
        <charset val="136"/>
      </rPr>
      <t xml:space="preserve">ADMIN </t>
    </r>
    <r>
      <rPr>
        <sz val="10"/>
        <color indexed="12"/>
        <rFont val="Wingdings 3"/>
        <family val="1"/>
        <charset val="2"/>
      </rPr>
      <t>g</t>
    </r>
    <r>
      <rPr>
        <sz val="10"/>
        <color indexed="12"/>
        <rFont val="新細明體"/>
        <family val="1"/>
        <charset val="136"/>
      </rPr>
      <t>Usage Data</t>
    </r>
    <phoneticPr fontId="11" type="noConversion"/>
  </si>
  <si>
    <t>1050-7256</t>
    <phoneticPr fontId="11" type="noConversion"/>
  </si>
  <si>
    <t>登入時如需取得認證碼請問花蓮俐羽。</t>
    <phoneticPr fontId="11" type="noConversion"/>
  </si>
  <si>
    <t>0160-6689</t>
    <phoneticPr fontId="11" type="noConversion"/>
  </si>
  <si>
    <t>http://radiographics.rsna.org</t>
    <phoneticPr fontId="11" type="noConversion"/>
  </si>
  <si>
    <t>buddhist</t>
    <phoneticPr fontId="11" type="noConversion"/>
  </si>
  <si>
    <t>http://jnm.snmjournals.org/cgi/instusage</t>
    <phoneticPr fontId="11" type="noConversion"/>
  </si>
  <si>
    <t>http://tech.snmjournals.org/cgi/instusage</t>
    <phoneticPr fontId="11" type="noConversion"/>
  </si>
  <si>
    <t>tzuchi</t>
    <phoneticPr fontId="11" type="noConversion"/>
  </si>
  <si>
    <t>https://www.thieme-connect.com/ejournals/</t>
    <phoneticPr fontId="11" type="noConversion"/>
  </si>
  <si>
    <t xml:space="preserve">
先登入帳密後選擇 Library Administration→Administration→Download Usage Statistics→選擇區間
IP範圍內才能登入
</t>
    <phoneticPr fontId="11" type="noConversion"/>
  </si>
  <si>
    <t>Buddhist_admin</t>
    <phoneticPr fontId="11" type="noConversion"/>
  </si>
  <si>
    <t>Tzuchi2015</t>
    <phoneticPr fontId="11" type="noConversion"/>
  </si>
  <si>
    <t>https://www.annualreviews.org/action/showLogin</t>
    <phoneticPr fontId="11" type="noConversion"/>
  </si>
  <si>
    <t xml:space="preserve"> tzuchi</t>
    <phoneticPr fontId="11" type="noConversion"/>
  </si>
  <si>
    <t>http://online.sagepub.com/cgi/instadmininfo?show=usage</t>
    <phoneticPr fontId="11" type="noConversion"/>
  </si>
  <si>
    <t>http://link.springer.com/signup-login?previousUrl=http%3A%2F%2Fadminportal.springer.com</t>
    <phoneticPr fontId="11" type="noConversion"/>
  </si>
  <si>
    <t>zing01@tzuchi.com.tw</t>
    <phoneticPr fontId="11" type="noConversion"/>
  </si>
  <si>
    <t>1433-3023</t>
    <phoneticPr fontId="11" type="noConversion"/>
  </si>
  <si>
    <t>1532-6551</t>
    <phoneticPr fontId="11" type="noConversion"/>
  </si>
  <si>
    <t>2272249-admin</t>
    <phoneticPr fontId="11" type="noConversion"/>
  </si>
  <si>
    <t xml:space="preserve">http://www.tandfonline.com/  
</t>
    <phoneticPr fontId="11" type="noConversion"/>
  </si>
  <si>
    <t xml:space="preserve">https://www.mpsinsight.com/npg
</t>
    <phoneticPr fontId="11" type="noConversion"/>
  </si>
  <si>
    <t>British Medical Journal (BMJ)</t>
    <phoneticPr fontId="11" type="noConversion"/>
  </si>
  <si>
    <t>buddhisttzu</t>
    <phoneticPr fontId="11" type="noConversion"/>
  </si>
  <si>
    <t>hospital</t>
    <phoneticPr fontId="11" type="noConversion"/>
  </si>
  <si>
    <t>http://online.sagepub.com/cgi/instadmininfo?show=usage</t>
    <phoneticPr fontId="11" type="noConversion"/>
  </si>
  <si>
    <t>View COUNTER usage reports</t>
    <phoneticPr fontId="11" type="noConversion"/>
  </si>
  <si>
    <t>tzuchi</t>
    <phoneticPr fontId="11" type="noConversion"/>
  </si>
  <si>
    <t xml:space="preserve">http://pediatrics.aappublications.org/cgi/instusage </t>
    <phoneticPr fontId="11" type="noConversion"/>
  </si>
  <si>
    <t>Tzu-chi</t>
    <phoneticPr fontId="11" type="noConversion"/>
  </si>
  <si>
    <t>tzuchilib@hotmail.com</t>
    <phoneticPr fontId="11" type="noConversion"/>
  </si>
  <si>
    <t>直接連絡廠商Annie：annie.chen@igrouptaiwan.com</t>
    <phoneticPr fontId="11" type="noConversion"/>
  </si>
  <si>
    <t>Science</t>
    <phoneticPr fontId="11" type="noConversion"/>
  </si>
  <si>
    <t>tzuchi</t>
    <phoneticPr fontId="9" type="noConversion"/>
  </si>
  <si>
    <t>http://jco.ascopubs.org/cgi/instusage</t>
    <phoneticPr fontId="11" type="noConversion"/>
  </si>
  <si>
    <t>Buddhist</t>
    <phoneticPr fontId="11" type="noConversion"/>
  </si>
  <si>
    <t xml:space="preserve">http://www.tandfonline.com/  </t>
    <phoneticPr fontId="11" type="noConversion"/>
  </si>
  <si>
    <t>tzuchi</t>
    <phoneticPr fontId="11" type="noConversion"/>
  </si>
  <si>
    <t>http://www.sciencemag.org/cgi/instusage</t>
    <phoneticPr fontId="11" type="noConversion"/>
  </si>
  <si>
    <t>nature</t>
    <phoneticPr fontId="11" type="noConversion"/>
  </si>
  <si>
    <t>0950-222X</t>
    <phoneticPr fontId="11" type="noConversion"/>
  </si>
  <si>
    <t>Thorax</t>
    <phoneticPr fontId="11" type="noConversion"/>
  </si>
  <si>
    <t>Heart</t>
    <phoneticPr fontId="11" type="noConversion"/>
  </si>
  <si>
    <t>Annals of Pharmacotherapy</t>
    <phoneticPr fontId="11" type="noConversion"/>
  </si>
  <si>
    <t>American Journal of Hospice and Palliative Medicine</t>
    <phoneticPr fontId="11" type="noConversion"/>
  </si>
  <si>
    <t>Canadian Journal of Anesthesia</t>
    <phoneticPr fontId="11" type="noConversion"/>
  </si>
  <si>
    <t>Clinical Orthopaedics and Related Research</t>
    <phoneticPr fontId="11" type="noConversion"/>
  </si>
  <si>
    <t>Journal of the American Society of Nephrology</t>
    <phoneticPr fontId="11" type="noConversion"/>
  </si>
  <si>
    <t>Clinical Chemistry</t>
    <phoneticPr fontId="11" type="noConversion"/>
  </si>
  <si>
    <t>Journal of endovascular therapy</t>
    <phoneticPr fontId="11" type="noConversion"/>
  </si>
  <si>
    <t>Blood</t>
    <phoneticPr fontId="11" type="noConversion"/>
  </si>
  <si>
    <t>American Journal of Neuroradiology</t>
    <phoneticPr fontId="11" type="noConversion"/>
  </si>
  <si>
    <t>Journal of Visualized Experiments (JoVE) - Clinical and Translational Medicin</t>
    <phoneticPr fontId="11" type="noConversion"/>
  </si>
  <si>
    <t>Thyroid</t>
    <phoneticPr fontId="11" type="noConversion"/>
  </si>
  <si>
    <t>International journal of periodontics and restorative dentistry</t>
    <phoneticPr fontId="11" type="noConversion"/>
  </si>
  <si>
    <t>Journal of Rehabilitation Medicine</t>
    <phoneticPr fontId="11" type="noConversion"/>
  </si>
  <si>
    <t>Topics in Stroke Rehabilitation</t>
    <phoneticPr fontId="11" type="noConversion"/>
  </si>
  <si>
    <t>Teaching and Learning in Medicine</t>
    <phoneticPr fontId="11" type="noConversion"/>
  </si>
  <si>
    <t>Seminars in Neurology</t>
    <phoneticPr fontId="11" type="noConversion"/>
  </si>
  <si>
    <t>AUA UPDATE SERIES</t>
    <phoneticPr fontId="11" type="noConversion"/>
  </si>
  <si>
    <t>Annual review of psychology</t>
    <phoneticPr fontId="11" type="noConversion"/>
  </si>
  <si>
    <t>Clinical journal of american society of nephrology</t>
    <phoneticPr fontId="11" type="noConversion"/>
  </si>
  <si>
    <t>Medical Physics</t>
    <phoneticPr fontId="11" type="noConversion"/>
  </si>
  <si>
    <t>Bone Marrow Transplantation</t>
    <phoneticPr fontId="11" type="noConversion"/>
  </si>
  <si>
    <t>Eye</t>
    <phoneticPr fontId="11" type="noConversion"/>
  </si>
  <si>
    <t>Journal of investigative dermatology</t>
    <phoneticPr fontId="11" type="noConversion"/>
  </si>
  <si>
    <t>Nature reviews Gastroenterology &amp; hepatology</t>
    <phoneticPr fontId="11" type="noConversion"/>
  </si>
  <si>
    <t>BMJ Quality &amp; Safety</t>
    <phoneticPr fontId="11" type="noConversion"/>
  </si>
  <si>
    <t>Journal of Clinical Pathology</t>
    <phoneticPr fontId="11" type="noConversion"/>
  </si>
  <si>
    <t>American Journal of Epidemiology</t>
    <phoneticPr fontId="11" type="noConversion"/>
  </si>
  <si>
    <t>Age and ageing</t>
    <phoneticPr fontId="11" type="noConversion"/>
  </si>
  <si>
    <t>Drugs</t>
    <phoneticPr fontId="11" type="noConversion"/>
  </si>
  <si>
    <t>The Oncologist</t>
    <phoneticPr fontId="11" type="noConversion"/>
  </si>
  <si>
    <t>Nature Reviews Urology(原刊名：Nature Clinical Practice Urology)</t>
    <phoneticPr fontId="11" type="noConversion"/>
  </si>
  <si>
    <t>International Journal of Speech Language Pathology</t>
    <phoneticPr fontId="11" type="noConversion"/>
  </si>
  <si>
    <t>http://admincenter.bmj.com/cgi/instadmininfo?show=rptMenu</t>
    <phoneticPr fontId="11" type="noConversion"/>
  </si>
  <si>
    <t>http://sitemaster.jamanetwork.com/admin/login.aspx</t>
    <phoneticPr fontId="11" type="noConversion"/>
  </si>
  <si>
    <t>https://services.oxfordjournals.org/my_account/?url=https://services.oxfordjournals.org/my_account</t>
    <phoneticPr fontId="11" type="noConversion"/>
  </si>
  <si>
    <t>http://online.sagepub.com/cgi/instadmininfo?show=usage</t>
    <phoneticPr fontId="11" type="noConversion"/>
  </si>
  <si>
    <t>TCH_LIB@tzuchi.com.tw</t>
    <phoneticPr fontId="11" type="noConversion"/>
  </si>
  <si>
    <t>Tzuchi2015</t>
    <phoneticPr fontId="11" type="noConversion"/>
  </si>
  <si>
    <t>http://highwire.stanford.edu/librarians/</t>
    <phoneticPr fontId="11" type="noConversion"/>
  </si>
  <si>
    <t>tch_lib@tzuchi.com.tw</t>
    <phoneticPr fontId="11" type="noConversion"/>
  </si>
  <si>
    <t>http://www.joponline.org/action/institutionUsageReport?institutionUserId=189860</t>
    <phoneticPr fontId="11" type="noConversion"/>
  </si>
  <si>
    <t xml:space="preserve">http://thejns.org/action/institutionUsageReport
</t>
    <phoneticPr fontId="11" type="noConversion"/>
  </si>
  <si>
    <t xml:space="preserve">http://www.ajronline.org/action/institutionUsageReport?institutionUserId=32192
</t>
    <phoneticPr fontId="11" type="noConversion"/>
  </si>
  <si>
    <t xml:space="preserve">http://classic.bloodjournal.hematologylibrary.org/cgi/instusage </t>
    <phoneticPr fontId="11" type="noConversion"/>
  </si>
  <si>
    <t>http://www.biomedcentral.com/my/usageReports/</t>
    <phoneticPr fontId="11" type="noConversion"/>
  </si>
  <si>
    <t>library@tzuchi.org.tw</t>
    <phoneticPr fontId="11" type="noConversion"/>
  </si>
  <si>
    <t>http://www.jove.com/account/usage-statistics?institution=50202#pageview_count</t>
    <phoneticPr fontId="11" type="noConversion"/>
  </si>
  <si>
    <t xml:space="preserve">https://www.thieme-connect.com/ejournals/
</t>
    <phoneticPr fontId="11" type="noConversion"/>
  </si>
  <si>
    <t>library1@tzuchi.com.tw</t>
    <phoneticPr fontId="11" type="noConversion"/>
  </si>
  <si>
    <t>tzuchilib@hotmail.com</t>
    <phoneticPr fontId="11" type="noConversion"/>
  </si>
  <si>
    <t xml:space="preserve">http://online.liebertpub.com/action/institutionUsageReport
</t>
    <phoneticPr fontId="11" type="noConversion"/>
  </si>
  <si>
    <t>http://www.nejm.org/institutional-information-center</t>
    <phoneticPr fontId="11" type="noConversion"/>
  </si>
  <si>
    <t>tch_lib@tzuchi.com.tw</t>
    <phoneticPr fontId="11" type="noConversion"/>
  </si>
  <si>
    <t>http://psychiatristreports.com/Usage.aspx</t>
    <phoneticPr fontId="11" type="noConversion"/>
  </si>
  <si>
    <t>花蓮
Tzu-Chi
大林275489</t>
    <phoneticPr fontId="11" type="noConversion"/>
  </si>
  <si>
    <t>花蓮
tzuchi
大林dalintzu</t>
    <phoneticPr fontId="11" type="noConversion"/>
  </si>
  <si>
    <t xml:space="preserve">http://www.medicaljournals.se/jrm/content/?stats&amp;id=11206906
</t>
    <phoneticPr fontId="11" type="noConversion"/>
  </si>
  <si>
    <t>galin@tzuchi.com.tw</t>
    <phoneticPr fontId="11" type="noConversion"/>
  </si>
  <si>
    <t>無法登</t>
    <phoneticPr fontId="11" type="noConversion"/>
  </si>
  <si>
    <t>無法登</t>
    <phoneticPr fontId="11" type="noConversion"/>
  </si>
  <si>
    <t>Elsevier</t>
    <phoneticPr fontId="11" type="noConversion"/>
  </si>
  <si>
    <t>Elsevier</t>
    <phoneticPr fontId="11" type="noConversion"/>
  </si>
  <si>
    <t>Elsevier</t>
    <phoneticPr fontId="11" type="noConversion"/>
  </si>
  <si>
    <t>Kidney International</t>
    <phoneticPr fontId="11" type="noConversion"/>
  </si>
  <si>
    <t>106年2月</t>
  </si>
  <si>
    <t>106年3月</t>
  </si>
  <si>
    <t>106年4月</t>
  </si>
  <si>
    <t>106年5月</t>
  </si>
  <si>
    <t>106年6月</t>
  </si>
  <si>
    <t>106年7月</t>
  </si>
  <si>
    <t>106年8月</t>
  </si>
  <si>
    <t>106年9月</t>
  </si>
  <si>
    <t>106年10月</t>
  </si>
  <si>
    <t>106年11月</t>
  </si>
  <si>
    <t>106年12月</t>
  </si>
  <si>
    <t>105年5月</t>
    <phoneticPr fontId="11" type="noConversion"/>
  </si>
  <si>
    <t>105年6月</t>
    <phoneticPr fontId="11" type="noConversion"/>
  </si>
  <si>
    <t>105年7月</t>
    <phoneticPr fontId="11" type="noConversion"/>
  </si>
  <si>
    <t>105年8月</t>
    <phoneticPr fontId="11" type="noConversion"/>
  </si>
  <si>
    <t>105年9月</t>
    <phoneticPr fontId="11" type="noConversion"/>
  </si>
  <si>
    <t>105年10月</t>
    <phoneticPr fontId="11" type="noConversion"/>
  </si>
  <si>
    <t>105年11月</t>
    <phoneticPr fontId="11" type="noConversion"/>
  </si>
  <si>
    <t>105年12月</t>
    <phoneticPr fontId="11" type="noConversion"/>
  </si>
  <si>
    <t>統計1月</t>
    <phoneticPr fontId="11" type="noConversion"/>
  </si>
  <si>
    <t>https://sslvpn1.ntu.edu.tw/,DanaInfo=google.com</t>
    <phoneticPr fontId="11" type="noConversion"/>
  </si>
  <si>
    <t>0742-9800</t>
  </si>
  <si>
    <t>1433-2965</t>
  </si>
  <si>
    <t>病歷室</t>
  </si>
  <si>
    <t>2017年資料庫使用統計表</t>
    <phoneticPr fontId="9" type="noConversion"/>
  </si>
  <si>
    <t>四院（2017新）</t>
    <phoneticPr fontId="11" type="noConversion"/>
  </si>
  <si>
    <t>花蓮&amp;台北&amp;大林</t>
  </si>
  <si>
    <t>2044-5415</t>
  </si>
  <si>
    <t>0021-9746</t>
  </si>
  <si>
    <t>0007-1161</t>
  </si>
  <si>
    <t>0040-6376</t>
  </si>
  <si>
    <t>0003-4967</t>
  </si>
  <si>
    <t>1355-6037</t>
  </si>
  <si>
    <t>0017-5749</t>
  </si>
  <si>
    <t>1756-1833</t>
  </si>
  <si>
    <t>1462-0324</t>
  </si>
  <si>
    <t>Sage
Publications</t>
  </si>
  <si>
    <t>0361-803X</t>
  </si>
  <si>
    <t>Informa Healthcare</t>
  </si>
  <si>
    <t>0028-4793</t>
  </si>
  <si>
    <t>0091-4916</t>
  </si>
  <si>
    <t>1650-1977</t>
  </si>
  <si>
    <t>0271-8235</t>
  </si>
  <si>
    <t>093-220-747</t>
  </si>
  <si>
    <t>1865-3774</t>
  </si>
  <si>
    <t>1545-2085</t>
  </si>
  <si>
    <t>2168-6084</t>
  </si>
  <si>
    <t>2168-6238</t>
  </si>
  <si>
    <t>2168-6157</t>
  </si>
  <si>
    <t>2168-6173</t>
  </si>
  <si>
    <t>2168-6092</t>
  </si>
  <si>
    <t>2168-619X</t>
  </si>
  <si>
    <t>1538-3598</t>
  </si>
  <si>
    <t>心理治療</t>
  </si>
  <si>
    <t xml:space="preserve">American Hospital Association </t>
  </si>
  <si>
    <t>Osteoporosis International</t>
  </si>
  <si>
    <t>2017成交價
US$</t>
    <phoneticPr fontId="91" type="noConversion"/>
  </si>
  <si>
    <t>2017成交價NT$</t>
    <phoneticPr fontId="11" type="noConversion"/>
  </si>
  <si>
    <t>表示英鎊計價，匯率43</t>
    <phoneticPr fontId="91" type="noConversion"/>
  </si>
  <si>
    <r>
      <rPr>
        <sz val="10"/>
        <rFont val="新細明體"/>
        <family val="1"/>
        <charset val="136"/>
      </rPr>
      <t>飛資得</t>
    </r>
    <phoneticPr fontId="11" type="noConversion"/>
  </si>
  <si>
    <r>
      <rPr>
        <sz val="10"/>
        <rFont val="新細明體"/>
        <family val="1"/>
        <charset val="136"/>
      </rPr>
      <t>碩睿</t>
    </r>
  </si>
  <si>
    <t>Elsevier</t>
    <phoneticPr fontId="11" type="noConversion"/>
  </si>
  <si>
    <t>數據來源</t>
    <phoneticPr fontId="11" type="noConversion"/>
  </si>
  <si>
    <t>Searches+Browses</t>
    <phoneticPr fontId="11" type="noConversion"/>
  </si>
  <si>
    <t>Searches</t>
    <phoneticPr fontId="11" type="noConversion"/>
  </si>
  <si>
    <t>PDF Downlonds
+Content Prints</t>
    <phoneticPr fontId="11" type="noConversion"/>
  </si>
  <si>
    <t>Contenr Views</t>
    <phoneticPr fontId="11" type="noConversion"/>
  </si>
  <si>
    <t>iThenticate原創性比對系統</t>
    <phoneticPr fontId="11" type="noConversion"/>
  </si>
  <si>
    <t>2月</t>
  </si>
  <si>
    <t>台中</t>
    <phoneticPr fontId="9" type="noConversion"/>
  </si>
  <si>
    <t>15 / 40</t>
    <phoneticPr fontId="11" type="noConversion"/>
  </si>
  <si>
    <t>1538-3598</t>
    <phoneticPr fontId="11" type="noConversion"/>
  </si>
  <si>
    <t>AHA Coding Clinic for ICD-10-CM and ICD-10-PCS</t>
    <phoneticPr fontId="11" type="noConversion"/>
  </si>
  <si>
    <t>Micromedex資料庫(Internet網際網路)</t>
    <phoneticPr fontId="11" type="noConversion"/>
  </si>
  <si>
    <t>UpToDate Anywhere臨床醫學主題評論資料庫</t>
    <phoneticPr fontId="11" type="noConversion"/>
  </si>
  <si>
    <t>大林獨購（2017新）</t>
    <phoneticPr fontId="11" type="noConversion"/>
  </si>
  <si>
    <t>iThenticate原創性比對系統</t>
  </si>
  <si>
    <t>碩睿資訊</t>
    <phoneticPr fontId="11" type="noConversion"/>
  </si>
  <si>
    <t>EBSCO</t>
    <phoneticPr fontId="11" type="noConversion"/>
  </si>
  <si>
    <t>廠商</t>
    <phoneticPr fontId="11" type="noConversion"/>
  </si>
  <si>
    <t>智泉</t>
    <phoneticPr fontId="11" type="noConversion"/>
  </si>
  <si>
    <t>請廠商提供</t>
    <phoneticPr fontId="11" type="noConversion"/>
  </si>
  <si>
    <t>請廠商提供(只到2013/10/31)</t>
    <phoneticPr fontId="11" type="noConversion"/>
  </si>
  <si>
    <t>http://admin.webofknowledge.com/?SID=1BgnKJe%40fnNA1ACojIK</t>
    <phoneticPr fontId="11" type="noConversion"/>
  </si>
  <si>
    <t>http://60.199.250.239/airitireport/Reports/LogIn</t>
    <phoneticPr fontId="11" type="noConversion"/>
  </si>
  <si>
    <t>Ovid_Medline</t>
    <phoneticPr fontId="11" type="noConversion"/>
  </si>
  <si>
    <t>LWW電子期刊資料庫</t>
    <phoneticPr fontId="11" type="noConversion"/>
  </si>
  <si>
    <t>5 Minute Consult 臨床資料庫</t>
    <phoneticPr fontId="11" type="noConversion"/>
  </si>
  <si>
    <t>UpToDate</t>
    <phoneticPr fontId="11" type="noConversion"/>
  </si>
  <si>
    <t>CINAHL Plus with Full Text 護理學全文資料庫</t>
    <phoneticPr fontId="11" type="noConversion"/>
  </si>
  <si>
    <t>Dentistry &amp; Oral Science Source牙科暨口腔衛生類全文資料庫</t>
    <phoneticPr fontId="11" type="noConversion"/>
  </si>
  <si>
    <t>clinicalkey實證醫學資料庫</t>
    <phoneticPr fontId="11" type="noConversion"/>
  </si>
  <si>
    <t xml:space="preserve">NursingConnect-SKILL 中文護理技術資料庫 </t>
    <phoneticPr fontId="11" type="noConversion"/>
  </si>
  <si>
    <t>NursingConnect-EBN 中文實證護理資料庫</t>
    <phoneticPr fontId="11" type="noConversion"/>
  </si>
  <si>
    <t>STATdx醫學影像資料庫</t>
    <phoneticPr fontId="11" type="noConversion"/>
  </si>
  <si>
    <t>MD Consult</t>
    <phoneticPr fontId="11" type="noConversion"/>
  </si>
  <si>
    <t>華藝線上圖書館</t>
    <phoneticPr fontId="11" type="noConversion"/>
  </si>
  <si>
    <t>107年1月</t>
    <phoneticPr fontId="11" type="noConversion"/>
  </si>
  <si>
    <t>107年2月</t>
    <phoneticPr fontId="11" type="noConversion"/>
  </si>
  <si>
    <t>107年5月</t>
  </si>
  <si>
    <t>107年6月</t>
  </si>
  <si>
    <t>107年7月</t>
  </si>
  <si>
    <t>107年8月</t>
  </si>
  <si>
    <t>107年9月</t>
  </si>
  <si>
    <t>107年10月</t>
  </si>
  <si>
    <t>107年11月</t>
  </si>
  <si>
    <t>107年12月</t>
  </si>
  <si>
    <t>107年3月</t>
    <phoneticPr fontId="11" type="noConversion"/>
  </si>
  <si>
    <t>107年4月</t>
    <phoneticPr fontId="11" type="noConversion"/>
  </si>
  <si>
    <t>STATdx醫學影像資料庫</t>
    <phoneticPr fontId="11" type="noConversion"/>
  </si>
  <si>
    <t>MESH Search+Standard Search</t>
  </si>
  <si>
    <r>
      <t xml:space="preserve">花蓮 </t>
    </r>
    <r>
      <rPr>
        <sz val="10"/>
        <rFont val="新細明體"/>
        <family val="1"/>
        <charset val="136"/>
      </rPr>
      <t>(含慈大)</t>
    </r>
    <phoneticPr fontId="9" type="noConversion"/>
  </si>
  <si>
    <t>Springer Japan KK</t>
    <phoneticPr fontId="11" type="noConversion"/>
  </si>
  <si>
    <t>Springer</t>
    <phoneticPr fontId="11" type="noConversion"/>
  </si>
  <si>
    <t>2017新</t>
    <phoneticPr fontId="11" type="noConversion"/>
  </si>
  <si>
    <t>花蓮</t>
    <phoneticPr fontId="11" type="noConversion"/>
  </si>
  <si>
    <t>台北&amp;大林&amp;花蓮</t>
    <phoneticPr fontId="11" type="noConversion"/>
  </si>
  <si>
    <r>
      <t xml:space="preserve">續         </t>
    </r>
    <r>
      <rPr>
        <sz val="6"/>
        <color indexed="10"/>
        <rFont val="新細明體"/>
        <family val="1"/>
        <charset val="136"/>
      </rPr>
      <t>(2017花蓮加入)</t>
    </r>
    <phoneticPr fontId="11" type="noConversion"/>
  </si>
  <si>
    <r>
      <t xml:space="preserve">續         </t>
    </r>
    <r>
      <rPr>
        <sz val="6"/>
        <color indexed="10"/>
        <rFont val="新細明體"/>
        <family val="1"/>
        <charset val="136"/>
      </rPr>
      <t>(2017台北加入)</t>
    </r>
    <phoneticPr fontId="11" type="noConversion"/>
  </si>
  <si>
    <t>花蓮</t>
    <phoneticPr fontId="11" type="noConversion"/>
  </si>
  <si>
    <t>花蓮&amp;台中&amp;大林&amp;台北</t>
    <phoneticPr fontId="11" type="noConversion"/>
  </si>
  <si>
    <t>106年1月</t>
    <phoneticPr fontId="11" type="noConversion"/>
  </si>
  <si>
    <t>2017新</t>
  </si>
  <si>
    <t>續         (2017花蓮加入)</t>
  </si>
  <si>
    <t>續         (2017台北加入)</t>
  </si>
  <si>
    <t>4月</t>
    <phoneticPr fontId="11" type="noConversion"/>
  </si>
  <si>
    <t>5月</t>
    <phoneticPr fontId="11" type="noConversion"/>
  </si>
  <si>
    <t>6月</t>
    <phoneticPr fontId="11" type="noConversion"/>
  </si>
  <si>
    <t>7月</t>
    <phoneticPr fontId="11" type="noConversion"/>
  </si>
  <si>
    <t>8月</t>
    <phoneticPr fontId="11" type="noConversion"/>
  </si>
  <si>
    <t>9月</t>
    <phoneticPr fontId="11" type="noConversion"/>
  </si>
  <si>
    <t>10月</t>
    <phoneticPr fontId="11" type="noConversion"/>
  </si>
  <si>
    <t>11月</t>
    <phoneticPr fontId="11" type="noConversion"/>
  </si>
  <si>
    <t>12月</t>
    <phoneticPr fontId="11" type="noConversion"/>
  </si>
  <si>
    <t>Password</t>
    <phoneticPr fontId="11" type="noConversion"/>
  </si>
  <si>
    <t>統計連結網址</t>
    <phoneticPr fontId="11" type="noConversion"/>
  </si>
  <si>
    <t>下載報表說明</t>
    <phoneticPr fontId="11" type="noConversion"/>
  </si>
  <si>
    <t>　</t>
    <phoneticPr fontId="11" type="noConversion"/>
  </si>
  <si>
    <t>點閱次數</t>
    <phoneticPr fontId="9" type="noConversion"/>
  </si>
  <si>
    <t>tzuchi2017</t>
  </si>
  <si>
    <t>登入後重新貼上網址</t>
    <phoneticPr fontId="11" type="noConversion"/>
  </si>
  <si>
    <t>出版社無法提供統計(201605)</t>
    <phoneticPr fontId="11" type="noConversion"/>
  </si>
  <si>
    <t>Full Text Total (HTML and PDF)</t>
  </si>
  <si>
    <r>
      <t>二、LWW電子期刊資料庫</t>
    </r>
    <r>
      <rPr>
        <sz val="12"/>
        <color indexed="10"/>
        <rFont val="新細明體"/>
        <family val="1"/>
        <charset val="136"/>
      </rPr>
      <t>(四院合購，自2017/1/1與Ovid Medline合併使用統計結果)</t>
    </r>
    <phoneticPr fontId="11" type="noConversion"/>
  </si>
  <si>
    <r>
      <t>三、Clinical key實證醫學資料庫</t>
    </r>
    <r>
      <rPr>
        <sz val="12"/>
        <color indexed="10"/>
        <rFont val="新細明體"/>
        <family val="1"/>
        <charset val="136"/>
      </rPr>
      <t>(四院合購)</t>
    </r>
    <phoneticPr fontId="11" type="noConversion"/>
  </si>
  <si>
    <r>
      <t>六、Cochrane Library實證醫學資料庫</t>
    </r>
    <r>
      <rPr>
        <sz val="12"/>
        <color indexed="10"/>
        <rFont val="新細明體"/>
        <family val="1"/>
        <charset val="136"/>
      </rPr>
      <t>(四院合購)</t>
    </r>
    <phoneticPr fontId="9" type="noConversion"/>
  </si>
  <si>
    <r>
      <t>七、中國期刊全文資料庫</t>
    </r>
    <r>
      <rPr>
        <sz val="12"/>
        <color indexed="10"/>
        <rFont val="新細明體"/>
        <family val="1"/>
        <charset val="136"/>
      </rPr>
      <t>(四院合購)</t>
    </r>
    <phoneticPr fontId="11" type="noConversion"/>
  </si>
  <si>
    <t>八、iThenticate原創性比對系統</t>
    <phoneticPr fontId="11" type="noConversion"/>
  </si>
  <si>
    <r>
      <t>九、CINAHL Plus with Full Text 護理學全文資料庫</t>
    </r>
    <r>
      <rPr>
        <sz val="12"/>
        <color indexed="10"/>
        <rFont val="新細明體"/>
        <family val="1"/>
        <charset val="136"/>
      </rPr>
      <t>(三院合購：台北、台中、大林)</t>
    </r>
    <phoneticPr fontId="11" type="noConversion"/>
  </si>
  <si>
    <r>
      <t>十、Dentistry &amp; Oral Science Source牙科暨口腔衛生類全文資料庫</t>
    </r>
    <r>
      <rPr>
        <sz val="12"/>
        <color indexed="10"/>
        <rFont val="新細明體"/>
        <family val="1"/>
        <charset val="136"/>
      </rPr>
      <t>(三院合購：花蓮、台北、大林)</t>
    </r>
    <phoneticPr fontId="11" type="noConversion"/>
  </si>
  <si>
    <r>
      <t>十一、Harrison's Principles of Internal Medicine電子書</t>
    </r>
    <r>
      <rPr>
        <sz val="12"/>
        <color indexed="10"/>
        <rFont val="新細明體"/>
        <family val="1"/>
        <charset val="136"/>
      </rPr>
      <t>(花蓮獨購)</t>
    </r>
    <phoneticPr fontId="11" type="noConversion"/>
  </si>
  <si>
    <r>
      <t>十二、5 Minute Consult 臨床資料庫</t>
    </r>
    <r>
      <rPr>
        <sz val="12"/>
        <color indexed="10"/>
        <rFont val="新細明體"/>
        <family val="1"/>
        <charset val="136"/>
      </rPr>
      <t>(花蓮獨購)</t>
    </r>
    <phoneticPr fontId="11" type="noConversion"/>
  </si>
  <si>
    <r>
      <t>十三、NursingConnect-SKILL 中文護理技術資料庫</t>
    </r>
    <r>
      <rPr>
        <sz val="12"/>
        <color indexed="10"/>
        <rFont val="新細明體"/>
        <family val="1"/>
        <charset val="136"/>
      </rPr>
      <t xml:space="preserve">(花蓮獨購) </t>
    </r>
    <phoneticPr fontId="11" type="noConversion"/>
  </si>
  <si>
    <r>
      <t>十四、NursingConnect-EBN 中文實證護理</t>
    </r>
    <r>
      <rPr>
        <sz val="12"/>
        <color indexed="10"/>
        <rFont val="新細明體"/>
        <family val="1"/>
        <charset val="136"/>
      </rPr>
      <t xml:space="preserve">(花蓮獨購) </t>
    </r>
    <phoneticPr fontId="11" type="noConversion"/>
  </si>
  <si>
    <t>十五、STATdx醫學影像資料庫(大林獨購) (統計數據大林詩孟會提供)</t>
    <phoneticPr fontId="11" type="noConversion"/>
  </si>
  <si>
    <t>tzuchi2017</t>
    <phoneticPr fontId="11" type="noConversion"/>
  </si>
  <si>
    <t>Kidney International</t>
    <phoneticPr fontId="11" type="noConversion"/>
  </si>
  <si>
    <t>hualien</t>
    <phoneticPr fontId="11" type="noConversion"/>
  </si>
  <si>
    <t>tchlib</t>
    <phoneticPr fontId="11" type="noConversion"/>
  </si>
  <si>
    <t>European Respiratory Journal</t>
    <phoneticPr fontId="11" type="noConversion"/>
  </si>
  <si>
    <t>0013-726x</t>
    <phoneticPr fontId="11" type="noConversion"/>
  </si>
  <si>
    <t>Tzuchi2017#</t>
  </si>
  <si>
    <t>http://jco.ascopubs.org/cgi/instusage</t>
    <phoneticPr fontId="111" type="noConversion"/>
  </si>
  <si>
    <t>TCH_LIB@tzuchi.com.tw</t>
  </si>
  <si>
    <t>http://www.jospt.org/action/institutionUsageReport?institutionUserId=47370</t>
    <phoneticPr fontId="111" type="noConversion"/>
  </si>
  <si>
    <t>buddhist</t>
  </si>
  <si>
    <t>http://radiographics.rsna.org</t>
  </si>
  <si>
    <t>http://www.medicaljournals.se/jrm/content/?stats&amp;id=11206906</t>
  </si>
  <si>
    <r>
      <t>一、Wiley-Blackwell電子期刊資料庫(</t>
    </r>
    <r>
      <rPr>
        <sz val="12"/>
        <color indexed="10"/>
        <rFont val="新細明體"/>
        <family val="1"/>
        <charset val="136"/>
      </rPr>
      <t>四院合購</t>
    </r>
    <r>
      <rPr>
        <sz val="12"/>
        <rFont val="新細明體"/>
        <family val="1"/>
        <charset val="136"/>
      </rPr>
      <t>)</t>
    </r>
    <phoneticPr fontId="9" type="noConversion"/>
  </si>
  <si>
    <r>
      <t>五、</t>
    </r>
    <r>
      <rPr>
        <sz val="12"/>
        <rFont val="Times New Roman"/>
        <family val="1"/>
      </rPr>
      <t>UpToDate</t>
    </r>
    <r>
      <rPr>
        <sz val="12"/>
        <rFont val="新細明體"/>
        <family val="1"/>
        <charset val="136"/>
      </rPr>
      <t>實證醫學資料庫</t>
    </r>
    <r>
      <rPr>
        <sz val="12"/>
        <color indexed="10"/>
        <rFont val="Times New Roman"/>
        <family val="1"/>
      </rPr>
      <t>(</t>
    </r>
    <r>
      <rPr>
        <sz val="12"/>
        <color indexed="10"/>
        <rFont val="新細明體"/>
        <family val="1"/>
        <charset val="136"/>
      </rPr>
      <t>四院合購</t>
    </r>
    <r>
      <rPr>
        <sz val="12"/>
        <color indexed="10"/>
        <rFont val="Times New Roman"/>
        <family val="1"/>
      </rPr>
      <t>)</t>
    </r>
    <phoneticPr fontId="11" type="noConversion"/>
  </si>
  <si>
    <t>Foot &amp; Ankle International</t>
    <phoneticPr fontId="11" type="noConversion"/>
  </si>
  <si>
    <r>
      <t>四、Micromedex</t>
    </r>
    <r>
      <rPr>
        <sz val="12"/>
        <color indexed="10"/>
        <rFont val="新細明體"/>
        <family val="1"/>
        <charset val="136"/>
      </rPr>
      <t>(四院合購，20人版)</t>
    </r>
    <phoneticPr fontId="11" type="noConversion"/>
  </si>
  <si>
    <t>Sessions</t>
  </si>
  <si>
    <t>Total Full Text</t>
  </si>
  <si>
    <r>
      <t>台北</t>
    </r>
    <r>
      <rPr>
        <sz val="10"/>
        <rFont val="新細明體"/>
        <family val="1"/>
        <charset val="136"/>
      </rPr>
      <t>(含慈科大)</t>
    </r>
    <phoneticPr fontId="9" type="noConversion"/>
  </si>
  <si>
    <t>4 / 17</t>
    <phoneticPr fontId="11" type="noConversion"/>
  </si>
  <si>
    <t>登入失敗後，按右上角CANCEL X
→填寫mail</t>
    <phoneticPr fontId="11" type="noConversion"/>
  </si>
  <si>
    <t>出版社無提供使用統計(201601)</t>
    <phoneticPr fontId="11" type="noConversion"/>
  </si>
  <si>
    <t>2016年
06-12月</t>
    <phoneticPr fontId="11" type="noConversion"/>
  </si>
  <si>
    <t>SW統計
(201606-201705)</t>
    <phoneticPr fontId="11" type="noConversion"/>
  </si>
  <si>
    <t>Pub統計
(201606-201705)</t>
  </si>
  <si>
    <t>2016年
06-12月</t>
    <phoneticPr fontId="11" type="noConversion"/>
  </si>
  <si>
    <t>2017新</t>
    <phoneticPr fontId="11" type="noConversion"/>
  </si>
  <si>
    <t>2016無統計</t>
    <phoneticPr fontId="11" type="noConversion"/>
  </si>
  <si>
    <t>無統計</t>
    <phoneticPr fontId="11" type="noConversion"/>
  </si>
  <si>
    <t>2017最低使用次數</t>
    <phoneticPr fontId="11" type="noConversion"/>
  </si>
  <si>
    <t>free</t>
  </si>
  <si>
    <t>美金匯率30.125</t>
  </si>
  <si>
    <t>先登入帳密後選擇 Library Administration
→Administration
→Download Usage Statistics
→選擇區間</t>
    <phoneticPr fontId="11" type="noConversion"/>
  </si>
  <si>
    <t>花蓮
rani37jason@tzuchi.com.tw
大林
ccms@tzuchi.com.tw</t>
    <phoneticPr fontId="11" type="noConversion"/>
  </si>
  <si>
    <t>2168-6084</t>
    <phoneticPr fontId="11" type="noConversion"/>
  </si>
  <si>
    <t>2168-6157</t>
    <phoneticPr fontId="11" type="noConversion"/>
  </si>
  <si>
    <t>2168-6173</t>
    <phoneticPr fontId="11" type="noConversion"/>
  </si>
  <si>
    <t>2168-6092</t>
    <phoneticPr fontId="11" type="noConversion"/>
  </si>
  <si>
    <t>2168-619X</t>
    <phoneticPr fontId="11" type="noConversion"/>
  </si>
  <si>
    <t>https://academic.oup.com/journals</t>
    <phoneticPr fontId="11" type="noConversion"/>
  </si>
  <si>
    <t>0007-0912</t>
    <phoneticPr fontId="11" type="noConversion"/>
  </si>
  <si>
    <t>0195-668x</t>
    <phoneticPr fontId="11" type="noConversion"/>
  </si>
  <si>
    <t>http://clinchem.aaccjnls.org/lookup/instusage</t>
    <phoneticPr fontId="11" type="noConversion"/>
  </si>
  <si>
    <t>http://thejns.org/action/institutionUsageReport</t>
    <phoneticPr fontId="11" type="noConversion"/>
  </si>
  <si>
    <t>https://www.thieme-connect.com/products/all/home.html</t>
    <phoneticPr fontId="11" type="noConversion"/>
  </si>
  <si>
    <t>0364-216X</t>
    <phoneticPr fontId="11" type="noConversion"/>
  </si>
  <si>
    <t>花蓮:tzuchi2017
大林: tzuchi2017</t>
    <phoneticPr fontId="11" type="noConversion"/>
  </si>
  <si>
    <t>0832-610X</t>
    <phoneticPr fontId="11" type="noConversion"/>
  </si>
  <si>
    <t>tzuchi2009</t>
    <phoneticPr fontId="11" type="noConversion"/>
  </si>
  <si>
    <t>點閱次數</t>
    <phoneticPr fontId="9" type="noConversion"/>
  </si>
  <si>
    <t>0003-4967</t>
    <phoneticPr fontId="11" type="noConversion"/>
  </si>
  <si>
    <t>精神醫學部</t>
  </si>
  <si>
    <t>104年1月</t>
    <phoneticPr fontId="11" type="noConversion"/>
  </si>
  <si>
    <t>104年2月</t>
    <phoneticPr fontId="11" type="noConversion"/>
  </si>
  <si>
    <t>104年3月</t>
    <phoneticPr fontId="11" type="noConversion"/>
  </si>
  <si>
    <t>104年4月</t>
    <phoneticPr fontId="11" type="noConversion"/>
  </si>
  <si>
    <t>104年5月</t>
    <phoneticPr fontId="11" type="noConversion"/>
  </si>
  <si>
    <t>100年11月</t>
  </si>
  <si>
    <t>100年12月</t>
  </si>
  <si>
    <t>104年6月</t>
    <phoneticPr fontId="11" type="noConversion"/>
  </si>
  <si>
    <t>104年7月</t>
    <phoneticPr fontId="11" type="noConversion"/>
  </si>
  <si>
    <t>104年8月</t>
    <phoneticPr fontId="11" type="noConversion"/>
  </si>
  <si>
    <t>104年9月</t>
    <phoneticPr fontId="11" type="noConversion"/>
  </si>
  <si>
    <t>JAMA Otolaryngology–Head &amp; Neck Surgery</t>
    <phoneticPr fontId="11" type="noConversion"/>
  </si>
  <si>
    <t>adminbtc</t>
    <phoneticPr fontId="11" type="noConversion"/>
  </si>
  <si>
    <t>105年1月</t>
    <phoneticPr fontId="11" type="noConversion"/>
  </si>
  <si>
    <t>tch_lib@tzuchi.com.tw</t>
    <phoneticPr fontId="11" type="noConversion"/>
  </si>
  <si>
    <r>
      <t>一、Wiley-Blackwell電子期刊資料庫(</t>
    </r>
    <r>
      <rPr>
        <sz val="12"/>
        <color indexed="10"/>
        <rFont val="新細明體"/>
        <family val="1"/>
        <charset val="136"/>
      </rPr>
      <t>四院合購</t>
    </r>
    <r>
      <rPr>
        <sz val="12"/>
        <rFont val="新細明體"/>
        <family val="1"/>
        <charset val="136"/>
      </rPr>
      <t>)</t>
    </r>
    <phoneticPr fontId="9" type="noConversion"/>
  </si>
  <si>
    <t>全文下載次數</t>
    <phoneticPr fontId="11" type="noConversion"/>
  </si>
  <si>
    <t>合計</t>
    <phoneticPr fontId="9" type="noConversion"/>
  </si>
  <si>
    <t>瀏覽次數</t>
    <phoneticPr fontId="11" type="noConversion"/>
  </si>
  <si>
    <t>登入人次</t>
    <phoneticPr fontId="9" type="noConversion"/>
  </si>
  <si>
    <t>月份</t>
    <phoneticPr fontId="9" type="noConversion"/>
  </si>
  <si>
    <t>點閱次數</t>
    <phoneticPr fontId="9" type="noConversion"/>
  </si>
  <si>
    <t>全文下載次數</t>
    <phoneticPr fontId="9" type="noConversion"/>
  </si>
  <si>
    <t>檢索次數</t>
    <phoneticPr fontId="9" type="noConversion"/>
  </si>
  <si>
    <t>台北</t>
  </si>
  <si>
    <t>TC731847</t>
    <phoneticPr fontId="11" type="noConversion"/>
  </si>
  <si>
    <t>1074-9357</t>
    <phoneticPr fontId="11" type="noConversion"/>
  </si>
  <si>
    <t>0743-4618</t>
  </si>
  <si>
    <t>檢驗科</t>
  </si>
  <si>
    <t>0009-9147</t>
  </si>
  <si>
    <t>骨科部</t>
  </si>
  <si>
    <t>100年5月</t>
  </si>
  <si>
    <t>─</t>
    <phoneticPr fontId="11" type="noConversion"/>
  </si>
  <si>
    <t>台中</t>
    <phoneticPr fontId="11" type="noConversion"/>
  </si>
  <si>
    <t>-</t>
    <phoneticPr fontId="11" type="noConversion"/>
  </si>
  <si>
    <t>花蓮</t>
    <phoneticPr fontId="11" type="noConversion"/>
  </si>
  <si>
    <t>99年8月</t>
    <phoneticPr fontId="11" type="noConversion"/>
  </si>
  <si>
    <t>大林</t>
    <phoneticPr fontId="11" type="noConversion"/>
  </si>
  <si>
    <t>99年9月</t>
    <phoneticPr fontId="11" type="noConversion"/>
  </si>
  <si>
    <t>新店</t>
    <phoneticPr fontId="11" type="noConversion"/>
  </si>
  <si>
    <t>台中</t>
    <phoneticPr fontId="11" type="noConversion"/>
  </si>
  <si>
    <t>100年1月</t>
    <phoneticPr fontId="11" type="noConversion"/>
  </si>
  <si>
    <t>101年1月</t>
    <phoneticPr fontId="11" type="noConversion"/>
  </si>
  <si>
    <t>Georg Thieme Verlag</t>
  </si>
  <si>
    <t>Oxford University Press</t>
  </si>
  <si>
    <t>American Society for Nutrition</t>
  </si>
  <si>
    <t>0022-3085</t>
  </si>
  <si>
    <t>URL</t>
  </si>
  <si>
    <t>ID</t>
  </si>
  <si>
    <t>New England Journal of Medicine</t>
    <phoneticPr fontId="11" type="noConversion"/>
  </si>
  <si>
    <t>The Oncologist</t>
    <phoneticPr fontId="11" type="noConversion"/>
  </si>
  <si>
    <t>Georg Thieme Verlag</t>
    <phoneticPr fontId="11" type="noConversion"/>
  </si>
  <si>
    <t>1650-1977</t>
    <phoneticPr fontId="11" type="noConversion"/>
  </si>
  <si>
    <t>Thorax</t>
    <phoneticPr fontId="11" type="noConversion"/>
  </si>
  <si>
    <t>BMJ Group</t>
  </si>
  <si>
    <t>7月</t>
  </si>
  <si>
    <t>8月</t>
  </si>
  <si>
    <t>9月</t>
  </si>
  <si>
    <t>10月</t>
  </si>
  <si>
    <t>11月</t>
  </si>
  <si>
    <t>International Journal of Hematology</t>
    <phoneticPr fontId="11" type="noConversion"/>
  </si>
  <si>
    <t>Seminars in Neurology</t>
    <phoneticPr fontId="11" type="noConversion"/>
  </si>
  <si>
    <t>Journal of Periodontology</t>
    <phoneticPr fontId="11" type="noConversion"/>
  </si>
  <si>
    <t>101年11月</t>
    <phoneticPr fontId="11" type="noConversion"/>
  </si>
  <si>
    <t>101年12月</t>
    <phoneticPr fontId="11" type="noConversion"/>
  </si>
  <si>
    <t>102年1月</t>
    <phoneticPr fontId="11" type="noConversion"/>
  </si>
  <si>
    <t>102年2月</t>
    <phoneticPr fontId="11" type="noConversion"/>
  </si>
  <si>
    <t>102年3月</t>
    <phoneticPr fontId="11" type="noConversion"/>
  </si>
  <si>
    <t>102年4月</t>
    <phoneticPr fontId="11" type="noConversion"/>
  </si>
  <si>
    <t>103年1月</t>
    <phoneticPr fontId="11" type="noConversion"/>
  </si>
  <si>
    <t>103年2月</t>
    <phoneticPr fontId="11" type="noConversion"/>
  </si>
  <si>
    <t>103年3月</t>
    <phoneticPr fontId="11" type="noConversion"/>
  </si>
  <si>
    <t>103年4月</t>
    <phoneticPr fontId="11" type="noConversion"/>
  </si>
  <si>
    <t>瀏覽次數</t>
    <phoneticPr fontId="11" type="noConversion"/>
  </si>
  <si>
    <t>LWW電子期刊資料庫</t>
    <phoneticPr fontId="11" type="noConversion"/>
  </si>
  <si>
    <t>花蓮獨購</t>
    <phoneticPr fontId="11" type="noConversion"/>
  </si>
  <si>
    <t>0361-803X</t>
    <phoneticPr fontId="11" type="noConversion"/>
  </si>
  <si>
    <t>5 Minute Consult 臨床資料庫</t>
    <phoneticPr fontId="11" type="noConversion"/>
  </si>
  <si>
    <t>Harrison's Principles of Internal Medicine電子書</t>
    <phoneticPr fontId="11" type="noConversion"/>
  </si>
  <si>
    <t>影像醫學部&amp;放射診斷科</t>
  </si>
  <si>
    <t>0195-6108</t>
  </si>
  <si>
    <t>0271-5333</t>
  </si>
  <si>
    <t>影像醫學科&amp;放射診斷科</t>
  </si>
  <si>
    <t>0033-8419</t>
  </si>
  <si>
    <t>0003-4975</t>
  </si>
  <si>
    <t>0003-4975</t>
    <phoneticPr fontId="11" type="noConversion"/>
  </si>
  <si>
    <t>Journal of endovascular therapy</t>
    <phoneticPr fontId="11" type="noConversion"/>
  </si>
  <si>
    <t>Pediatrics in Review</t>
    <phoneticPr fontId="11" type="noConversion"/>
  </si>
  <si>
    <t>-</t>
    <phoneticPr fontId="11" type="noConversion"/>
  </si>
  <si>
    <t>Thieme</t>
    <phoneticPr fontId="11" type="noConversion"/>
  </si>
  <si>
    <t>臨床病理&amp;內科加護&amp;胸腔內科</t>
  </si>
  <si>
    <t>0903-1936</t>
  </si>
  <si>
    <t>備註</t>
    <phoneticPr fontId="11" type="noConversion"/>
  </si>
  <si>
    <t>Wiley-Blackwell電子期刊資料庫</t>
    <phoneticPr fontId="11" type="noConversion"/>
  </si>
  <si>
    <t>LWW電子期刊資料庫</t>
    <phoneticPr fontId="11" type="noConversion"/>
  </si>
  <si>
    <t>瀏覽次數</t>
  </si>
  <si>
    <t>Clinical Orthopaedics and Related Research</t>
    <phoneticPr fontId="11" type="noConversion"/>
  </si>
  <si>
    <t>Annals of the Rheumatic Diseases, the EULAR journal</t>
    <phoneticPr fontId="11" type="noConversion"/>
  </si>
  <si>
    <t>Blood</t>
    <phoneticPr fontId="11" type="noConversion"/>
  </si>
  <si>
    <t>Tzu-Chi</t>
    <phoneticPr fontId="11" type="noConversion"/>
  </si>
  <si>
    <t>1049-9091</t>
    <phoneticPr fontId="11" type="noConversion"/>
  </si>
  <si>
    <t>風濕免疫科</t>
  </si>
  <si>
    <t>BioMed Central Ltd</t>
    <phoneticPr fontId="11" type="noConversion"/>
  </si>
  <si>
    <t>合計</t>
    <phoneticPr fontId="11" type="noConversion"/>
  </si>
  <si>
    <t>家醫科</t>
  </si>
  <si>
    <t>花蓮&amp;大林</t>
    <phoneticPr fontId="11" type="noConversion"/>
  </si>
  <si>
    <t>眼科</t>
  </si>
  <si>
    <t>AlphaMed Press, Inc.</t>
    <phoneticPr fontId="11" type="noConversion"/>
  </si>
  <si>
    <t>泌尿科</t>
  </si>
  <si>
    <t>0950-222X</t>
  </si>
  <si>
    <t>Pediatrics</t>
    <phoneticPr fontId="11" type="noConversion"/>
  </si>
  <si>
    <t>Password</t>
    <phoneticPr fontId="11" type="noConversion"/>
  </si>
  <si>
    <t>廠商窗口</t>
    <phoneticPr fontId="11" type="noConversion"/>
  </si>
  <si>
    <t>tzuchi</t>
    <phoneticPr fontId="11" type="noConversion"/>
  </si>
  <si>
    <t>Dentistry &amp; Oral Science Source牙科暨口腔衛生類全文資料庫</t>
    <phoneticPr fontId="11" type="noConversion"/>
  </si>
  <si>
    <t>大林吳倫愷&lt;e.wu@elsevier.com&gt;台北楊景文&lt;th.yang@elsevier.com&gt;花蓮王光宇&lt;eric.wang@elsevier.com&gt;</t>
    <phoneticPr fontId="11" type="noConversion"/>
  </si>
  <si>
    <t>2014年不用做</t>
    <phoneticPr fontId="11" type="noConversion"/>
  </si>
  <si>
    <t>shihyu@tzuchi.com.tw</t>
    <phoneticPr fontId="11" type="noConversion"/>
  </si>
  <si>
    <t>tzuchi@2121</t>
    <phoneticPr fontId="11" type="noConversion"/>
  </si>
  <si>
    <t>JCR使用統計，原則上是隔月月底會產生上個月的使用統計(eg.1月使用統計在2月底產生)，login後，在左下方會出現The Administrative Tools→Administrative Tools→ISI Web of Knowledge Usage Reports→Journal Citation Reports</t>
    <phoneticPr fontId="11" type="noConversion"/>
  </si>
  <si>
    <t>0d4GzdBk</t>
    <phoneticPr fontId="11" type="noConversion"/>
  </si>
  <si>
    <t>顧依穎&lt;linda7127@airiti.com&gt;鄭茗襄&lt;wera@airiti.com&gt;華藝廖庭萱 &lt;polaliao@airiti.com&gt;王蘭心 &lt;lancy@airiti.com&gt;</t>
    <phoneticPr fontId="11" type="noConversion"/>
  </si>
  <si>
    <t>"小漢 &lt;mini@sancordon.com.tw&gt; 劉冠亨&lt;cooper_liou@sancordon.com.tw&gt;聖誠電話02-2586-0808</t>
    <phoneticPr fontId="11" type="noConversion"/>
  </si>
  <si>
    <t>American Society of Nephrology</t>
  </si>
  <si>
    <t>American Association of Neurological Surgeons</t>
  </si>
  <si>
    <t>Springer New York LLC</t>
  </si>
  <si>
    <t>花蓮&amp;大林</t>
  </si>
  <si>
    <t>9月份電子資料庫使用量統計</t>
    <phoneticPr fontId="11" type="noConversion"/>
  </si>
  <si>
    <t>10月份電子資料庫使用量統計</t>
    <phoneticPr fontId="11" type="noConversion"/>
  </si>
  <si>
    <t>11月份電子資料庫使用量統計</t>
    <phoneticPr fontId="11" type="noConversion"/>
  </si>
  <si>
    <t>12月份電子資料庫使用量統計</t>
    <phoneticPr fontId="11" type="noConversion"/>
  </si>
  <si>
    <t>資料庫</t>
  </si>
  <si>
    <t>Journal of investigative dermatology</t>
    <phoneticPr fontId="11" type="noConversion"/>
  </si>
  <si>
    <t>血液腫瘤&amp;臨床病理&amp;共同實驗室&amp;放腫科</t>
    <phoneticPr fontId="11" type="noConversion"/>
  </si>
  <si>
    <t>Annals of Pharmacotherapy</t>
    <phoneticPr fontId="11" type="noConversion"/>
  </si>
  <si>
    <t>Cochrane Library實證醫學資料庫</t>
    <phoneticPr fontId="11" type="noConversion"/>
  </si>
  <si>
    <t>Clinical key實證醫學資料庫</t>
    <phoneticPr fontId="11" type="noConversion"/>
  </si>
  <si>
    <t>2月份電子資料庫使用量統計</t>
    <phoneticPr fontId="11" type="noConversion"/>
  </si>
  <si>
    <t>3月份電子資料庫使用量統計</t>
    <phoneticPr fontId="11" type="noConversion"/>
  </si>
  <si>
    <t>4月份電子資料庫使用量統計</t>
    <phoneticPr fontId="11" type="noConversion"/>
  </si>
  <si>
    <t>5月份電子資料庫使用量統計</t>
    <phoneticPr fontId="11" type="noConversion"/>
  </si>
  <si>
    <t>6月份電子資料庫使用量統計</t>
    <phoneticPr fontId="11" type="noConversion"/>
  </si>
  <si>
    <t>7月份電子資料庫使用量統計</t>
    <phoneticPr fontId="11" type="noConversion"/>
  </si>
  <si>
    <t>8月份電子資料庫使用量統計</t>
    <phoneticPr fontId="11" type="noConversion"/>
  </si>
  <si>
    <t>User Name</t>
    <phoneticPr fontId="11" type="noConversion"/>
  </si>
  <si>
    <t>心臟內科</t>
  </si>
  <si>
    <t>0017-5749</t>
    <phoneticPr fontId="11" type="noConversion"/>
  </si>
  <si>
    <t>小兒科</t>
  </si>
  <si>
    <t>月份</t>
  </si>
  <si>
    <t>檢索次數</t>
  </si>
  <si>
    <t>Annals of Thoracic Surgery</t>
    <phoneticPr fontId="11" type="noConversion"/>
  </si>
  <si>
    <t>Journal of Clinical Pathology</t>
    <phoneticPr fontId="11" type="noConversion"/>
  </si>
  <si>
    <t>AMA</t>
    <phoneticPr fontId="11" type="noConversion"/>
  </si>
  <si>
    <t>Heart</t>
    <phoneticPr fontId="11" type="noConversion"/>
  </si>
  <si>
    <t>Gut</t>
    <phoneticPr fontId="11" type="noConversion"/>
  </si>
  <si>
    <t>Age and ageing</t>
    <phoneticPr fontId="11" type="noConversion"/>
  </si>
  <si>
    <t>British Journal of Anaesthesia (BJA)</t>
    <phoneticPr fontId="11" type="noConversion"/>
  </si>
  <si>
    <t>European heart journal</t>
    <phoneticPr fontId="11" type="noConversion"/>
  </si>
  <si>
    <t>Neurorehabilitation and Neural Repair</t>
    <phoneticPr fontId="11" type="noConversion"/>
  </si>
  <si>
    <t>Journal of the American Society of Nephrology</t>
    <phoneticPr fontId="11" type="noConversion"/>
  </si>
  <si>
    <t>Clinical Chemistry</t>
    <phoneticPr fontId="11" type="noConversion"/>
  </si>
  <si>
    <t>tch_lib</t>
    <phoneticPr fontId="11" type="noConversion"/>
  </si>
  <si>
    <t>0903-1936</t>
    <phoneticPr fontId="11" type="noConversion"/>
  </si>
  <si>
    <t>─</t>
  </si>
  <si>
    <t>1月</t>
    <phoneticPr fontId="11" type="noConversion"/>
  </si>
  <si>
    <t>0271-8235</t>
    <phoneticPr fontId="11" type="noConversion"/>
  </si>
  <si>
    <t>Kidney International</t>
    <phoneticPr fontId="11" type="noConversion"/>
  </si>
  <si>
    <t>0832-610X</t>
  </si>
  <si>
    <t>Springer Japan KK</t>
  </si>
  <si>
    <t>0364-216X</t>
  </si>
  <si>
    <t>Nature</t>
    <phoneticPr fontId="11" type="noConversion"/>
  </si>
  <si>
    <t>Buddhist_admin</t>
    <phoneticPr fontId="11" type="noConversion"/>
  </si>
  <si>
    <t>胃腸肝膽科&amp;腸胃內科</t>
    <phoneticPr fontId="11" type="noConversion"/>
  </si>
  <si>
    <t>JAMA Psychiatry</t>
    <phoneticPr fontId="11" type="noConversion"/>
  </si>
  <si>
    <t>JAMA Neurology</t>
    <phoneticPr fontId="11" type="noConversion"/>
  </si>
  <si>
    <t>JAMA Ophthalmology</t>
    <phoneticPr fontId="11" type="noConversion"/>
  </si>
  <si>
    <t>0022-3085</t>
    <phoneticPr fontId="11" type="noConversion"/>
  </si>
  <si>
    <t>European Respiratory Society</t>
  </si>
  <si>
    <t>4月份電子資料庫使用量統計</t>
    <phoneticPr fontId="11" type="noConversion"/>
  </si>
  <si>
    <t>5月份電子資料庫使用量統計</t>
    <phoneticPr fontId="11" type="noConversion"/>
  </si>
  <si>
    <t>Science</t>
    <phoneticPr fontId="11" type="noConversion"/>
  </si>
  <si>
    <t>藥劑科</t>
  </si>
  <si>
    <t>續</t>
  </si>
  <si>
    <t>Eye</t>
    <phoneticPr fontId="11" type="noConversion"/>
  </si>
  <si>
    <t>BMJ Group</t>
    <phoneticPr fontId="11" type="noConversion"/>
  </si>
  <si>
    <t>碩睿資訊</t>
  </si>
  <si>
    <t>續</t>
    <phoneticPr fontId="11" type="noConversion"/>
  </si>
  <si>
    <t>免費</t>
    <phoneticPr fontId="11" type="noConversion"/>
  </si>
  <si>
    <t>花蓮</t>
    <phoneticPr fontId="11" type="noConversion"/>
  </si>
  <si>
    <t>0085-2538</t>
    <phoneticPr fontId="11" type="noConversion"/>
  </si>
  <si>
    <t>2016年資料庫使用統計表</t>
    <phoneticPr fontId="9" type="noConversion"/>
  </si>
  <si>
    <r>
      <t>四、Clinical key實證醫學資料庫</t>
    </r>
    <r>
      <rPr>
        <sz val="12"/>
        <color indexed="10"/>
        <rFont val="新細明體"/>
        <family val="1"/>
        <charset val="136"/>
      </rPr>
      <t>(四院合購)</t>
    </r>
    <phoneticPr fontId="11" type="noConversion"/>
  </si>
  <si>
    <r>
      <t>五、Micromedex</t>
    </r>
    <r>
      <rPr>
        <sz val="12"/>
        <color indexed="10"/>
        <rFont val="新細明體"/>
        <family val="1"/>
        <charset val="136"/>
      </rPr>
      <t>(四院合購，20人版)</t>
    </r>
    <phoneticPr fontId="11" type="noConversion"/>
  </si>
  <si>
    <r>
      <t>六、</t>
    </r>
    <r>
      <rPr>
        <sz val="12"/>
        <rFont val="Times New Roman"/>
        <family val="1"/>
      </rPr>
      <t>UpToDate</t>
    </r>
    <r>
      <rPr>
        <sz val="12"/>
        <rFont val="新細明體"/>
        <family val="1"/>
        <charset val="136"/>
      </rPr>
      <t>實證醫學資料庫</t>
    </r>
    <r>
      <rPr>
        <sz val="12"/>
        <color indexed="10"/>
        <rFont val="Times New Roman"/>
        <family val="1"/>
      </rPr>
      <t>(</t>
    </r>
    <r>
      <rPr>
        <sz val="12"/>
        <color indexed="10"/>
        <rFont val="新細明體"/>
        <family val="1"/>
        <charset val="136"/>
      </rPr>
      <t>四院合購</t>
    </r>
    <r>
      <rPr>
        <sz val="12"/>
        <color indexed="10"/>
        <rFont val="Times New Roman"/>
        <family val="1"/>
      </rPr>
      <t>)</t>
    </r>
    <phoneticPr fontId="11" type="noConversion"/>
  </si>
  <si>
    <t xml:space="preserve"> tzuchilib0</t>
    <phoneticPr fontId="11" type="noConversion"/>
  </si>
  <si>
    <t>1555-905X</t>
    <phoneticPr fontId="11" type="noConversion"/>
  </si>
  <si>
    <r>
      <t>七、Cochrane Library實證醫學資料庫</t>
    </r>
    <r>
      <rPr>
        <sz val="12"/>
        <color indexed="10"/>
        <rFont val="新細明體"/>
        <family val="1"/>
        <charset val="136"/>
      </rPr>
      <t>(四院合購)</t>
    </r>
    <phoneticPr fontId="9" type="noConversion"/>
  </si>
  <si>
    <r>
      <t>八、中國期刊全文資料庫</t>
    </r>
    <r>
      <rPr>
        <sz val="12"/>
        <color indexed="10"/>
        <rFont val="新細明體"/>
        <family val="1"/>
        <charset val="136"/>
      </rPr>
      <t>(四院合購)</t>
    </r>
    <phoneticPr fontId="11" type="noConversion"/>
  </si>
  <si>
    <r>
      <t>十、CINAHL Plus with Full Text 護理學全文資料庫</t>
    </r>
    <r>
      <rPr>
        <sz val="12"/>
        <color indexed="10"/>
        <rFont val="新細明體"/>
        <family val="1"/>
        <charset val="136"/>
      </rPr>
      <t>(三院合購：台北、台中、大林)</t>
    </r>
    <phoneticPr fontId="11" type="noConversion"/>
  </si>
  <si>
    <r>
      <t>十一、Dentistry &amp; Oral Science Source牙科暨口腔衛生類全文資料庫</t>
    </r>
    <r>
      <rPr>
        <sz val="12"/>
        <color indexed="10"/>
        <rFont val="新細明體"/>
        <family val="1"/>
        <charset val="136"/>
      </rPr>
      <t>(三院合購：花蓮、台北、大林)</t>
    </r>
    <phoneticPr fontId="11" type="noConversion"/>
  </si>
  <si>
    <r>
      <t>十二、Harrison's Principles of Internal Medicine電子書</t>
    </r>
    <r>
      <rPr>
        <sz val="12"/>
        <color indexed="10"/>
        <rFont val="新細明體"/>
        <family val="1"/>
        <charset val="136"/>
      </rPr>
      <t>(花蓮獨購)</t>
    </r>
    <phoneticPr fontId="11" type="noConversion"/>
  </si>
  <si>
    <r>
      <t>十三、5 Minute Consult 臨床資料庫</t>
    </r>
    <r>
      <rPr>
        <sz val="12"/>
        <color indexed="10"/>
        <rFont val="新細明體"/>
        <family val="1"/>
        <charset val="136"/>
      </rPr>
      <t>(花蓮獨購)</t>
    </r>
    <phoneticPr fontId="11" type="noConversion"/>
  </si>
  <si>
    <r>
      <t>十四、NursingConnect-SKILL 中文護理技術資料庫</t>
    </r>
    <r>
      <rPr>
        <sz val="12"/>
        <color indexed="10"/>
        <rFont val="新細明體"/>
        <family val="1"/>
        <charset val="136"/>
      </rPr>
      <t xml:space="preserve">(花蓮獨購) </t>
    </r>
    <phoneticPr fontId="11" type="noConversion"/>
  </si>
  <si>
    <r>
      <t>十五、NursingConnect-EBN 中文實證護理</t>
    </r>
    <r>
      <rPr>
        <sz val="12"/>
        <color indexed="10"/>
        <rFont val="新細明體"/>
        <family val="1"/>
        <charset val="136"/>
      </rPr>
      <t xml:space="preserve">(花蓮獨購) </t>
    </r>
    <phoneticPr fontId="11" type="noConversion"/>
  </si>
  <si>
    <r>
      <t xml:space="preserve">續
</t>
    </r>
    <r>
      <rPr>
        <sz val="8"/>
        <color indexed="10"/>
        <rFont val="新細明體"/>
        <family val="1"/>
        <charset val="136"/>
      </rPr>
      <t>(2016大林加入)</t>
    </r>
    <phoneticPr fontId="11" type="noConversion"/>
  </si>
  <si>
    <t>職能治療</t>
  </si>
  <si>
    <t>2348-5779</t>
  </si>
  <si>
    <t>2016新</t>
  </si>
  <si>
    <t>Clinical journal of american society of nephrology</t>
  </si>
  <si>
    <t>International Journal of Esthetic Dentistry</t>
  </si>
  <si>
    <t>International urogynecology journal</t>
  </si>
  <si>
    <t>Journal of Nuclear Cardiology</t>
  </si>
  <si>
    <t>Medical Physics</t>
  </si>
  <si>
    <t>International Journal of Speech-Language Pathology</t>
  </si>
  <si>
    <t>語言治療</t>
  </si>
  <si>
    <t>1555-905X</t>
  </si>
  <si>
    <t>2198-591X</t>
  </si>
  <si>
    <t>1433-3023</t>
  </si>
  <si>
    <t>1532-6551</t>
  </si>
  <si>
    <t>0094-2405</t>
  </si>
  <si>
    <t>1754-9515</t>
  </si>
  <si>
    <t>2016大林加入訂購</t>
    <phoneticPr fontId="11" type="noConversion"/>
  </si>
  <si>
    <t>0031-4005</t>
    <phoneticPr fontId="11" type="noConversion"/>
  </si>
  <si>
    <t>臨床病理</t>
  </si>
  <si>
    <t>0148-6071</t>
    <phoneticPr fontId="11" type="noConversion"/>
  </si>
  <si>
    <t>花蓮&amp;大林&amp;台北</t>
    <phoneticPr fontId="11" type="noConversion"/>
  </si>
  <si>
    <t>神經外科</t>
  </si>
  <si>
    <t>Cancer Research</t>
    <phoneticPr fontId="11" type="noConversion"/>
  </si>
  <si>
    <t>Canadian Journal of Anesthesia</t>
    <phoneticPr fontId="11" type="noConversion"/>
  </si>
  <si>
    <t>Topics in Stroke Rehabilitation</t>
    <phoneticPr fontId="11" type="noConversion"/>
  </si>
  <si>
    <t>點閱次數</t>
    <phoneticPr fontId="11" type="noConversion"/>
  </si>
  <si>
    <t>Dentistry &amp; Oral Science Source牙科暨口腔衛生類全文資料庫</t>
    <phoneticPr fontId="11" type="noConversion"/>
  </si>
  <si>
    <t>0009-9147</t>
    <phoneticPr fontId="11" type="noConversion"/>
  </si>
  <si>
    <t>0002-9165</t>
    <phoneticPr fontId="11" type="noConversion"/>
  </si>
  <si>
    <t>1759-4812</t>
    <phoneticPr fontId="11" type="noConversion"/>
  </si>
  <si>
    <t>-</t>
  </si>
  <si>
    <t>花蓮&amp;大林</t>
    <phoneticPr fontId="11" type="noConversion"/>
  </si>
  <si>
    <t>2016成交價NT$</t>
  </si>
  <si>
    <t>2016成交價
US$</t>
    <phoneticPr fontId="91" type="noConversion"/>
  </si>
  <si>
    <t>表示英鎊計價</t>
    <phoneticPr fontId="91" type="noConversion"/>
  </si>
  <si>
    <t>Cochrane Library實證醫學資料庫</t>
    <phoneticPr fontId="11" type="noConversion"/>
  </si>
  <si>
    <t>BMJ Quality &amp; Safety</t>
    <phoneticPr fontId="11" type="noConversion"/>
  </si>
  <si>
    <t>2168-6068</t>
    <phoneticPr fontId="11" type="noConversion"/>
  </si>
  <si>
    <t>0002-9262</t>
    <phoneticPr fontId="11" type="noConversion"/>
  </si>
  <si>
    <t>BMJ Group</t>
    <phoneticPr fontId="11" type="noConversion"/>
  </si>
  <si>
    <t>AMA</t>
    <phoneticPr fontId="11" type="noConversion"/>
  </si>
  <si>
    <t>Sage Publications, Inc.</t>
    <phoneticPr fontId="11" type="noConversion"/>
  </si>
  <si>
    <t>Physicians Postgraduate Press, Inc.</t>
    <phoneticPr fontId="11" type="noConversion"/>
  </si>
  <si>
    <t>Nature</t>
    <phoneticPr fontId="11" type="noConversion"/>
  </si>
  <si>
    <t>Elsevier</t>
    <phoneticPr fontId="11" type="noConversion"/>
  </si>
  <si>
    <t>Sage Publications, Inc.</t>
    <phoneticPr fontId="11" type="noConversion"/>
  </si>
  <si>
    <t>AlphaMed Press, Inc.</t>
    <phoneticPr fontId="11" type="noConversion"/>
  </si>
  <si>
    <t>Journal of Nuclear Medicine Technology</t>
    <phoneticPr fontId="11" type="noConversion"/>
  </si>
  <si>
    <t>British Journal of Sports Medicine</t>
    <phoneticPr fontId="11" type="noConversion"/>
  </si>
  <si>
    <t>JAMA: The Journal of the American Medical Association</t>
    <phoneticPr fontId="11" type="noConversion"/>
  </si>
  <si>
    <t>-</t>
    <phoneticPr fontId="11" type="noConversion"/>
  </si>
  <si>
    <t>Run Report</t>
    <phoneticPr fontId="11" type="noConversion"/>
  </si>
  <si>
    <t>IP範圍內直接觀看使用統計</t>
  </si>
  <si>
    <t>adminbtc</t>
    <phoneticPr fontId="11" type="noConversion"/>
  </si>
  <si>
    <t>Tzuchi2015</t>
    <phoneticPr fontId="91" type="noConversion"/>
  </si>
  <si>
    <t>American Journal of Hospice and Palliative Medicine</t>
    <phoneticPr fontId="11" type="noConversion"/>
  </si>
  <si>
    <t>Journal of the American Society of Nephrology</t>
    <phoneticPr fontId="11" type="noConversion"/>
  </si>
  <si>
    <t>http://highwire.stanford.edu/librarians/</t>
    <phoneticPr fontId="11" type="noConversion"/>
  </si>
  <si>
    <t>tch_lib@tzuchi.com.tw</t>
    <phoneticPr fontId="11" type="noConversion"/>
  </si>
  <si>
    <t>Clinical Chemistry</t>
    <phoneticPr fontId="11" type="noConversion"/>
  </si>
  <si>
    <t>2009tzuchi</t>
    <phoneticPr fontId="11" type="noConversion"/>
  </si>
  <si>
    <t>American Journal of Neuroradiology</t>
    <phoneticPr fontId="11" type="noConversion"/>
  </si>
  <si>
    <t>1756-1833</t>
    <phoneticPr fontId="11" type="noConversion"/>
  </si>
  <si>
    <t>Tzuchi2015</t>
    <phoneticPr fontId="11" type="noConversion"/>
  </si>
  <si>
    <t>http://scitation.aip.org/</t>
    <phoneticPr fontId="11" type="noConversion"/>
  </si>
  <si>
    <t>105年2月</t>
    <phoneticPr fontId="11" type="noConversion"/>
  </si>
  <si>
    <t>105年3月</t>
    <phoneticPr fontId="11" type="noConversion"/>
  </si>
  <si>
    <t>105年4月</t>
    <phoneticPr fontId="11" type="noConversion"/>
  </si>
  <si>
    <t>JAMA Psychiatry</t>
    <phoneticPr fontId="11" type="noConversion"/>
  </si>
  <si>
    <t>American Journal of Clinical Nutrition</t>
    <phoneticPr fontId="11" type="noConversion"/>
  </si>
  <si>
    <t>European Respiratory Journal</t>
    <phoneticPr fontId="11" type="noConversion"/>
  </si>
  <si>
    <t>Endoscopy</t>
    <phoneticPr fontId="11" type="noConversion"/>
  </si>
  <si>
    <t>International Journal of Hematology</t>
    <phoneticPr fontId="11" type="noConversion"/>
  </si>
  <si>
    <t>Bone Marrow Transplantation</t>
    <phoneticPr fontId="11" type="noConversion"/>
  </si>
  <si>
    <t>Nephrology Dialysis Transplantation</t>
    <phoneticPr fontId="11" type="noConversion"/>
  </si>
  <si>
    <t>出版社無提供使用統計(201510)</t>
  </si>
  <si>
    <t>需確認大林帳密20160721</t>
    <phoneticPr fontId="11" type="noConversion"/>
  </si>
  <si>
    <t>出版社無法提供統計(201509)</t>
  </si>
  <si>
    <t>出版社無法提供統計(201605)</t>
  </si>
  <si>
    <t xml:space="preserve">NursingConnect-SKILL 中文護理技術資料庫 </t>
    <phoneticPr fontId="11" type="noConversion"/>
  </si>
  <si>
    <t>NursingConnect-EBN 中文實證護理資料庫</t>
    <phoneticPr fontId="11" type="noConversion"/>
  </si>
  <si>
    <r>
      <t>二、LWW電子期刊資料庫</t>
    </r>
    <r>
      <rPr>
        <sz val="12"/>
        <color indexed="10"/>
        <rFont val="新細明體"/>
        <family val="1"/>
        <charset val="136"/>
      </rPr>
      <t>(四院合購，自2013/12起不再有登入人次，僅提供檢索次及瀏覽次)</t>
    </r>
    <phoneticPr fontId="9" type="noConversion"/>
  </si>
  <si>
    <r>
      <t>三、Ovid Medline</t>
    </r>
    <r>
      <rPr>
        <sz val="12"/>
        <color indexed="10"/>
        <rFont val="新細明體"/>
        <family val="1"/>
        <charset val="136"/>
      </rPr>
      <t>(四院合購，自2013/12起不再有登入人次，僅提供檢索次及瀏覽次)</t>
    </r>
    <phoneticPr fontId="9" type="noConversion"/>
  </si>
  <si>
    <r>
      <t>九、萬方醫學網</t>
    </r>
    <r>
      <rPr>
        <sz val="12"/>
        <color indexed="10"/>
        <rFont val="新細明體"/>
        <family val="1"/>
        <charset val="136"/>
      </rPr>
      <t>(四院合購)</t>
    </r>
    <phoneticPr fontId="11" type="noConversion"/>
  </si>
  <si>
    <t>International journal of periodontics and restorative dentistry</t>
    <phoneticPr fontId="11" type="noConversion"/>
  </si>
  <si>
    <t>-</t>
    <phoneticPr fontId="11" type="noConversion"/>
  </si>
  <si>
    <t>1.LIBRARIAN &amp; AGENTS                            2.LIBRARIAN RESOURCE CENTER                           3.Usage Statistics (COUNTER, SUSHI)</t>
    <phoneticPr fontId="11" type="noConversion"/>
  </si>
  <si>
    <t>JAMA: The Journal of the American Medical Association</t>
    <phoneticPr fontId="11" type="noConversion"/>
  </si>
  <si>
    <t>0027-8874</t>
    <phoneticPr fontId="11" type="noConversion"/>
  </si>
  <si>
    <t>Nephrology, dialysis, transplantation : official publication of the European Dialysis and Transplant Association - European Renal Association</t>
    <phoneticPr fontId="11" type="noConversion"/>
  </si>
  <si>
    <t>Journal of the National Cancer Institute</t>
    <phoneticPr fontId="11" type="noConversion"/>
  </si>
  <si>
    <t>100年7月</t>
  </si>
  <si>
    <t>100年8月</t>
  </si>
  <si>
    <t>100年9月</t>
  </si>
  <si>
    <t>100年10月</t>
  </si>
  <si>
    <t>1046-6673</t>
    <phoneticPr fontId="11" type="noConversion"/>
  </si>
  <si>
    <t>Sage
Publications</t>
    <phoneticPr fontId="11" type="noConversion"/>
  </si>
  <si>
    <t>Data Trace Publishing Company</t>
    <phoneticPr fontId="11" type="noConversion"/>
  </si>
  <si>
    <t>Springer New York LLC</t>
    <phoneticPr fontId="11" type="noConversion"/>
  </si>
  <si>
    <t>American Society of Nephrology</t>
    <phoneticPr fontId="11" type="noConversion"/>
  </si>
  <si>
    <t>American Association for Cancer Research</t>
    <phoneticPr fontId="11" type="noConversion"/>
  </si>
  <si>
    <t>1364-8535</t>
    <phoneticPr fontId="11" type="noConversion"/>
  </si>
  <si>
    <t>Pub統計
(10308-10407)</t>
    <phoneticPr fontId="11" type="noConversion"/>
  </si>
  <si>
    <t>AJR:American Journal of Roentgenology</t>
    <phoneticPr fontId="11" type="noConversion"/>
  </si>
  <si>
    <t>Journal of clinical oncology</t>
    <phoneticPr fontId="11" type="noConversion"/>
  </si>
  <si>
    <t>Journal of Visualized Experiments (JoVE) - Clinical and Translational Medicin</t>
    <phoneticPr fontId="11" type="noConversion"/>
  </si>
  <si>
    <t>Journal of Rehabilitation Medicine</t>
    <phoneticPr fontId="11" type="noConversion"/>
  </si>
  <si>
    <t>Teaching and Learning in Medicine</t>
    <phoneticPr fontId="11" type="noConversion"/>
  </si>
  <si>
    <t>AUA UPDATE SERIES</t>
    <phoneticPr fontId="11" type="noConversion"/>
  </si>
  <si>
    <t>Radiology</t>
    <phoneticPr fontId="11" type="noConversion"/>
  </si>
  <si>
    <t>Radiographics</t>
    <phoneticPr fontId="11" type="noConversion"/>
  </si>
  <si>
    <t>SW統計
(10308-10407)</t>
    <phoneticPr fontId="11" type="noConversion"/>
  </si>
  <si>
    <t>JAMA Dermatology</t>
    <phoneticPr fontId="11" type="noConversion"/>
  </si>
  <si>
    <t>Rheumatology</t>
    <phoneticPr fontId="11" type="noConversion"/>
  </si>
  <si>
    <t>臨床病理&amp;內科加護&amp;胸腔內科</t>
    <phoneticPr fontId="11" type="noConversion"/>
  </si>
  <si>
    <t>花蓮&amp;大林</t>
    <phoneticPr fontId="11" type="noConversion"/>
  </si>
  <si>
    <t>103年10月</t>
  </si>
  <si>
    <t>103年12月</t>
  </si>
  <si>
    <t>Harrison's Principles of Internal Medicine電子書</t>
    <phoneticPr fontId="11" type="noConversion"/>
  </si>
  <si>
    <t>登入人次</t>
    <phoneticPr fontId="9" type="noConversion"/>
  </si>
  <si>
    <t>全文下載次數</t>
    <phoneticPr fontId="11" type="noConversion"/>
  </si>
  <si>
    <t>0021-9746</t>
    <phoneticPr fontId="11" type="noConversion"/>
  </si>
  <si>
    <t>2044-5415</t>
    <phoneticPr fontId="11" type="noConversion"/>
  </si>
  <si>
    <t>0003-4967</t>
    <phoneticPr fontId="11" type="noConversion"/>
  </si>
  <si>
    <t>1355-6037</t>
    <phoneticPr fontId="11" type="noConversion"/>
  </si>
  <si>
    <t>1756-1833</t>
    <phoneticPr fontId="11" type="noConversion"/>
  </si>
  <si>
    <t>2168-6068</t>
    <phoneticPr fontId="11" type="noConversion"/>
  </si>
  <si>
    <t>2168-622X</t>
    <phoneticPr fontId="11" type="noConversion"/>
  </si>
  <si>
    <t>2168-6149</t>
  </si>
  <si>
    <t>2168-6165</t>
  </si>
  <si>
    <t>2168-6076</t>
  </si>
  <si>
    <t>2168-6181</t>
  </si>
  <si>
    <t>American Journal of Sports Medicine</t>
    <phoneticPr fontId="11" type="noConversion"/>
  </si>
  <si>
    <t>台北</t>
    <phoneticPr fontId="11" type="noConversion"/>
  </si>
  <si>
    <t>大林</t>
    <phoneticPr fontId="11" type="noConversion"/>
  </si>
  <si>
    <t>一般神經內科</t>
  </si>
  <si>
    <t>0743-4618</t>
    <phoneticPr fontId="11" type="noConversion"/>
  </si>
  <si>
    <t>Journal of Neurosurgery</t>
    <phoneticPr fontId="11" type="noConversion"/>
  </si>
  <si>
    <t>花蓮&amp;台中&amp;大林</t>
    <phoneticPr fontId="11" type="noConversion"/>
  </si>
  <si>
    <t>0009-921X</t>
  </si>
  <si>
    <t>0145-7217</t>
  </si>
  <si>
    <t>牙科</t>
  </si>
  <si>
    <t>護理部</t>
  </si>
  <si>
    <t>Diabetes Educator</t>
    <phoneticPr fontId="11" type="noConversion"/>
  </si>
  <si>
    <t>101年2月</t>
  </si>
  <si>
    <t>101年3月</t>
  </si>
  <si>
    <t>101年4月</t>
  </si>
  <si>
    <t>101年5月</t>
  </si>
  <si>
    <t>101年6月</t>
  </si>
  <si>
    <t>101年7月</t>
  </si>
  <si>
    <t>101年8月</t>
  </si>
  <si>
    <t>Clinical key實證醫學資料庫</t>
    <phoneticPr fontId="11" type="noConversion"/>
  </si>
  <si>
    <t>智泉</t>
    <phoneticPr fontId="11" type="noConversion"/>
  </si>
  <si>
    <t>血液腫瘤科</t>
    <phoneticPr fontId="11" type="noConversion"/>
  </si>
  <si>
    <t>花蓮獨購</t>
    <phoneticPr fontId="11" type="noConversion"/>
  </si>
  <si>
    <t>時程</t>
    <phoneticPr fontId="11" type="noConversion"/>
  </si>
  <si>
    <t>輪值月份做前一個月的資料，例如10207大林要做102年06的統計數據</t>
    <phoneticPr fontId="11" type="noConversion"/>
  </si>
  <si>
    <t>電子期刊開通(每年1-3月)</t>
    <phoneticPr fontId="11" type="noConversion"/>
  </si>
  <si>
    <t>院區</t>
    <phoneticPr fontId="11" type="noConversion"/>
  </si>
  <si>
    <t>台中首次加入統計</t>
    <phoneticPr fontId="11" type="noConversion"/>
  </si>
  <si>
    <t>神經內科</t>
  </si>
  <si>
    <t>0002-9270</t>
  </si>
  <si>
    <t>0091-4916</t>
    <phoneticPr fontId="11" type="noConversion"/>
  </si>
  <si>
    <t>Society of Nuclear Medicine</t>
    <phoneticPr fontId="11" type="noConversion"/>
  </si>
  <si>
    <t>Elsevier</t>
    <phoneticPr fontId="11" type="noConversion"/>
  </si>
  <si>
    <t>Ovid Medline</t>
    <phoneticPr fontId="11" type="noConversion"/>
  </si>
  <si>
    <t>BMJ Group</t>
    <phoneticPr fontId="11" type="noConversion"/>
  </si>
  <si>
    <t>JAMA Psychiatry</t>
    <phoneticPr fontId="11" type="noConversion"/>
  </si>
  <si>
    <t>Journal of parenteral and enteral nutrition</t>
    <phoneticPr fontId="11" type="noConversion"/>
  </si>
  <si>
    <t>Annals of Pharmacotherapy</t>
    <phoneticPr fontId="11" type="noConversion"/>
  </si>
  <si>
    <t>Diabetes Educator</t>
    <phoneticPr fontId="11" type="noConversion"/>
  </si>
  <si>
    <t>American Journal of Sports Medicine</t>
    <phoneticPr fontId="11" type="noConversion"/>
  </si>
  <si>
    <t>Foot &amp; Ankle International</t>
    <phoneticPr fontId="11" type="noConversion"/>
  </si>
  <si>
    <t>Eye</t>
    <phoneticPr fontId="11" type="noConversion"/>
  </si>
  <si>
    <t>Kidney International</t>
    <phoneticPr fontId="11" type="noConversion"/>
  </si>
  <si>
    <t>JAMA Neurology</t>
    <phoneticPr fontId="11" type="noConversion"/>
  </si>
  <si>
    <t>JAMA Ophthalmology</t>
    <phoneticPr fontId="11" type="noConversion"/>
  </si>
  <si>
    <t>JAMA Facial Plastic Surgery</t>
    <phoneticPr fontId="11" type="noConversion"/>
  </si>
  <si>
    <t>JAMA Otolaryngology–Head &amp; Neck Surgery</t>
    <phoneticPr fontId="11" type="noConversion"/>
  </si>
  <si>
    <t>tzuchi</t>
    <phoneticPr fontId="11" type="noConversion"/>
  </si>
  <si>
    <t>Cochrane Library實證醫學資料庫</t>
    <phoneticPr fontId="11" type="noConversion"/>
  </si>
  <si>
    <t>中國期刊全文資料庫(internet)</t>
    <phoneticPr fontId="11" type="noConversion"/>
  </si>
  <si>
    <t>中國期刊全文資料庫(internet)</t>
  </si>
  <si>
    <t>全文下載次數</t>
    <phoneticPr fontId="11" type="noConversion"/>
  </si>
  <si>
    <t>1759-4812</t>
  </si>
  <si>
    <t>放腫科</t>
  </si>
  <si>
    <t>1650-1977</t>
    <phoneticPr fontId="11" type="noConversion"/>
  </si>
  <si>
    <t>093-220-747</t>
    <phoneticPr fontId="11" type="noConversion"/>
  </si>
  <si>
    <t>0031-4005</t>
  </si>
  <si>
    <t>0161-5505</t>
  </si>
  <si>
    <t>圖書館組&amp;胸腔內科&amp;內科系</t>
  </si>
  <si>
    <t>物理治療</t>
    <phoneticPr fontId="11" type="noConversion"/>
  </si>
  <si>
    <t>1473-0480</t>
    <phoneticPr fontId="11" type="noConversion"/>
  </si>
  <si>
    <t>花蓮&amp;台北&amp;大林</t>
    <phoneticPr fontId="11" type="noConversion"/>
  </si>
  <si>
    <t>台北&amp;大林</t>
    <phoneticPr fontId="11" type="noConversion"/>
  </si>
  <si>
    <t>British Journal of Occupational Therapy</t>
    <phoneticPr fontId="11" type="noConversion"/>
  </si>
  <si>
    <t>1545-2085</t>
    <phoneticPr fontId="11" type="noConversion"/>
  </si>
  <si>
    <t>職能治療</t>
    <phoneticPr fontId="11" type="noConversion"/>
  </si>
  <si>
    <t>心理治療</t>
    <phoneticPr fontId="11" type="noConversion"/>
  </si>
  <si>
    <t>1865-3774</t>
    <phoneticPr fontId="11" type="noConversion"/>
  </si>
  <si>
    <t>Annual review of psychology</t>
    <phoneticPr fontId="11" type="noConversion"/>
  </si>
  <si>
    <t>Springer</t>
  </si>
  <si>
    <t>thomas</t>
  </si>
  <si>
    <t>1060-0280</t>
    <phoneticPr fontId="11" type="noConversion"/>
  </si>
  <si>
    <t>0028-4793</t>
    <phoneticPr fontId="11" type="noConversion"/>
  </si>
  <si>
    <t>內科加護&amp;外科加護</t>
    <phoneticPr fontId="11" type="noConversion"/>
  </si>
  <si>
    <t>1046-6673</t>
  </si>
  <si>
    <t>0027-8874</t>
  </si>
  <si>
    <t>1545-9683</t>
  </si>
  <si>
    <t>麻醉科</t>
  </si>
  <si>
    <t>0013-726x</t>
  </si>
  <si>
    <t>1049-9091</t>
  </si>
  <si>
    <t>0160-6689</t>
  </si>
  <si>
    <t>British Medical Journal (BMJ)</t>
    <phoneticPr fontId="11" type="noConversion"/>
  </si>
  <si>
    <t>花蓮</t>
  </si>
  <si>
    <t>血液腫瘤科</t>
  </si>
  <si>
    <t>1071-1007</t>
    <phoneticPr fontId="11" type="noConversion"/>
  </si>
  <si>
    <t>101年9月</t>
    <phoneticPr fontId="11" type="noConversion"/>
  </si>
  <si>
    <t>101年10月</t>
    <phoneticPr fontId="11" type="noConversion"/>
  </si>
  <si>
    <t>5 Minute Consult 臨床資料庫</t>
    <phoneticPr fontId="11" type="noConversion"/>
  </si>
  <si>
    <t>0040-6376</t>
    <phoneticPr fontId="11" type="noConversion"/>
  </si>
  <si>
    <t>內科加護&amp;外科加護</t>
  </si>
  <si>
    <t>1364-8535</t>
  </si>
  <si>
    <t>血液腫瘤科&amp;檢驗科</t>
  </si>
  <si>
    <t>0006-4971</t>
  </si>
  <si>
    <t>1071-1007</t>
  </si>
  <si>
    <t>0268-3369</t>
    <phoneticPr fontId="11" type="noConversion"/>
  </si>
  <si>
    <t>0161-5505</t>
    <phoneticPr fontId="11" type="noConversion"/>
  </si>
  <si>
    <t>102年5月</t>
  </si>
  <si>
    <t>102年6月</t>
  </si>
  <si>
    <t>102年7月</t>
  </si>
  <si>
    <t>102年8月</t>
  </si>
  <si>
    <t>102年9月</t>
  </si>
  <si>
    <t>102年10月</t>
  </si>
  <si>
    <t>102年11月</t>
  </si>
  <si>
    <t>102年12月</t>
  </si>
  <si>
    <t>皮膚科</t>
  </si>
  <si>
    <t>圖書館組&amp;胸腔內科</t>
  </si>
  <si>
    <t>1526-6028</t>
  </si>
  <si>
    <t>耳鼻喉科</t>
  </si>
  <si>
    <t>http://www.joponline.org/action/institutionUsageReport?institutionUserId=189860</t>
    <phoneticPr fontId="11" type="noConversion"/>
  </si>
  <si>
    <t>http://erj.ersjournals.com/cgi/instusage</t>
    <phoneticPr fontId="11" type="noConversion"/>
  </si>
  <si>
    <t>1754-9515</t>
    <phoneticPr fontId="11" type="noConversion"/>
  </si>
  <si>
    <t>0007-1161</t>
    <phoneticPr fontId="11" type="noConversion"/>
  </si>
  <si>
    <t>104年10月</t>
    <phoneticPr fontId="11" type="noConversion"/>
  </si>
  <si>
    <t>104年11月</t>
    <phoneticPr fontId="11" type="noConversion"/>
  </si>
  <si>
    <t>104年12月</t>
    <phoneticPr fontId="11" type="noConversion"/>
  </si>
  <si>
    <t>European heart journal</t>
    <phoneticPr fontId="11" type="noConversion"/>
  </si>
  <si>
    <t>British Journal of Ophthalmology</t>
    <phoneticPr fontId="11" type="noConversion"/>
  </si>
  <si>
    <t>放射腫瘤科</t>
  </si>
  <si>
    <t>復健科/物理/職能</t>
    <phoneticPr fontId="11" type="noConversion"/>
  </si>
  <si>
    <t>復健科/物理&amp;骨科</t>
    <phoneticPr fontId="11" type="noConversion"/>
  </si>
  <si>
    <t>檢索次數</t>
    <phoneticPr fontId="11" type="noConversion"/>
  </si>
  <si>
    <t>Journal of clinical oncology</t>
    <phoneticPr fontId="11" type="noConversion"/>
  </si>
  <si>
    <t>一般外科</t>
  </si>
  <si>
    <t>心臟外科</t>
  </si>
  <si>
    <t>婦產科</t>
  </si>
  <si>
    <t>-</t>
    <phoneticPr fontId="11" type="noConversion"/>
  </si>
  <si>
    <t>腎臟內科</t>
  </si>
  <si>
    <t>3月</t>
  </si>
  <si>
    <t>4月</t>
  </si>
  <si>
    <t>5月</t>
  </si>
  <si>
    <t>6月</t>
  </si>
  <si>
    <t>Dentistry &amp; Oral Science Source牙科暨口腔衛生類全文資料庫</t>
    <phoneticPr fontId="11" type="noConversion"/>
  </si>
  <si>
    <t>─</t>
    <phoneticPr fontId="11" type="noConversion"/>
  </si>
  <si>
    <t>American Association for Clinical Chemistry, Inc.</t>
    <phoneticPr fontId="11" type="noConversion"/>
  </si>
  <si>
    <t>Allen Press Inc.</t>
    <phoneticPr fontId="11" type="noConversion"/>
  </si>
  <si>
    <t>American Academy of Pediatrics</t>
    <phoneticPr fontId="11" type="noConversion"/>
  </si>
  <si>
    <t>American Association of Neurological Surgeons</t>
    <phoneticPr fontId="11" type="noConversion"/>
  </si>
  <si>
    <t>American Physical Therapy Association</t>
    <phoneticPr fontId="11" type="noConversion"/>
  </si>
  <si>
    <t>American Roentgen Ray Society</t>
    <phoneticPr fontId="11" type="noConversion"/>
  </si>
  <si>
    <t>American Society for Nutrition</t>
    <phoneticPr fontId="11" type="noConversion"/>
  </si>
  <si>
    <t>American Society of Clinical Oncology</t>
    <phoneticPr fontId="11" type="noConversion"/>
  </si>
  <si>
    <t>American Society of Hematology</t>
    <phoneticPr fontId="11" type="noConversion"/>
  </si>
  <si>
    <t>American Society of Neuroradiology</t>
    <phoneticPr fontId="11" type="noConversion"/>
  </si>
  <si>
    <t>Boston, Mass. : MYJoVE Corporation</t>
    <phoneticPr fontId="11" type="noConversion"/>
  </si>
  <si>
    <t>European Respiratory Society</t>
    <phoneticPr fontId="11" type="noConversion"/>
  </si>
  <si>
    <t>Massachusetts Medical Society</t>
    <phoneticPr fontId="11" type="noConversion"/>
  </si>
  <si>
    <t>Physicians Postgraduate Press, Inc.</t>
    <phoneticPr fontId="11" type="noConversion"/>
  </si>
  <si>
    <t>Quintessence Pub. Co</t>
    <phoneticPr fontId="11" type="noConversion"/>
  </si>
  <si>
    <t>Radiological Society of North America, Inc.</t>
    <phoneticPr fontId="11" type="noConversion"/>
  </si>
  <si>
    <t>Stiftelsen Rehabiliteringsinformation</t>
    <phoneticPr fontId="11" type="noConversion"/>
  </si>
  <si>
    <t>thomas</t>
    <phoneticPr fontId="11" type="noConversion"/>
  </si>
  <si>
    <t>Taylor &amp; Francis</t>
    <phoneticPr fontId="11" type="noConversion"/>
  </si>
  <si>
    <t>復健科/語言治療</t>
    <phoneticPr fontId="11" type="noConversion"/>
  </si>
  <si>
    <t>4月</t>
    <phoneticPr fontId="11" type="noConversion"/>
  </si>
  <si>
    <t>American Academy of Pediatrics</t>
  </si>
  <si>
    <t>1083-7159</t>
    <phoneticPr fontId="11" type="noConversion"/>
  </si>
  <si>
    <t>CINAHL Plus with Full Text 護理學全文資料庫</t>
    <phoneticPr fontId="11" type="noConversion"/>
  </si>
  <si>
    <t xml:space="preserve">NursingConnect-SKILL 中文護理技術資料庫 </t>
    <phoneticPr fontId="11" type="noConversion"/>
  </si>
  <si>
    <t>NursingConnect-EBN 中文實證護理資料庫</t>
    <phoneticPr fontId="11" type="noConversion"/>
  </si>
  <si>
    <t>復健科/物理&amp;骨科</t>
  </si>
  <si>
    <t>復健科/語言治療</t>
  </si>
  <si>
    <t>1050-7256</t>
  </si>
  <si>
    <t>Mary Ann Liebert, Inc. publishers</t>
  </si>
  <si>
    <t>一般外科&amp;腎臟內科</t>
  </si>
  <si>
    <t xml:space="preserve">0195-668X </t>
  </si>
  <si>
    <t xml:space="preserve">Oxford University Press </t>
  </si>
  <si>
    <t>Micromedex資料庫(Internet網際網路)</t>
    <phoneticPr fontId="11" type="noConversion"/>
  </si>
  <si>
    <t>單位</t>
  </si>
  <si>
    <t>代理商</t>
    <phoneticPr fontId="11" type="noConversion"/>
  </si>
  <si>
    <t>四院</t>
    <phoneticPr fontId="11" type="noConversion"/>
  </si>
  <si>
    <t>腸胃內科</t>
  </si>
  <si>
    <t>續</t>
    <phoneticPr fontId="11" type="noConversion"/>
  </si>
  <si>
    <t>0002-9270</t>
    <phoneticPr fontId="11" type="noConversion"/>
  </si>
  <si>
    <t>花蓮</t>
    <phoneticPr fontId="11" type="noConversion"/>
  </si>
  <si>
    <t>1462-0324</t>
    <phoneticPr fontId="11" type="noConversion"/>
  </si>
  <si>
    <t>1545-9683</t>
    <phoneticPr fontId="11" type="noConversion"/>
  </si>
  <si>
    <t>0145-7217</t>
    <phoneticPr fontId="11" type="noConversion"/>
  </si>
  <si>
    <t>0363-5465</t>
    <phoneticPr fontId="11" type="noConversion"/>
  </si>
  <si>
    <t>Springer</t>
    <phoneticPr fontId="11" type="noConversion"/>
  </si>
  <si>
    <t>Springer Japan KK</t>
    <phoneticPr fontId="11" type="noConversion"/>
  </si>
  <si>
    <t>備註</t>
  </si>
  <si>
    <t>JCR</t>
  </si>
  <si>
    <t>1040-1334</t>
    <phoneticPr fontId="11" type="noConversion"/>
  </si>
  <si>
    <t>Springer-Verlag</t>
  </si>
  <si>
    <t>復健科/物理/職能</t>
  </si>
  <si>
    <t>1074-9357</t>
  </si>
  <si>
    <t>Thieme</t>
  </si>
  <si>
    <t>藥劑部</t>
  </si>
  <si>
    <t>0012-6667</t>
  </si>
  <si>
    <t>教學部</t>
  </si>
  <si>
    <t>1040-1334</t>
  </si>
  <si>
    <t>Taylor &amp; Francis</t>
  </si>
  <si>
    <t>營養組</t>
  </si>
  <si>
    <t>0148-6071</t>
  </si>
  <si>
    <t>0198-7569</t>
  </si>
  <si>
    <t>Quintessence Pub. Co</t>
  </si>
  <si>
    <t>0022-202X</t>
  </si>
  <si>
    <t>1759-5045</t>
  </si>
  <si>
    <t>Radiology</t>
    <phoneticPr fontId="11" type="noConversion"/>
  </si>
  <si>
    <t>American Association for the Advancement of Science</t>
  </si>
  <si>
    <t>AMA</t>
  </si>
  <si>
    <t>Oxford University Press</t>
    <phoneticPr fontId="11" type="noConversion"/>
  </si>
  <si>
    <t>American Association for Cancer Research</t>
  </si>
  <si>
    <t>Sage Publications, Inc.</t>
  </si>
  <si>
    <t>Allen Press Inc.</t>
  </si>
  <si>
    <t>Foot &amp; Ankle International</t>
    <phoneticPr fontId="11" type="noConversion"/>
  </si>
  <si>
    <t>Data Trace Publishing Company</t>
  </si>
  <si>
    <t>圖書館</t>
  </si>
  <si>
    <t>呼吸治療科&amp;胸腔內科</t>
  </si>
  <si>
    <t>胃腸肝膽科&amp;腸胃內科</t>
  </si>
  <si>
    <t>2015成交價NT$</t>
    <phoneticPr fontId="11" type="noConversion"/>
  </si>
  <si>
    <t>代理商</t>
    <phoneticPr fontId="11" type="noConversion"/>
  </si>
  <si>
    <t>User Name</t>
    <phoneticPr fontId="11" type="noConversion"/>
  </si>
  <si>
    <t>Password</t>
    <phoneticPr fontId="11" type="noConversion"/>
  </si>
  <si>
    <t>統計連結網址</t>
    <phoneticPr fontId="11" type="noConversion"/>
  </si>
  <si>
    <t>1月</t>
    <phoneticPr fontId="11" type="noConversion"/>
  </si>
  <si>
    <t>2月</t>
    <phoneticPr fontId="11" type="noConversion"/>
  </si>
  <si>
    <t>合計</t>
    <phoneticPr fontId="11" type="noConversion"/>
  </si>
  <si>
    <t>SW2014年
08-12月</t>
    <phoneticPr fontId="11" type="noConversion"/>
  </si>
  <si>
    <t>Pub統計
(10308-10407)</t>
    <phoneticPr fontId="11" type="noConversion"/>
  </si>
  <si>
    <t>2044-5415</t>
    <phoneticPr fontId="11" type="noConversion"/>
  </si>
  <si>
    <t>0021-9746</t>
    <phoneticPr fontId="11" type="noConversion"/>
  </si>
  <si>
    <t>花蓮&amp;台北&amp;大林</t>
    <phoneticPr fontId="11" type="noConversion"/>
  </si>
  <si>
    <t>0007-1161</t>
    <phoneticPr fontId="11" type="noConversion"/>
  </si>
  <si>
    <t>0040-6376</t>
    <phoneticPr fontId="11" type="noConversion"/>
  </si>
  <si>
    <t>0003-4967</t>
    <phoneticPr fontId="11" type="noConversion"/>
  </si>
  <si>
    <t>1355-6037</t>
    <phoneticPr fontId="11" type="noConversion"/>
  </si>
  <si>
    <t>0017-5749</t>
    <phoneticPr fontId="11" type="noConversion"/>
  </si>
  <si>
    <t>台北</t>
    <phoneticPr fontId="11" type="noConversion"/>
  </si>
  <si>
    <t>物理治療</t>
    <phoneticPr fontId="11" type="noConversion"/>
  </si>
  <si>
    <t>1473-0480</t>
    <phoneticPr fontId="11" type="noConversion"/>
  </si>
  <si>
    <t>BMJ Group</t>
    <phoneticPr fontId="11" type="noConversion"/>
  </si>
  <si>
    <t>2168-622X</t>
    <phoneticPr fontId="11" type="noConversion"/>
  </si>
  <si>
    <t>2168-6149</t>
    <phoneticPr fontId="11" type="noConversion"/>
  </si>
  <si>
    <t>2168-6165</t>
    <phoneticPr fontId="11" type="noConversion"/>
  </si>
  <si>
    <t>2168-6076</t>
    <phoneticPr fontId="11" type="noConversion"/>
  </si>
  <si>
    <t>2168-6181</t>
    <phoneticPr fontId="11" type="noConversion"/>
  </si>
  <si>
    <t>0098-7484</t>
    <phoneticPr fontId="11" type="noConversion"/>
  </si>
  <si>
    <t>1462-0324</t>
    <phoneticPr fontId="11" type="noConversion"/>
  </si>
  <si>
    <t>續</t>
    <phoneticPr fontId="11" type="noConversion"/>
  </si>
  <si>
    <t>0148-6071</t>
    <phoneticPr fontId="11" type="noConversion"/>
  </si>
  <si>
    <t>1060-0280</t>
    <phoneticPr fontId="11" type="noConversion"/>
  </si>
  <si>
    <t>1545-9683</t>
    <phoneticPr fontId="11" type="noConversion"/>
  </si>
  <si>
    <t>大林</t>
    <phoneticPr fontId="11" type="noConversion"/>
  </si>
  <si>
    <t>1049-9091</t>
    <phoneticPr fontId="11" type="noConversion"/>
  </si>
  <si>
    <t>花蓮&amp;大林</t>
    <phoneticPr fontId="11" type="noConversion"/>
  </si>
  <si>
    <t>Annals of Nuclear Medicine</t>
    <phoneticPr fontId="11" type="noConversion"/>
  </si>
  <si>
    <t>Canadian Journal of Anesthesia</t>
    <phoneticPr fontId="11" type="noConversion"/>
  </si>
  <si>
    <t>Clinical Orthopaedics and Related Research</t>
    <phoneticPr fontId="11" type="noConversion"/>
  </si>
  <si>
    <t>續</t>
    <phoneticPr fontId="11" type="noConversion"/>
  </si>
  <si>
    <t>Drugs</t>
    <phoneticPr fontId="11" type="noConversion"/>
  </si>
  <si>
    <t>1083-7159</t>
    <phoneticPr fontId="11" type="noConversion"/>
  </si>
  <si>
    <t>The Oncologist</t>
    <phoneticPr fontId="11" type="noConversion"/>
  </si>
  <si>
    <t>台北&amp;大林</t>
    <phoneticPr fontId="11" type="noConversion"/>
  </si>
  <si>
    <t>花蓮&amp;台北&amp;大林</t>
    <phoneticPr fontId="11" type="noConversion"/>
  </si>
  <si>
    <t>0191-9601</t>
    <phoneticPr fontId="11" type="noConversion"/>
  </si>
  <si>
    <t>Pediatrics in Review</t>
    <phoneticPr fontId="11" type="noConversion"/>
  </si>
  <si>
    <t>花蓮&amp;台北&amp;大林</t>
    <phoneticPr fontId="11" type="noConversion"/>
  </si>
  <si>
    <t>0031-4005</t>
    <phoneticPr fontId="11" type="noConversion"/>
  </si>
  <si>
    <t>Pediatrics</t>
    <phoneticPr fontId="11" type="noConversion"/>
  </si>
  <si>
    <t>tzuchi</t>
    <phoneticPr fontId="11" type="noConversion"/>
  </si>
  <si>
    <t>0022-3492</t>
    <phoneticPr fontId="11" type="noConversion"/>
  </si>
  <si>
    <t>花蓮&amp;台北&amp;大林</t>
    <phoneticPr fontId="11" type="noConversion"/>
  </si>
  <si>
    <t>0022-3085</t>
    <phoneticPr fontId="11" type="noConversion"/>
  </si>
  <si>
    <t>Journal of Neurosurgery</t>
    <phoneticPr fontId="11" type="noConversion"/>
  </si>
  <si>
    <t>0190-6011</t>
    <phoneticPr fontId="11" type="noConversion"/>
  </si>
  <si>
    <t>Journal of Orthopaedic &amp; Sports Physical Therapy</t>
    <phoneticPr fontId="11" type="noConversion"/>
  </si>
  <si>
    <t>0361-803X</t>
    <phoneticPr fontId="11" type="noConversion"/>
  </si>
  <si>
    <t>AJR:American Journal of Roentgenology</t>
    <phoneticPr fontId="11" type="noConversion"/>
  </si>
  <si>
    <t>營養組</t>
    <phoneticPr fontId="11" type="noConversion"/>
  </si>
  <si>
    <t>American Journal of Clinical Nutrition</t>
    <phoneticPr fontId="11" type="noConversion"/>
  </si>
  <si>
    <t>0732-183X</t>
    <phoneticPr fontId="11" type="noConversion"/>
  </si>
  <si>
    <t>0006-4971</t>
    <phoneticPr fontId="11" type="noConversion"/>
  </si>
  <si>
    <t>Blood</t>
    <phoneticPr fontId="11" type="noConversion"/>
  </si>
  <si>
    <t>0195-6108</t>
    <phoneticPr fontId="11" type="noConversion"/>
  </si>
  <si>
    <t>Critical Care</t>
    <phoneticPr fontId="11" type="noConversion"/>
  </si>
  <si>
    <t>免費</t>
    <phoneticPr fontId="11" type="noConversion"/>
  </si>
  <si>
    <t>續</t>
    <phoneticPr fontId="11" type="noConversion"/>
  </si>
  <si>
    <t>花蓮&amp;台北&amp;大林</t>
    <phoneticPr fontId="11" type="noConversion"/>
  </si>
  <si>
    <t>0903-1936</t>
    <phoneticPr fontId="11" type="noConversion"/>
  </si>
  <si>
    <t>花蓮</t>
    <phoneticPr fontId="11" type="noConversion"/>
  </si>
  <si>
    <t>0013-726x</t>
    <phoneticPr fontId="11" type="noConversion"/>
  </si>
  <si>
    <t>0743-4618</t>
    <phoneticPr fontId="11" type="noConversion"/>
  </si>
  <si>
    <t>Augmentative and Alternative Communication</t>
    <phoneticPr fontId="11" type="noConversion"/>
  </si>
  <si>
    <t>Informa Healthcare</t>
    <phoneticPr fontId="11" type="noConversion"/>
  </si>
  <si>
    <t>花蓮&amp;台中&amp;大林</t>
    <phoneticPr fontId="11" type="noConversion"/>
  </si>
  <si>
    <t>0028-4793</t>
    <phoneticPr fontId="11" type="noConversion"/>
  </si>
  <si>
    <t>New England Journal of Medicine</t>
    <phoneticPr fontId="11" type="noConversion"/>
  </si>
  <si>
    <t>Journal of Clinical Psychiatry</t>
    <phoneticPr fontId="11" type="noConversion"/>
  </si>
  <si>
    <t>0271-5333</t>
    <phoneticPr fontId="11" type="noConversion"/>
  </si>
  <si>
    <t>Journal of Nuclear Medicine</t>
    <phoneticPr fontId="11" type="noConversion"/>
  </si>
  <si>
    <t>Journal of Rehabilitation Medicine</t>
    <phoneticPr fontId="11" type="noConversion"/>
  </si>
  <si>
    <t>1074-9357</t>
    <phoneticPr fontId="11" type="noConversion"/>
  </si>
  <si>
    <t>Topics in Stroke Rehabilitation</t>
    <phoneticPr fontId="11" type="noConversion"/>
  </si>
  <si>
    <t>續</t>
    <phoneticPr fontId="11" type="noConversion"/>
  </si>
  <si>
    <t>1040-1334</t>
    <phoneticPr fontId="11" type="noConversion"/>
  </si>
  <si>
    <t>Teaching and Learning in Medicine</t>
    <phoneticPr fontId="11" type="noConversion"/>
  </si>
  <si>
    <t>續</t>
    <phoneticPr fontId="11" type="noConversion"/>
  </si>
  <si>
    <t>0271-8235</t>
    <phoneticPr fontId="11" type="noConversion"/>
  </si>
  <si>
    <t>093-220-747</t>
    <phoneticPr fontId="11" type="noConversion"/>
  </si>
  <si>
    <t>AUA UPDATE SERIES</t>
    <phoneticPr fontId="11" type="noConversion"/>
  </si>
  <si>
    <t>Budd</t>
    <phoneticPr fontId="11" type="noConversion"/>
  </si>
  <si>
    <t>花蓮</t>
    <phoneticPr fontId="11" type="noConversion"/>
  </si>
  <si>
    <t>血液腫瘤科</t>
    <phoneticPr fontId="11" type="noConversion"/>
  </si>
  <si>
    <t>International Journal of Hematology</t>
    <phoneticPr fontId="11" type="noConversion"/>
  </si>
  <si>
    <t>台北</t>
    <phoneticPr fontId="11" type="noConversion"/>
  </si>
  <si>
    <t>心理治療</t>
    <phoneticPr fontId="11" type="noConversion"/>
  </si>
  <si>
    <t>1545-2085</t>
    <phoneticPr fontId="11" type="noConversion"/>
  </si>
  <si>
    <t>職能治療</t>
    <phoneticPr fontId="11" type="noConversion"/>
  </si>
  <si>
    <t>2348-5779</t>
    <phoneticPr fontId="11" type="noConversion"/>
  </si>
  <si>
    <t>Nature Publishing Group</t>
    <phoneticPr fontId="11" type="noConversion"/>
  </si>
  <si>
    <t>0022-202X</t>
    <phoneticPr fontId="11" type="noConversion"/>
  </si>
  <si>
    <t>0036-8075</t>
    <phoneticPr fontId="11" type="noConversion"/>
  </si>
  <si>
    <t>Dalin2016</t>
    <phoneticPr fontId="11" type="noConversion"/>
  </si>
  <si>
    <t>American Association for the Advancement of Science</t>
    <phoneticPr fontId="11" type="noConversion"/>
  </si>
  <si>
    <t>影像醫學部&amp;放射診斷科</t>
    <phoneticPr fontId="11" type="noConversion"/>
  </si>
  <si>
    <t>大林</t>
    <phoneticPr fontId="11" type="noConversion"/>
  </si>
  <si>
    <t>新店</t>
    <phoneticPr fontId="11" type="noConversion"/>
  </si>
  <si>
    <t>花蓮</t>
    <phoneticPr fontId="11" type="noConversion"/>
  </si>
  <si>
    <t>原為台中,因薇臻生產順延</t>
    <phoneticPr fontId="11" type="noConversion"/>
  </si>
  <si>
    <t>台中</t>
    <phoneticPr fontId="11" type="noConversion"/>
  </si>
  <si>
    <t>103年11月</t>
  </si>
  <si>
    <t>103年5月</t>
  </si>
  <si>
    <t>103年6月</t>
  </si>
  <si>
    <t>103年7月</t>
  </si>
  <si>
    <t>103年8月</t>
  </si>
  <si>
    <t>103年9月</t>
  </si>
  <si>
    <t>99年7月</t>
  </si>
  <si>
    <t>99年10月</t>
  </si>
  <si>
    <t>99年11月</t>
  </si>
  <si>
    <t>99年12月</t>
  </si>
  <si>
    <t>100年2月</t>
  </si>
  <si>
    <t>100年3月</t>
  </si>
  <si>
    <t>100年4月</t>
  </si>
  <si>
    <t>100年6月</t>
  </si>
  <si>
    <t>Nature Publishing Group</t>
  </si>
  <si>
    <t>International urogynecology journal</t>
    <phoneticPr fontId="11" type="noConversion"/>
  </si>
  <si>
    <t>International Journal of Esthetic Dentistry</t>
    <phoneticPr fontId="11" type="noConversion"/>
  </si>
  <si>
    <t>Journal of Nuclear Cardiology</t>
    <phoneticPr fontId="11" type="noConversion"/>
  </si>
  <si>
    <t>American Academy of Periodontology</t>
  </si>
  <si>
    <t>復健科/物理</t>
  </si>
  <si>
    <t>0732-183X</t>
  </si>
  <si>
    <t>台北&amp;大林</t>
    <phoneticPr fontId="11" type="noConversion"/>
  </si>
  <si>
    <t>0191-9601</t>
  </si>
  <si>
    <t>0190-6011</t>
  </si>
  <si>
    <t>影像醫學科&amp;放射診斷科&amp;胸腔內科</t>
  </si>
  <si>
    <t>院區</t>
  </si>
  <si>
    <t>新/續</t>
  </si>
  <si>
    <t>ISSN</t>
  </si>
  <si>
    <t>刊名</t>
  </si>
  <si>
    <t>出版社</t>
  </si>
  <si>
    <t>飛資得</t>
  </si>
  <si>
    <t>花蓮&amp;台北&amp;台中</t>
  </si>
  <si>
    <t xml:space="preserve">1083-7159 </t>
  </si>
  <si>
    <t>AlphaMed Press, Inc.</t>
  </si>
  <si>
    <t>0022-3492</t>
  </si>
  <si>
    <t>0007-0912</t>
  </si>
  <si>
    <t>1060-0280</t>
  </si>
  <si>
    <t>0008-5472</t>
    <phoneticPr fontId="11" type="noConversion"/>
  </si>
  <si>
    <t>American Society of Clinical Oncology</t>
  </si>
  <si>
    <t>BioMed Central Ltd</t>
  </si>
  <si>
    <t>Elsevier</t>
  </si>
  <si>
    <t>整形外科</t>
  </si>
  <si>
    <t>Springer-Verlag</t>
    <phoneticPr fontId="11" type="noConversion"/>
  </si>
  <si>
    <t>牙科部</t>
  </si>
  <si>
    <t>JAMA Ophthalmology</t>
    <phoneticPr fontId="11" type="noConversion"/>
  </si>
  <si>
    <t>花蓮台北大林</t>
    <phoneticPr fontId="11" type="noConversion"/>
  </si>
  <si>
    <t>台北台中大林</t>
    <phoneticPr fontId="11" type="noConversion"/>
  </si>
  <si>
    <t>序號</t>
  </si>
  <si>
    <t>大林</t>
  </si>
  <si>
    <t>0002-9262</t>
  </si>
  <si>
    <t>Cochrane Library實證醫學資料庫</t>
    <phoneticPr fontId="11" type="noConversion"/>
  </si>
  <si>
    <t>Wiley-Blackwell電子期刊資料庫</t>
    <phoneticPr fontId="11" type="noConversion"/>
  </si>
  <si>
    <t>1月份電子資料庫使用量統計</t>
    <phoneticPr fontId="11" type="noConversion"/>
  </si>
  <si>
    <t>資料庫名稱</t>
    <phoneticPr fontId="11" type="noConversion"/>
  </si>
  <si>
    <t>點閱次數</t>
    <phoneticPr fontId="11" type="noConversion"/>
  </si>
  <si>
    <t>UpToDate臨床醫學主題評論資料庫</t>
    <phoneticPr fontId="11" type="noConversion"/>
  </si>
  <si>
    <t>2月份電子資料庫使用量統計</t>
    <phoneticPr fontId="11" type="noConversion"/>
  </si>
  <si>
    <t>3月份電子資料庫使用量統計</t>
    <phoneticPr fontId="11" type="noConversion"/>
  </si>
  <si>
    <t>一般外科&amp;腎臟內科</t>
    <phoneticPr fontId="11" type="noConversion"/>
  </si>
  <si>
    <t>台北&amp;大林</t>
    <phoneticPr fontId="11" type="noConversion"/>
  </si>
  <si>
    <t>血液腫瘤&amp;臨床病理&amp;共同實驗室&amp;放腫科</t>
  </si>
  <si>
    <t>0008-5472</t>
  </si>
  <si>
    <t>Informa Healthcare</t>
    <phoneticPr fontId="11" type="noConversion"/>
  </si>
  <si>
    <t>Springer</t>
    <phoneticPr fontId="11" type="noConversion"/>
  </si>
  <si>
    <t>Thyroid</t>
    <phoneticPr fontId="11" type="noConversion"/>
  </si>
  <si>
    <t>Mary Ann Liebert, Inc. publishers</t>
    <phoneticPr fontId="11" type="noConversion"/>
  </si>
  <si>
    <t>Nature Publishing Group</t>
    <phoneticPr fontId="11" type="noConversion"/>
  </si>
  <si>
    <t>呼吸治療科&amp;胸腔內科</t>
    <phoneticPr fontId="11" type="noConversion"/>
  </si>
  <si>
    <t>花蓮&amp;台北</t>
  </si>
  <si>
    <t>0085-2538</t>
  </si>
  <si>
    <t>0195-668x</t>
  </si>
  <si>
    <t>tzuchi2011</t>
    <phoneticPr fontId="9" type="noConversion"/>
  </si>
  <si>
    <t>圖書館組&amp;胸腔內科</t>
    <phoneticPr fontId="11" type="noConversion"/>
  </si>
  <si>
    <t>0098-7484</t>
    <phoneticPr fontId="11" type="noConversion"/>
  </si>
  <si>
    <t>1940-087X</t>
  </si>
  <si>
    <t>Boston, Mass. : MYJoVE Corporation</t>
  </si>
  <si>
    <t>智泉</t>
  </si>
  <si>
    <t>代理商</t>
    <phoneticPr fontId="11" type="noConversion"/>
  </si>
  <si>
    <t>營養組</t>
    <phoneticPr fontId="11" type="noConversion"/>
  </si>
  <si>
    <t>0271-8235</t>
    <phoneticPr fontId="11" type="noConversion"/>
  </si>
  <si>
    <t>CINAHL Plus with Full Text 護理學全文資料庫</t>
    <phoneticPr fontId="11" type="noConversion"/>
  </si>
  <si>
    <t>Diabetes Educator</t>
    <phoneticPr fontId="11" type="noConversion"/>
  </si>
  <si>
    <t>American Journal of Sports Medicine</t>
    <phoneticPr fontId="11" type="noConversion"/>
  </si>
  <si>
    <t>Aesthetic Plastic Surgery</t>
    <phoneticPr fontId="11" type="noConversion"/>
  </si>
  <si>
    <t>Journal of Nuclear Medicine Technology</t>
    <phoneticPr fontId="11" type="noConversion"/>
  </si>
  <si>
    <t>0033-8419</t>
    <phoneticPr fontId="11" type="noConversion"/>
  </si>
  <si>
    <t>1526-6028</t>
    <phoneticPr fontId="11" type="noConversion"/>
  </si>
  <si>
    <t>Radiographics</t>
    <phoneticPr fontId="11" type="noConversion"/>
  </si>
  <si>
    <t>Nature</t>
    <phoneticPr fontId="11" type="noConversion"/>
  </si>
  <si>
    <t>1月</t>
    <phoneticPr fontId="11" type="noConversion"/>
  </si>
  <si>
    <t>2月</t>
    <phoneticPr fontId="11" type="noConversion"/>
  </si>
  <si>
    <t>12月</t>
  </si>
  <si>
    <t>藥劑科</t>
    <phoneticPr fontId="11" type="noConversion"/>
  </si>
  <si>
    <t>Nature reviews Gastroenterology &amp; hepatology</t>
    <phoneticPr fontId="11" type="noConversion"/>
  </si>
  <si>
    <t>0268-3369</t>
  </si>
  <si>
    <t>5月</t>
    <phoneticPr fontId="11" type="noConversion"/>
  </si>
  <si>
    <t>3月</t>
    <phoneticPr fontId="11" type="noConversion"/>
  </si>
  <si>
    <t>復健科/物理</t>
    <phoneticPr fontId="11" type="noConversion"/>
  </si>
  <si>
    <t>Society of Nuclear Medicine</t>
  </si>
  <si>
    <t>Massachusetts Medical Society</t>
  </si>
  <si>
    <t>American Society of Neuroradiology</t>
  </si>
  <si>
    <t>萬方醫學網</t>
    <phoneticPr fontId="11" type="noConversion"/>
  </si>
  <si>
    <t>腎臟科</t>
  </si>
  <si>
    <t>American Physical Therapy Association</t>
  </si>
  <si>
    <t>合計</t>
    <phoneticPr fontId="9" type="noConversion"/>
  </si>
  <si>
    <t>Stiftelsen Rehabiliteringsinformation</t>
  </si>
  <si>
    <t>Physicians Postgraduate Press, Inc.</t>
  </si>
  <si>
    <t>525565</t>
    <phoneticPr fontId="11" type="noConversion"/>
  </si>
  <si>
    <t>731847</t>
    <phoneticPr fontId="11" type="noConversion"/>
  </si>
  <si>
    <t>1759-5045</t>
    <phoneticPr fontId="11" type="noConversion"/>
  </si>
  <si>
    <t>Dentistry &amp; Oral Science Source牙科暨口腔衛生類全文資料庫</t>
    <phoneticPr fontId="11" type="noConversion"/>
  </si>
  <si>
    <t>5 Minute Consult 臨床資料庫</t>
    <phoneticPr fontId="11" type="noConversion"/>
  </si>
  <si>
    <t>Nature</t>
  </si>
  <si>
    <t>American Society of Hematology</t>
  </si>
  <si>
    <t>American Association for Clinical Chemistry, Inc.</t>
  </si>
  <si>
    <t>影像醫學科&amp;放射診斷科</t>
    <phoneticPr fontId="11" type="noConversion"/>
  </si>
  <si>
    <t>最低使用次數</t>
  </si>
  <si>
    <t>0931-0509</t>
  </si>
  <si>
    <t>0002-0729</t>
  </si>
  <si>
    <t>0002-9165</t>
  </si>
  <si>
    <t>0363-5465</t>
  </si>
  <si>
    <t>核子醫學科</t>
  </si>
  <si>
    <t>1864-6433</t>
  </si>
  <si>
    <t>7月份電子資料庫使用量統計</t>
    <phoneticPr fontId="11" type="noConversion"/>
  </si>
  <si>
    <t>Endoscopy</t>
    <phoneticPr fontId="11" type="noConversion"/>
  </si>
  <si>
    <t>0361-803X</t>
    <phoneticPr fontId="11" type="noConversion"/>
  </si>
  <si>
    <t>圖書館組&amp;胸腔內科&amp;內科系</t>
    <phoneticPr fontId="11" type="noConversion"/>
  </si>
  <si>
    <t>0028-4793</t>
    <phoneticPr fontId="11" type="noConversion"/>
  </si>
  <si>
    <t>共同實驗室</t>
  </si>
  <si>
    <t>0036-8075</t>
  </si>
  <si>
    <t>American Academy of Periodontology</t>
    <phoneticPr fontId="11" type="noConversion"/>
  </si>
  <si>
    <t>影像醫學科&amp;放射診斷科&amp;胸腔內科</t>
    <phoneticPr fontId="11" type="noConversion"/>
  </si>
  <si>
    <t>血液腫瘤科&amp;檢驗科</t>
    <phoneticPr fontId="11" type="noConversion"/>
  </si>
  <si>
    <t>Neurorehabilitation and Neural Repair</t>
    <phoneticPr fontId="11" type="noConversion"/>
  </si>
  <si>
    <t>Cancer Research</t>
    <phoneticPr fontId="11" type="noConversion"/>
  </si>
  <si>
    <t>Journal of Periodontology</t>
    <phoneticPr fontId="11" type="noConversion"/>
  </si>
  <si>
    <t>American Journal of Gastroenterology</t>
    <phoneticPr fontId="11" type="noConversion"/>
  </si>
  <si>
    <t>Radiological Society of North America, Inc.</t>
  </si>
  <si>
    <t>American Roentgen Ray Society</t>
  </si>
  <si>
    <t>Annals of the Rheumatic Diseases, the EULAR journal</t>
    <phoneticPr fontId="11" type="noConversion"/>
  </si>
  <si>
    <t>JAMA Otolaryngology–Head &amp; Neck Surgery</t>
    <phoneticPr fontId="11" type="noConversion"/>
  </si>
  <si>
    <t>台北&amp;大林</t>
  </si>
  <si>
    <t>-</t>
    <phoneticPr fontId="11" type="noConversion"/>
  </si>
  <si>
    <t>-</t>
    <phoneticPr fontId="11" type="noConversion"/>
  </si>
  <si>
    <t>Nature Reviews Urology(原刊名：Nature Clinical Practice Urology)</t>
    <phoneticPr fontId="11" type="noConversion"/>
  </si>
  <si>
    <t>由代理商提供Elsevier統計清單</t>
    <phoneticPr fontId="11" type="noConversion"/>
  </si>
  <si>
    <t>tch_lib</t>
  </si>
  <si>
    <t>Tzuchi2015</t>
  </si>
  <si>
    <t>http://adminportal.springer.com/</t>
    <phoneticPr fontId="11" type="noConversion"/>
  </si>
  <si>
    <t>重新請出版社寄送密碼信件</t>
  </si>
  <si>
    <t>tzuchilib@hotmail.com</t>
  </si>
  <si>
    <t>出版社要求90天更換密碼一次，已經密碼重新寄給花蓮慈濟的信箱</t>
  </si>
  <si>
    <t>飛資得定期提供</t>
  </si>
  <si>
    <t>buddhisttzuchi</t>
  </si>
  <si>
    <t xml:space="preserve">http://www.tandfonline.com/ 
</t>
  </si>
  <si>
    <t>??</t>
  </si>
  <si>
    <t>??</t>
    <phoneticPr fontId="11" type="noConversion"/>
  </si>
  <si>
    <t>飛資得</t>
    <phoneticPr fontId="11" type="noConversion"/>
  </si>
  <si>
    <r>
      <t xml:space="preserve">Usage </t>
    </r>
    <r>
      <rPr>
        <sz val="10"/>
        <color indexed="12"/>
        <rFont val="Wingdings 3"/>
        <family val="1"/>
        <charset val="2"/>
      </rPr>
      <t>g</t>
    </r>
    <r>
      <rPr>
        <sz val="10"/>
        <color indexed="12"/>
        <rFont val="新細明體"/>
        <family val="1"/>
        <charset val="136"/>
      </rPr>
      <t>Download report</t>
    </r>
    <phoneticPr fontId="11" type="noConversion"/>
  </si>
  <si>
    <r>
      <t>For librarians底下點選</t>
    </r>
    <r>
      <rPr>
        <sz val="10"/>
        <color indexed="12"/>
        <rFont val="Wingdings 3"/>
        <family val="1"/>
        <charset val="2"/>
      </rPr>
      <t xml:space="preserve">        </t>
    </r>
    <r>
      <rPr>
        <sz val="10"/>
        <color indexed="12"/>
        <rFont val="新細明體"/>
        <family val="1"/>
        <charset val="136"/>
      </rPr>
      <t>Usage reports</t>
    </r>
    <r>
      <rPr>
        <sz val="10"/>
        <color indexed="12"/>
        <rFont val="Wingdings 3"/>
        <family val="1"/>
        <charset val="2"/>
      </rPr>
      <t>g</t>
    </r>
    <r>
      <rPr>
        <sz val="10"/>
        <color indexed="12"/>
        <rFont val="新細明體"/>
        <family val="1"/>
        <charset val="136"/>
      </rPr>
      <t>Run Report</t>
    </r>
    <phoneticPr fontId="11" type="noConversion"/>
  </si>
  <si>
    <r>
      <t>COUNTER Reports</t>
    </r>
    <r>
      <rPr>
        <sz val="10"/>
        <color indexed="12"/>
        <rFont val="Wingdings 3"/>
        <family val="1"/>
        <charset val="2"/>
      </rPr>
      <t>g</t>
    </r>
    <r>
      <rPr>
        <sz val="10"/>
        <color indexed="12"/>
        <rFont val="新細明體"/>
        <family val="1"/>
        <charset val="136"/>
      </rPr>
      <t>下載Journal Report 1: Number of Successful Full-Text Article Requests by Month and Journal</t>
    </r>
    <phoneticPr fontId="11" type="noConversion"/>
  </si>
  <si>
    <t>飛資得定期提供</t>
    <phoneticPr fontId="11" type="noConversion"/>
  </si>
  <si>
    <t>飛資得定期提供</t>
    <phoneticPr fontId="11" type="noConversion"/>
  </si>
  <si>
    <t>0094-2405</t>
    <phoneticPr fontId="11" type="noConversion"/>
  </si>
  <si>
    <t>0268-3369</t>
    <phoneticPr fontId="11" type="noConversion"/>
  </si>
  <si>
    <t>0950-222X</t>
    <phoneticPr fontId="11" type="noConversion"/>
  </si>
  <si>
    <t>0002-9270</t>
    <phoneticPr fontId="11" type="noConversion"/>
  </si>
  <si>
    <t>Age and ageing</t>
    <phoneticPr fontId="11" type="noConversion"/>
  </si>
  <si>
    <t>British Journal of Occupational Therapy</t>
    <phoneticPr fontId="11" type="noConversion"/>
  </si>
  <si>
    <t>Aesthetic Plastic Surgery</t>
    <phoneticPr fontId="11" type="noConversion"/>
  </si>
  <si>
    <t>International Journal of Hematology</t>
    <phoneticPr fontId="11" type="noConversion"/>
  </si>
  <si>
    <t>Osteoporosis International</t>
    <phoneticPr fontId="11" type="noConversion"/>
  </si>
  <si>
    <t>Journal of endovascular therapy</t>
    <phoneticPr fontId="11" type="noConversion"/>
  </si>
  <si>
    <t>The Oncologist</t>
    <phoneticPr fontId="11" type="noConversion"/>
  </si>
  <si>
    <t>Clinical Chemistry</t>
    <phoneticPr fontId="11" type="noConversion"/>
  </si>
  <si>
    <t>Clinical journal of american society of nephrology</t>
    <phoneticPr fontId="11" type="noConversion"/>
  </si>
  <si>
    <t>Thyroid</t>
    <phoneticPr fontId="11" type="noConversion"/>
  </si>
  <si>
    <t>New England Journal of Medicine</t>
    <phoneticPr fontId="11" type="noConversion"/>
  </si>
  <si>
    <t>International journal of periodontics and restorative dentistry</t>
    <phoneticPr fontId="11" type="noConversion"/>
  </si>
  <si>
    <t>Augmentative and Alternative Communication</t>
    <phoneticPr fontId="11" type="noConversion"/>
  </si>
  <si>
    <t>International Journal of Speech-Language Pathology</t>
    <phoneticPr fontId="11" type="noConversion"/>
  </si>
  <si>
    <t>Topics in Stroke Rehabilitation</t>
    <phoneticPr fontId="11" type="noConversion"/>
  </si>
  <si>
    <t>AUA UPDATE SERIES</t>
    <phoneticPr fontId="11" type="noConversion"/>
  </si>
  <si>
    <t>Annual review of psychology</t>
    <phoneticPr fontId="11" type="noConversion"/>
  </si>
  <si>
    <t>International Journal of Esthetic Dentistry</t>
    <phoneticPr fontId="11" type="noConversion"/>
  </si>
  <si>
    <t>Medical Physics</t>
    <phoneticPr fontId="11" type="noConversion"/>
  </si>
  <si>
    <t>Nature reviews Gastroenterology &amp; hepatology</t>
    <phoneticPr fontId="11" type="noConversion"/>
  </si>
  <si>
    <t>0002-0729</t>
    <phoneticPr fontId="11" type="noConversion"/>
  </si>
  <si>
    <t>Journal of the National Cancer Institute</t>
    <phoneticPr fontId="11" type="noConversion"/>
  </si>
  <si>
    <t>1477-6006</t>
    <phoneticPr fontId="11" type="noConversion"/>
  </si>
  <si>
    <t>Aesthetic Plastic Surgery</t>
    <phoneticPr fontId="11" type="noConversion"/>
  </si>
  <si>
    <t>Journal of investigative dermatology(JID)</t>
    <phoneticPr fontId="11" type="noConversion"/>
  </si>
  <si>
    <r>
      <t xml:space="preserve">COUNTER Reports
</t>
    </r>
    <r>
      <rPr>
        <sz val="10"/>
        <color indexed="21"/>
        <rFont val="Wingdings 3"/>
        <family val="1"/>
        <charset val="2"/>
      </rPr>
      <t>g</t>
    </r>
    <r>
      <rPr>
        <sz val="10"/>
        <color indexed="21"/>
        <rFont val="新細明體"/>
        <family val="1"/>
        <charset val="136"/>
      </rPr>
      <t>下載Journal Report 1</t>
    </r>
    <r>
      <rPr>
        <sz val="8"/>
        <color indexed="21"/>
        <rFont val="新細明體"/>
        <family val="1"/>
        <charset val="136"/>
      </rPr>
      <t>:
 Number of Successful Full-Text Article Requests by Month and Journal</t>
    </r>
    <phoneticPr fontId="11" type="noConversion"/>
  </si>
  <si>
    <t>Run Report
(html)</t>
    <phoneticPr fontId="11" type="noConversion"/>
  </si>
  <si>
    <t>登入後右上角Liu-&gt;Usage Statistics</t>
    <phoneticPr fontId="11" type="noConversion"/>
  </si>
  <si>
    <r>
      <t xml:space="preserve">兩院區相加
</t>
    </r>
    <r>
      <rPr>
        <sz val="10"/>
        <color indexed="21"/>
        <rFont val="新細明體"/>
        <family val="1"/>
        <charset val="136"/>
      </rPr>
      <t>Usage</t>
    </r>
    <phoneticPr fontId="11" type="noConversion"/>
  </si>
  <si>
    <t>登入後重新貼上網址&gt;Run Report</t>
    <phoneticPr fontId="11" type="noConversion"/>
  </si>
  <si>
    <t>1.右上角sign in
2.中間Generate COUNTER usage reports
3.Run Report</t>
    <phoneticPr fontId="11" type="noConversion"/>
  </si>
  <si>
    <r>
      <t>點擊名稱&gt;</t>
    </r>
    <r>
      <rPr>
        <sz val="10"/>
        <color indexed="21"/>
        <rFont val="新細明體"/>
        <family val="1"/>
        <charset val="136"/>
      </rPr>
      <t>Usage reports&gt;(需要驗證碼才能繼續)</t>
    </r>
    <phoneticPr fontId="11" type="noConversion"/>
  </si>
  <si>
    <t>Sessions</t>
    <phoneticPr fontId="11" type="noConversion"/>
  </si>
  <si>
    <t>46 / 70</t>
    <phoneticPr fontId="11" type="noConversion"/>
  </si>
  <si>
    <t>22 / 73</t>
    <phoneticPr fontId="11" type="noConversion"/>
  </si>
  <si>
    <t>使用群組／群組上限</t>
    <phoneticPr fontId="11" type="noConversion"/>
  </si>
  <si>
    <t>提交文件數上限</t>
    <phoneticPr fontId="11" type="noConversion"/>
  </si>
  <si>
    <t>花蓮&amp;大林&amp;台北</t>
  </si>
  <si>
    <t>花蓮&amp;台中&amp;大林&amp;台北</t>
  </si>
  <si>
    <t>台北&amp;大林&amp;花蓮</t>
  </si>
  <si>
    <t>三院區相加</t>
    <phoneticPr fontId="11" type="noConversion"/>
  </si>
  <si>
    <t>兩院區相加</t>
    <phoneticPr fontId="11" type="noConversion"/>
  </si>
  <si>
    <t>花蓮:Tzu-Chi
台北:309640
大林:275489</t>
    <phoneticPr fontId="11" type="noConversion"/>
  </si>
  <si>
    <t>花蓮:tzuchi
台北:tzuchi
大林:275489</t>
    <phoneticPr fontId="11" type="noConversion"/>
  </si>
  <si>
    <t>台北:309640
大林:275489</t>
    <phoneticPr fontId="11" type="noConversion"/>
  </si>
  <si>
    <t>台北:tzuchi
大林:275489</t>
    <phoneticPr fontId="11" type="noConversion"/>
  </si>
  <si>
    <r>
      <t>Log in→JR1：Journal article downlods by month</t>
    </r>
    <r>
      <rPr>
        <sz val="10"/>
        <color indexed="21"/>
        <rFont val="新細明體"/>
        <family val="1"/>
        <charset val="136"/>
      </rPr>
      <t>&gt;Format：EXCEL&gt;選擇Date range&gt;Dolwnlod report</t>
    </r>
    <phoneticPr fontId="11" type="noConversion"/>
  </si>
  <si>
    <r>
      <t xml:space="preserve">IP範圍內才能登入
1.MYLIEBERT CONNECT
</t>
    </r>
    <r>
      <rPr>
        <sz val="10"/>
        <color indexed="21"/>
        <rFont val="Wingdings 3"/>
        <family val="1"/>
        <charset val="2"/>
      </rPr>
      <t>g</t>
    </r>
    <r>
      <rPr>
        <sz val="10"/>
        <color indexed="21"/>
        <rFont val="新細明體"/>
        <family val="1"/>
        <charset val="136"/>
      </rPr>
      <t xml:space="preserve">ADMIN
</t>
    </r>
    <r>
      <rPr>
        <sz val="10"/>
        <color indexed="21"/>
        <rFont val="Wingdings 3"/>
        <family val="1"/>
        <charset val="2"/>
      </rPr>
      <t>g</t>
    </r>
    <r>
      <rPr>
        <sz val="10"/>
        <color indexed="21"/>
        <rFont val="新細明體"/>
        <family val="1"/>
        <charset val="136"/>
      </rPr>
      <t>Usage Data</t>
    </r>
    <phoneticPr fontId="11" type="noConversion"/>
  </si>
  <si>
    <r>
      <t>S</t>
    </r>
    <r>
      <rPr>
        <sz val="10"/>
        <color indexed="21"/>
        <rFont val="新細明體"/>
        <family val="1"/>
        <charset val="136"/>
      </rPr>
      <t>ign in後再重新貼上網址，輸入mail。如收不到信，可改XML格式。</t>
    </r>
    <phoneticPr fontId="11" type="noConversion"/>
  </si>
  <si>
    <t>Usage reports
-&gt;Dynamic Report
-&gt;選擇JR1和時間區間
(11/29取得10月數據)</t>
    <phoneticPr fontId="11" type="noConversion"/>
  </si>
  <si>
    <t>無法取得</t>
    <phoneticPr fontId="11" type="noConversion"/>
  </si>
  <si>
    <t>登入大林，選ALL</t>
    <phoneticPr fontId="11" type="noConversion"/>
  </si>
  <si>
    <t>登入花蓮+大林，選JR1</t>
    <phoneticPr fontId="11" type="noConversion"/>
  </si>
  <si>
    <t>登入花蓮，選ALL</t>
    <phoneticPr fontId="11" type="noConversion"/>
  </si>
  <si>
    <t>登入花蓮，選JR1</t>
    <phoneticPr fontId="11" type="noConversion"/>
  </si>
  <si>
    <t>登入後右上角 Lin SHIH-YU，Accounts Details，選JR1</t>
    <phoneticPr fontId="11" type="noConversion"/>
  </si>
  <si>
    <t>adminbtc</t>
    <phoneticPr fontId="11" type="noConversion"/>
  </si>
  <si>
    <t>花蓮
tch_lib@tzuchi.com.tw
大林
library@tzuchi.com.tw</t>
    <phoneticPr fontId="11" type="noConversion"/>
  </si>
  <si>
    <t xml:space="preserve">https://www.mpsinsight.com/npg
</t>
    <phoneticPr fontId="11" type="noConversion"/>
  </si>
  <si>
    <t>galin@tzuchi.com.tw</t>
    <phoneticPr fontId="11" type="noConversion"/>
  </si>
  <si>
    <t>nature</t>
    <phoneticPr fontId="11" type="noConversion"/>
  </si>
  <si>
    <t>Tzuchi2018</t>
    <phoneticPr fontId="11" type="noConversion"/>
  </si>
  <si>
    <t>tzuchilib0</t>
    <phoneticPr fontId="11" type="noConversion"/>
  </si>
  <si>
    <t>tzuchi</t>
    <phoneticPr fontId="11" type="noConversion"/>
  </si>
  <si>
    <t>花蓮
tzuchi2017
大林
Dalin2017</t>
    <phoneticPr fontId="11" type="noConversion"/>
  </si>
  <si>
    <t>buddhisttzu</t>
    <phoneticPr fontId="11" type="noConversion"/>
  </si>
  <si>
    <t>hospital</t>
    <phoneticPr fontId="11" type="noConversion"/>
  </si>
  <si>
    <t>處理中</t>
  </si>
  <si>
    <t>聯採詢價(每年6-8月)</t>
    <phoneticPr fontId="11" type="noConversion"/>
  </si>
  <si>
    <t>聯圖議題/開會通知/主持/會議記錄(每年8月)</t>
    <phoneticPr fontId="11" type="noConversion"/>
  </si>
  <si>
    <t>108年1月</t>
    <phoneticPr fontId="11" type="noConversion"/>
  </si>
  <si>
    <t>108年2月</t>
  </si>
  <si>
    <t>108年3月</t>
  </si>
  <si>
    <t>108年4月</t>
  </si>
  <si>
    <t>108年5月</t>
  </si>
  <si>
    <t>108年6月</t>
  </si>
  <si>
    <t>108年7月</t>
  </si>
  <si>
    <t>108年8月</t>
  </si>
  <si>
    <t>108年9月</t>
  </si>
  <si>
    <t>108年10月</t>
  </si>
  <si>
    <t>108年11月</t>
  </si>
  <si>
    <t>108年12月</t>
  </si>
  <si>
    <t>統計1月；換新ERMG平台統計</t>
    <phoneticPr fontId="11" type="noConversion"/>
  </si>
  <si>
    <t>2018年資料庫使用統計表</t>
    <phoneticPr fontId="9" type="noConversion"/>
  </si>
  <si>
    <t>Pub統計
(201706-201805)</t>
    <phoneticPr fontId="11" type="noConversion"/>
  </si>
  <si>
    <t>ERMG</t>
    <phoneticPr fontId="11" type="noConversion"/>
  </si>
  <si>
    <t>http://hlsw.tzuchi.com.tw:8080/cgi-bin/er/admin.cgi?o=der&amp;p=/er/admin/login.htm</t>
    <phoneticPr fontId="11" type="noConversion"/>
  </si>
  <si>
    <t>2018更換平台</t>
    <phoneticPr fontId="11" type="noConversion"/>
  </si>
  <si>
    <r>
      <t>九、STATdx醫學影像資料庫</t>
    </r>
    <r>
      <rPr>
        <sz val="12"/>
        <color indexed="10"/>
        <rFont val="新細明體"/>
        <family val="1"/>
        <charset val="136"/>
      </rPr>
      <t>(四院合購)</t>
    </r>
    <phoneticPr fontId="11" type="noConversion"/>
  </si>
  <si>
    <t>由代理商提供Elsevier統計清單</t>
    <phoneticPr fontId="11" type="noConversion"/>
  </si>
  <si>
    <t>107年</t>
    <phoneticPr fontId="11" type="noConversion"/>
  </si>
  <si>
    <t>下個月的7~8號寄統計</t>
    <phoneticPr fontId="11" type="noConversion"/>
  </si>
  <si>
    <t>107年
合計</t>
    <phoneticPr fontId="11" type="noConversion"/>
  </si>
  <si>
    <t>Database Sessions</t>
    <phoneticPr fontId="11" type="noConversion"/>
  </si>
  <si>
    <t>Total Searches</t>
    <phoneticPr fontId="11" type="noConversion"/>
  </si>
  <si>
    <t>0272-9490</t>
  </si>
  <si>
    <t>American Journal of Occupational Therapy</t>
  </si>
  <si>
    <r>
      <t xml:space="preserve">新
</t>
    </r>
    <r>
      <rPr>
        <sz val="8"/>
        <color indexed="10"/>
        <rFont val="新細明體"/>
        <family val="1"/>
        <charset val="136"/>
      </rPr>
      <t>(2018)</t>
    </r>
    <phoneticPr fontId="11" type="noConversion"/>
  </si>
  <si>
    <r>
      <t>201</t>
    </r>
    <r>
      <rPr>
        <sz val="10"/>
        <color indexed="10"/>
        <rFont val="新細明體"/>
        <family val="1"/>
        <charset val="136"/>
      </rPr>
      <t>8</t>
    </r>
    <r>
      <rPr>
        <sz val="10"/>
        <color indexed="10"/>
        <rFont val="新細明體"/>
        <family val="1"/>
        <charset val="136"/>
      </rPr>
      <t>成交價
US$</t>
    </r>
    <phoneticPr fontId="91" type="noConversion"/>
  </si>
  <si>
    <t>Free</t>
  </si>
  <si>
    <t>總計點閱次數</t>
    <phoneticPr fontId="9" type="noConversion"/>
  </si>
  <si>
    <t>行動裝置</t>
    <phoneticPr fontId="9" type="noConversion"/>
  </si>
  <si>
    <t>院內使用</t>
    <phoneticPr fontId="11" type="noConversion"/>
  </si>
  <si>
    <t>院外使用</t>
    <phoneticPr fontId="11" type="noConversion"/>
  </si>
  <si>
    <t>2017年開始提供院內、院外、行動裝置使用統計</t>
    <phoneticPr fontId="11" type="noConversion"/>
  </si>
  <si>
    <t>登錄次數</t>
  </si>
  <si>
    <t>流覽次數</t>
  </si>
  <si>
    <t>下載次數</t>
  </si>
  <si>
    <t>臺灣站點</t>
    <phoneticPr fontId="11" type="noConversion"/>
  </si>
  <si>
    <t>青島站點</t>
    <phoneticPr fontId="11" type="noConversion"/>
  </si>
  <si>
    <t>International Journal of Speech-Language Pathology</t>
    <phoneticPr fontId="11" type="noConversion"/>
  </si>
  <si>
    <t>復健科/職能</t>
    <phoneticPr fontId="11" type="noConversion"/>
  </si>
  <si>
    <t>復健科/職能</t>
    <phoneticPr fontId="11" type="noConversion"/>
  </si>
  <si>
    <t>停訂</t>
    <phoneticPr fontId="11" type="noConversion"/>
  </si>
  <si>
    <t>Tzuchi2015</t>
    <phoneticPr fontId="11" type="noConversion"/>
  </si>
  <si>
    <t>右上角Usage Statistics</t>
    <phoneticPr fontId="11" type="noConversion"/>
  </si>
  <si>
    <t>Critical Care</t>
    <phoneticPr fontId="11" type="noConversion"/>
  </si>
  <si>
    <t>Thyroid</t>
    <phoneticPr fontId="11" type="noConversion"/>
  </si>
  <si>
    <t>American Journal of Occupational Therapy</t>
    <phoneticPr fontId="11" type="noConversion"/>
  </si>
  <si>
    <r>
      <t>十六、ExpertPath 病理醫學資料庫</t>
    </r>
    <r>
      <rPr>
        <sz val="12"/>
        <color indexed="10"/>
        <rFont val="新細明體"/>
        <family val="1"/>
        <charset val="136"/>
      </rPr>
      <t>(花蓮獨購)</t>
    </r>
    <phoneticPr fontId="11" type="noConversion"/>
  </si>
  <si>
    <t>ExpertPath 病理醫學資料庫</t>
  </si>
  <si>
    <r>
      <t>十七、Immunoquery 病理醫學資料庫</t>
    </r>
    <r>
      <rPr>
        <sz val="12"/>
        <color indexed="10"/>
        <rFont val="新細明體"/>
        <family val="1"/>
        <charset val="136"/>
      </rPr>
      <t>(花蓮獨購)</t>
    </r>
    <phoneticPr fontId="11" type="noConversion"/>
  </si>
  <si>
    <t>Immunoquery 病理醫學資料庫</t>
  </si>
  <si>
    <t>停訂</t>
    <phoneticPr fontId="11" type="noConversion"/>
  </si>
  <si>
    <t>停訂</t>
  </si>
  <si>
    <t>停訂</t>
    <phoneticPr fontId="11" type="noConversion"/>
  </si>
  <si>
    <t>停訂</t>
    <phoneticPr fontId="11" type="noConversion"/>
  </si>
  <si>
    <t>停訂</t>
    <phoneticPr fontId="11" type="noConversion"/>
  </si>
  <si>
    <t>停訂</t>
    <phoneticPr fontId="11" type="noConversion"/>
  </si>
  <si>
    <t>續</t>
    <phoneticPr fontId="11" type="noConversion"/>
  </si>
  <si>
    <t>續</t>
    <phoneticPr fontId="11" type="noConversion"/>
  </si>
  <si>
    <t>http://sitemaster.ajot.aota.org/admin/login.aspx</t>
    <phoneticPr fontId="11" type="noConversion"/>
  </si>
  <si>
    <t>COUNTER Reports，下載JR1</t>
    <phoneticPr fontId="11" type="noConversion"/>
  </si>
  <si>
    <t>Journal of Periodontology</t>
    <phoneticPr fontId="11" type="noConversion"/>
  </si>
  <si>
    <t>The Oncologist</t>
    <phoneticPr fontId="11" type="noConversion"/>
  </si>
  <si>
    <t>資料庫</t>
    <phoneticPr fontId="11" type="noConversion"/>
  </si>
  <si>
    <t>資料庫</t>
    <phoneticPr fontId="11" type="noConversion"/>
  </si>
  <si>
    <t>出版社無法提供統計(201804)</t>
    <phoneticPr fontId="11" type="noConversion"/>
  </si>
  <si>
    <t>2018最低使用次數(概算)</t>
    <phoneticPr fontId="11" type="noConversion"/>
  </si>
  <si>
    <t>包入資料庫</t>
    <phoneticPr fontId="11" type="noConversion"/>
  </si>
  <si>
    <t>停訂</t>
    <phoneticPr fontId="11" type="noConversion"/>
  </si>
  <si>
    <t>花蓮
tch_lib@tzuchi.com.tw
大林
library@tzuchi.com.tw
台北
xd709141@tzuchi.com.tw</t>
    <phoneticPr fontId="11" type="noConversion"/>
  </si>
  <si>
    <t>花蓮
tzuchi2017
大林
Dalin2017
台北
Sage2018</t>
    <phoneticPr fontId="11" type="noConversion"/>
  </si>
  <si>
    <t>各院區相加</t>
    <phoneticPr fontId="11" type="noConversion"/>
  </si>
  <si>
    <t>British Journal of Ophthalmology</t>
    <phoneticPr fontId="11" type="noConversion"/>
  </si>
  <si>
    <t>British Journal of Anaesthesia</t>
    <phoneticPr fontId="11" type="noConversion"/>
  </si>
  <si>
    <t>0148-6071</t>
    <phoneticPr fontId="11" type="noConversion"/>
  </si>
  <si>
    <t>Clinical journal of american society of nephrology</t>
    <phoneticPr fontId="11" type="noConversion"/>
  </si>
  <si>
    <t>093-220-747</t>
    <phoneticPr fontId="11" type="noConversion"/>
  </si>
  <si>
    <t>AUA update series</t>
    <phoneticPr fontId="11" type="noConversion"/>
  </si>
  <si>
    <t>http://www.medicaljournals.se/jrm/content/?stats&amp;id=11206906</t>
    <phoneticPr fontId="11" type="noConversion"/>
  </si>
  <si>
    <t>黃底為前一年平均數,尚未修復</t>
    <phoneticPr fontId="11" type="noConversion"/>
  </si>
  <si>
    <t>http://www.jove.com/account/usage-statistics?institution=50202#pageview_count</t>
    <phoneticPr fontId="11" type="noConversion"/>
  </si>
  <si>
    <t>Clinical Orthopaedics and Related Research</t>
    <phoneticPr fontId="11" type="noConversion"/>
  </si>
  <si>
    <t>Age and ageing</t>
    <phoneticPr fontId="11" type="noConversion"/>
  </si>
  <si>
    <t>中國期刊網</t>
    <phoneticPr fontId="11" type="noConversion"/>
  </si>
  <si>
    <t>MicroMedex(Internet)</t>
    <phoneticPr fontId="11" type="noConversion"/>
  </si>
  <si>
    <t>JAMA Otolaryngology-Head and Neck Surgery</t>
  </si>
  <si>
    <t>American journal of hospice &amp; palliative care</t>
  </si>
  <si>
    <t>Journal of orthopaedic and sports physical therapy</t>
  </si>
  <si>
    <t>Nature Reviews Gastroenterology and Hepatology</t>
  </si>
  <si>
    <t>The annals of thoracic surgery</t>
  </si>
  <si>
    <t>Total Full Text</t>
    <phoneticPr fontId="11" type="noConversion"/>
  </si>
  <si>
    <t>Clinical Journal of the American Society of Nephrology</t>
  </si>
  <si>
    <t>Nephrology Dialysis Transplantation : official publication of the European Dialysis and Transplant Association - European Renal Association</t>
    <phoneticPr fontId="11" type="noConversion"/>
  </si>
  <si>
    <r>
      <t>2018年1月之後</t>
    </r>
    <r>
      <rPr>
        <sz val="12"/>
        <rFont val="新細明體"/>
        <family val="1"/>
        <charset val="136"/>
      </rPr>
      <t>中國期刊網臺灣站點不穩，導致網站有時可以下載有時不行</t>
    </r>
    <phoneticPr fontId="11" type="noConversion"/>
  </si>
  <si>
    <t>請花蓮院區於IP範圍內登入下載使用統計</t>
    <phoneticPr fontId="11" type="noConversion"/>
  </si>
  <si>
    <t>─</t>
    <phoneticPr fontId="11" type="noConversion"/>
  </si>
  <si>
    <t>四院</t>
    <phoneticPr fontId="11" type="noConversion"/>
  </si>
  <si>
    <t>四院（2017新增）</t>
    <phoneticPr fontId="11" type="noConversion"/>
  </si>
  <si>
    <t>四院（2017大林新增；2018四院合購）</t>
    <phoneticPr fontId="11" type="noConversion"/>
  </si>
  <si>
    <t>台北台中大林</t>
    <phoneticPr fontId="11" type="noConversion"/>
  </si>
  <si>
    <t>花蓮台北大林</t>
    <phoneticPr fontId="11" type="noConversion"/>
  </si>
  <si>
    <t>花蓮獨購</t>
    <phoneticPr fontId="11" type="noConversion"/>
  </si>
  <si>
    <t>花蓮獨購（2018花蓮新增）</t>
    <phoneticPr fontId="11" type="noConversion"/>
  </si>
  <si>
    <t>Hualien Tzu Chi Hospital, Buddhist Tzu Chi Medical Foundation</t>
  </si>
  <si>
    <t>Taipei Tzu Chi Hospital, Buddhist Tzu Chi Medical Foundation</t>
  </si>
  <si>
    <t>Dalin Tzu Chi Hospital, Buddhist Tzu Chi Medical Foundation</t>
  </si>
  <si>
    <t>花蓮</t>
    <phoneticPr fontId="11" type="noConversion"/>
  </si>
  <si>
    <t>台中</t>
    <phoneticPr fontId="11" type="noConversion"/>
  </si>
  <si>
    <t>台北</t>
    <phoneticPr fontId="11" type="noConversion"/>
  </si>
  <si>
    <t>大林</t>
    <phoneticPr fontId="11" type="noConversion"/>
  </si>
  <si>
    <t>rani37jason@tzuchi.com.tw</t>
    <phoneticPr fontId="11" type="noConversion"/>
  </si>
  <si>
    <t>停訂</t>
    <phoneticPr fontId="11" type="noConversion"/>
  </si>
  <si>
    <t>停訂</t>
    <phoneticPr fontId="11" type="noConversion"/>
  </si>
  <si>
    <t>先登入帳密後選擇 Library Administration
→Administration
→Download Usage Statistics
→選擇區間
Product要選E-Journals</t>
    <phoneticPr fontId="11" type="noConversion"/>
  </si>
  <si>
    <t>登入後View Usage Reports，
Run Report</t>
    <phoneticPr fontId="11" type="noConversion"/>
  </si>
  <si>
    <t>adminbtc</t>
    <phoneticPr fontId="11" type="noConversion"/>
  </si>
  <si>
    <t>hospital</t>
    <phoneticPr fontId="11" type="noConversion"/>
  </si>
  <si>
    <t>BMJ Quality &amp; Safety</t>
    <phoneticPr fontId="11" type="noConversion"/>
  </si>
  <si>
    <t>https://academic.oup.com/journals</t>
    <phoneticPr fontId="11" type="noConversion"/>
  </si>
  <si>
    <t>http://highwire.stanford.edu/librarians/</t>
    <phoneticPr fontId="11" type="noConversion"/>
  </si>
  <si>
    <t>000004515054-0</t>
    <phoneticPr fontId="11" type="noConversion"/>
  </si>
  <si>
    <t>TzuChi2018</t>
    <phoneticPr fontId="11" type="noConversion"/>
  </si>
  <si>
    <t>http://www.psychiatristreports.com/</t>
    <phoneticPr fontId="11" type="noConversion"/>
  </si>
  <si>
    <t>Tzuchilib2018</t>
    <phoneticPr fontId="11" type="noConversion"/>
  </si>
  <si>
    <t>Buddhist_admin</t>
    <phoneticPr fontId="11" type="noConversion"/>
  </si>
  <si>
    <t>tzuchi</t>
    <phoneticPr fontId="11" type="noConversion"/>
  </si>
  <si>
    <t xml:space="preserve">http://pediatrics.aappublications.org/cgi/instusage </t>
    <phoneticPr fontId="11" type="noConversion"/>
  </si>
  <si>
    <t>hualien</t>
    <phoneticPr fontId="11" type="noConversion"/>
  </si>
  <si>
    <t>http://thejns.org/action/institutionUsageReport</t>
    <phoneticPr fontId="11" type="noConversion"/>
  </si>
  <si>
    <t>Tzuchi2015</t>
    <phoneticPr fontId="11" type="noConversion"/>
  </si>
  <si>
    <t>http://www.bloodjournal.org/institutional/login</t>
    <phoneticPr fontId="11" type="noConversion"/>
  </si>
  <si>
    <t>需驗證碼。Sign in後再重新貼上網址，輸入mail。如收不到信，可改XML格式。</t>
    <phoneticPr fontId="11" type="noConversion"/>
  </si>
  <si>
    <t>資料庫</t>
    <phoneticPr fontId="11" type="noConversion"/>
  </si>
  <si>
    <t>停訂</t>
    <phoneticPr fontId="11" type="noConversion"/>
  </si>
  <si>
    <t>Wiley-Blackwell電子期刊資料庫</t>
    <phoneticPr fontId="11" type="noConversion"/>
  </si>
  <si>
    <t>STATdx醫學影像資料庫</t>
    <phoneticPr fontId="11" type="noConversion"/>
  </si>
  <si>
    <t>ExpertPath 病理醫學資料庫</t>
    <phoneticPr fontId="11" type="noConversion"/>
  </si>
  <si>
    <t>Immunoquery 病理醫學資料庫</t>
    <phoneticPr fontId="11" type="noConversion"/>
  </si>
  <si>
    <t>https://idp.springernature.com/login/adminportal?redirect_uri=https://librarian.springernature.com/?sap-outbound-id=91A9F0EAE6BD2F3C2FBB4120177D8B43B03A4A49&amp;error=invalid_credentials</t>
  </si>
  <si>
    <t>平台選Nature.com，下載第一個JR1報表</t>
    <phoneticPr fontId="11" type="noConversion"/>
  </si>
  <si>
    <t>登入後按Profile
按Usage reports</t>
    <phoneticPr fontId="11" type="noConversion"/>
  </si>
  <si>
    <t>停訂</t>
    <phoneticPr fontId="11" type="noConversion"/>
  </si>
  <si>
    <t>資料庫</t>
    <phoneticPr fontId="11" type="noConversion"/>
  </si>
  <si>
    <t>─</t>
    <phoneticPr fontId="11" type="noConversion"/>
  </si>
  <si>
    <t>1</t>
  </si>
  <si>
    <t>15</t>
  </si>
  <si>
    <t>3</t>
  </si>
  <si>
    <t>2</t>
  </si>
  <si>
    <t>10</t>
  </si>
  <si>
    <t>4</t>
  </si>
  <si>
    <t>13</t>
  </si>
  <si>
    <t>8</t>
  </si>
  <si>
    <t>99</t>
  </si>
  <si>
    <t>32</t>
  </si>
  <si>
    <t>Annals of the Rheumatic Diseases, the EULAR journal</t>
    <phoneticPr fontId="11" type="noConversion"/>
  </si>
  <si>
    <t>BMJ: British Medical Journal</t>
    <phoneticPr fontId="11" type="noConversion"/>
  </si>
  <si>
    <t>JAMA: The Journal of the American Medical Association</t>
    <phoneticPr fontId="11" type="noConversion"/>
  </si>
  <si>
    <t>Journal of the National Cancer Institute</t>
    <phoneticPr fontId="11" type="noConversion"/>
  </si>
  <si>
    <t>Nephrology, dialysis, transplantation : official publication of the European Dialysis and Transplant Association - European Renal Association</t>
    <phoneticPr fontId="11" type="noConversion"/>
  </si>
  <si>
    <t>Rheumatology</t>
    <phoneticPr fontId="11" type="noConversion"/>
  </si>
  <si>
    <t>American Journal of Sports Medicine</t>
    <phoneticPr fontId="11" type="noConversion"/>
  </si>
  <si>
    <t>AHA Coding Clinic for ICD-10-CM and ICD-10-PCS</t>
    <phoneticPr fontId="11" type="noConversion"/>
  </si>
  <si>
    <t>AJR:American Journal of Roentgenology</t>
    <phoneticPr fontId="11" type="noConversion"/>
  </si>
  <si>
    <t>Journal of Visualized Experiments (JoVE) - Clinical and Translational Medicin</t>
    <phoneticPr fontId="11" type="noConversion"/>
  </si>
  <si>
    <t>Teaching and Learning in Medicine</t>
    <phoneticPr fontId="11" type="noConversion"/>
  </si>
  <si>
    <t>各院區相加。
大林部分，選擇usage report之後，還要在右上角切換成(Dalin Tzu Chi General Hospital)</t>
    <phoneticPr fontId="11" type="noConversion"/>
  </si>
  <si>
    <r>
      <t>201</t>
    </r>
    <r>
      <rPr>
        <sz val="10"/>
        <color indexed="10"/>
        <rFont val="新細明體"/>
        <family val="1"/>
        <charset val="136"/>
      </rPr>
      <t>8</t>
    </r>
    <r>
      <rPr>
        <sz val="10"/>
        <color indexed="10"/>
        <rFont val="新細明體"/>
        <family val="1"/>
        <charset val="136"/>
      </rPr>
      <t>成交價
US$</t>
    </r>
    <phoneticPr fontId="11" type="noConversion"/>
  </si>
  <si>
    <t>代理商</t>
    <phoneticPr fontId="11" type="noConversion"/>
  </si>
  <si>
    <t>1月</t>
    <phoneticPr fontId="11" type="noConversion"/>
  </si>
  <si>
    <t>2月</t>
    <phoneticPr fontId="11" type="noConversion"/>
  </si>
  <si>
    <t>4月</t>
    <phoneticPr fontId="11" type="noConversion"/>
  </si>
  <si>
    <t>5月</t>
    <phoneticPr fontId="11" type="noConversion"/>
  </si>
  <si>
    <r>
      <rPr>
        <sz val="10"/>
        <rFont val="新細明體"/>
        <family val="1"/>
        <charset val="136"/>
      </rPr>
      <t>飛資得</t>
    </r>
    <phoneticPr fontId="11" type="noConversion"/>
  </si>
  <si>
    <r>
      <rPr>
        <sz val="10"/>
        <rFont val="新細明體"/>
        <family val="1"/>
        <charset val="136"/>
      </rPr>
      <t>飛資得</t>
    </r>
    <phoneticPr fontId="11" type="noConversion"/>
  </si>
  <si>
    <t>1756-1833</t>
    <phoneticPr fontId="11" type="noConversion"/>
  </si>
  <si>
    <t>0931-0509</t>
    <phoneticPr fontId="11" type="noConversion"/>
  </si>
  <si>
    <t>Springer Japan KK</t>
    <phoneticPr fontId="11" type="noConversion"/>
  </si>
  <si>
    <t>花蓮</t>
    <phoneticPr fontId="11" type="noConversion"/>
  </si>
  <si>
    <t>續</t>
    <phoneticPr fontId="11" type="noConversion"/>
  </si>
  <si>
    <t>Springer</t>
    <phoneticPr fontId="11" type="noConversion"/>
  </si>
  <si>
    <t>1555-905X</t>
    <phoneticPr fontId="11" type="noConversion"/>
  </si>
  <si>
    <t>花蓮&amp;台中&amp;大林&amp;台北</t>
    <phoneticPr fontId="11" type="noConversion"/>
  </si>
  <si>
    <t>花蓮&amp;大林&amp;台北</t>
    <phoneticPr fontId="11" type="noConversion"/>
  </si>
  <si>
    <t>Elsevier</t>
    <phoneticPr fontId="11" type="noConversion"/>
  </si>
  <si>
    <t>台北</t>
    <phoneticPr fontId="11" type="noConversion"/>
  </si>
  <si>
    <t>復健科/職能</t>
    <phoneticPr fontId="11" type="noConversion"/>
  </si>
  <si>
    <t>飛資得</t>
    <phoneticPr fontId="11" type="noConversion"/>
  </si>
  <si>
    <t>2019年資料庫使用統計表</t>
    <phoneticPr fontId="9" type="noConversion"/>
  </si>
  <si>
    <t>Expertpath and immunoquery病理學資料庫</t>
  </si>
  <si>
    <t>花蓮獨購（2019花蓮新增）</t>
    <phoneticPr fontId="11" type="noConversion"/>
  </si>
  <si>
    <t>Rehabilitation Reference Center復健與運動科學實證主題評論與全文期刊資料庫</t>
  </si>
  <si>
    <t>Lexi-Comp Online藥學資料庫</t>
  </si>
  <si>
    <t>四院（2019新增）</t>
    <phoneticPr fontId="11" type="noConversion"/>
  </si>
  <si>
    <t>EMBASE生物醫學資料庫</t>
  </si>
  <si>
    <t>EMBASE生物醫學資料庫（Ovid平台）</t>
    <phoneticPr fontId="11" type="noConversion"/>
  </si>
  <si>
    <t>華藝</t>
    <phoneticPr fontId="11" type="noConversion"/>
  </si>
  <si>
    <t>邱嘉慧Virginia 0928-950-569＜virginia.chiu@wolterskluwer.com＞</t>
    <phoneticPr fontId="11" type="noConversion"/>
  </si>
  <si>
    <t>2月份電子資料庫使用量統計</t>
    <phoneticPr fontId="11" type="noConversion"/>
  </si>
  <si>
    <t>3月份電子資料庫使用量統計</t>
    <phoneticPr fontId="11" type="noConversion"/>
  </si>
  <si>
    <t>5月份電子資料庫使用量統計</t>
    <phoneticPr fontId="11" type="noConversion"/>
  </si>
  <si>
    <t>6月份電子資料庫使用量統計</t>
    <phoneticPr fontId="11" type="noConversion"/>
  </si>
  <si>
    <t>7月份電子資料庫使用量統計</t>
    <phoneticPr fontId="11" type="noConversion"/>
  </si>
  <si>
    <t>8月份電子資料庫使用量統計</t>
    <phoneticPr fontId="11" type="noConversion"/>
  </si>
  <si>
    <t>9月份電子資料庫使用量統計</t>
    <phoneticPr fontId="11" type="noConversion"/>
  </si>
  <si>
    <t>10月份電子資料庫使用量統計</t>
    <phoneticPr fontId="11" type="noConversion"/>
  </si>
  <si>
    <t>11月份電子資料庫使用量統計</t>
    <phoneticPr fontId="11" type="noConversion"/>
  </si>
  <si>
    <t>1474-175X</t>
    <phoneticPr fontId="11" type="noConversion"/>
  </si>
  <si>
    <r>
      <t xml:space="preserve">新
</t>
    </r>
    <r>
      <rPr>
        <sz val="8"/>
        <color indexed="10"/>
        <rFont val="新細明體"/>
        <family val="1"/>
        <charset val="136"/>
      </rPr>
      <t>(2019)</t>
    </r>
    <phoneticPr fontId="11" type="noConversion"/>
  </si>
  <si>
    <t>台中</t>
    <phoneticPr fontId="11" type="noConversion"/>
  </si>
  <si>
    <t>LWW</t>
  </si>
  <si>
    <t>108年
合計</t>
    <phoneticPr fontId="11" type="noConversion"/>
  </si>
  <si>
    <t>EMBASE生物醫學資料庫（Ovid平台）</t>
    <phoneticPr fontId="11" type="noConversion"/>
  </si>
  <si>
    <t>Rehabilitation Reference Center復健與運動科學實證主題評論與全文期刊資料庫</t>
    <phoneticPr fontId="11" type="noConversion"/>
  </si>
  <si>
    <t>Lexi-Comp Online藥學資料庫</t>
    <phoneticPr fontId="11" type="noConversion"/>
  </si>
  <si>
    <t>台中</t>
    <phoneticPr fontId="9" type="noConversion"/>
  </si>
  <si>
    <t>4 / 17</t>
    <phoneticPr fontId="11" type="noConversion"/>
  </si>
  <si>
    <r>
      <t>七、中國期刊全文資料庫</t>
    </r>
    <r>
      <rPr>
        <sz val="12"/>
        <color indexed="10"/>
        <rFont val="新細明體"/>
        <family val="1"/>
        <charset val="136"/>
      </rPr>
      <t>(四院合購)</t>
    </r>
  </si>
  <si>
    <t>臺灣站點</t>
  </si>
  <si>
    <t>青島站點</t>
  </si>
  <si>
    <t>登入人次</t>
  </si>
  <si>
    <t>全文下載次數</t>
  </si>
  <si>
    <t>點閱次數</t>
  </si>
  <si>
    <t>1月</t>
  </si>
  <si>
    <t>合計</t>
  </si>
  <si>
    <r>
      <t>2018年1月之後</t>
    </r>
    <r>
      <rPr>
        <sz val="12"/>
        <rFont val="新細明體"/>
        <family val="1"/>
        <charset val="136"/>
      </rPr>
      <t>中國期刊網臺灣站點不穩，導致網站有時可以下載有時不行</t>
    </r>
  </si>
  <si>
    <t>八、iThenticate原創性比對系統</t>
  </si>
  <si>
    <r>
      <t xml:space="preserve">花蓮 </t>
    </r>
    <r>
      <rPr>
        <sz val="10"/>
        <rFont val="新細明體"/>
        <family val="1"/>
        <charset val="136"/>
      </rPr>
      <t>(含慈大)</t>
    </r>
  </si>
  <si>
    <r>
      <t>台北</t>
    </r>
    <r>
      <rPr>
        <sz val="10"/>
        <rFont val="新細明體"/>
        <family val="1"/>
        <charset val="136"/>
      </rPr>
      <t>(含慈科大)</t>
    </r>
  </si>
  <si>
    <t>台中</t>
  </si>
  <si>
    <t>使用群組／群組上限</t>
  </si>
  <si>
    <t>65 / 70</t>
  </si>
  <si>
    <t>49 / 73</t>
  </si>
  <si>
    <t>4 / 17</t>
  </si>
  <si>
    <t>18 / 40</t>
  </si>
  <si>
    <t>提交文件數上限</t>
  </si>
  <si>
    <t>Total Searches</t>
  </si>
  <si>
    <t>Total Full-Text Requests</t>
  </si>
  <si>
    <r>
      <t>十一、EMBASE生物醫學資料庫（Ovid平台）</t>
    </r>
    <r>
      <rPr>
        <sz val="12"/>
        <color indexed="10"/>
        <rFont val="新細明體"/>
        <family val="1"/>
        <charset val="136"/>
      </rPr>
      <t>(四院)</t>
    </r>
    <phoneticPr fontId="11" type="noConversion"/>
  </si>
  <si>
    <r>
      <t>十四、Harrison's Principles of Internal Medicine電子書</t>
    </r>
    <r>
      <rPr>
        <sz val="12"/>
        <color indexed="10"/>
        <rFont val="新細明體"/>
        <family val="1"/>
        <charset val="136"/>
      </rPr>
      <t>(花蓮獨購)</t>
    </r>
    <phoneticPr fontId="11" type="noConversion"/>
  </si>
  <si>
    <r>
      <t>十五、5 Minute Consult 臨床資料庫</t>
    </r>
    <r>
      <rPr>
        <sz val="12"/>
        <color indexed="10"/>
        <rFont val="新細明體"/>
        <family val="1"/>
        <charset val="136"/>
      </rPr>
      <t>(花蓮獨購)</t>
    </r>
    <phoneticPr fontId="11" type="noConversion"/>
  </si>
  <si>
    <r>
      <t>十六、NursingConnect-SKILL 中文護理技術資料庫</t>
    </r>
    <r>
      <rPr>
        <sz val="12"/>
        <color indexed="10"/>
        <rFont val="新細明體"/>
        <family val="1"/>
        <charset val="136"/>
      </rPr>
      <t xml:space="preserve">(花蓮獨購) </t>
    </r>
    <phoneticPr fontId="11" type="noConversion"/>
  </si>
  <si>
    <r>
      <t>十七、NursingConnect-EBN 中文實證護理</t>
    </r>
    <r>
      <rPr>
        <sz val="12"/>
        <color indexed="10"/>
        <rFont val="新細明體"/>
        <family val="1"/>
        <charset val="136"/>
      </rPr>
      <t xml:space="preserve">(花蓮獨購) </t>
    </r>
    <phoneticPr fontId="11" type="noConversion"/>
  </si>
  <si>
    <r>
      <t>十八、ExpertPath 病理醫學資料庫</t>
    </r>
    <r>
      <rPr>
        <sz val="12"/>
        <color indexed="10"/>
        <rFont val="新細明體"/>
        <family val="1"/>
        <charset val="136"/>
      </rPr>
      <t>(花蓮獨購)</t>
    </r>
    <phoneticPr fontId="11" type="noConversion"/>
  </si>
  <si>
    <r>
      <t>二十、Rehabilitation Reference Center復健與運動科學實證主題評論與全文期刊資料庫</t>
    </r>
    <r>
      <rPr>
        <sz val="12"/>
        <color indexed="10"/>
        <rFont val="新細明體"/>
        <family val="1"/>
        <charset val="136"/>
      </rPr>
      <t>(花蓮獨購)</t>
    </r>
    <phoneticPr fontId="11" type="noConversion"/>
  </si>
  <si>
    <t>華藝中文電子資期刊暨中文博碩士論文資料庫</t>
    <phoneticPr fontId="11" type="noConversion"/>
  </si>
  <si>
    <t>月份/項目</t>
    <phoneticPr fontId="11" type="noConversion"/>
  </si>
  <si>
    <t>大林</t>
    <phoneticPr fontId="11" type="noConversion"/>
  </si>
  <si>
    <t>台北</t>
    <phoneticPr fontId="11" type="noConversion"/>
  </si>
  <si>
    <t>台中</t>
    <phoneticPr fontId="11" type="noConversion"/>
  </si>
  <si>
    <t xml:space="preserve"> Credentials</t>
    <phoneticPr fontId="11" type="noConversion"/>
  </si>
  <si>
    <t>其他相加</t>
    <phoneticPr fontId="11" type="noConversion"/>
  </si>
  <si>
    <t>花蓮
tch_lib@tzuchi.com.tw
大林
library@tzuchi.com.tw
台北
xd709141@tzuchi.com.tw</t>
    <phoneticPr fontId="11" type="noConversion"/>
  </si>
  <si>
    <t>花蓮
tzuchi2017
大林
Dalin2017
台北
Sage2018</t>
    <phoneticPr fontId="11" type="noConversion"/>
  </si>
  <si>
    <t>http://online.sagepub.com/cgi/instadmininfo?show=usage</t>
    <phoneticPr fontId="11" type="noConversion"/>
  </si>
  <si>
    <t>tch_lib@tzuchi.com.tw</t>
    <phoneticPr fontId="11" type="noConversion"/>
  </si>
  <si>
    <t>http://highwire.stanford.edu/librarians/</t>
    <phoneticPr fontId="11" type="noConversion"/>
  </si>
  <si>
    <t>1.右上角sign in
2.中間Generate COUNTER usage reports
3.Run Report</t>
    <phoneticPr fontId="11" type="noConversion"/>
  </si>
  <si>
    <t>Tzuchilib2019$</t>
    <phoneticPr fontId="11" type="noConversion"/>
  </si>
  <si>
    <t xml:space="preserve">http://www.tandfonline.com/  </t>
    <phoneticPr fontId="11" type="noConversion"/>
  </si>
  <si>
    <r>
      <t>點擊名稱&gt;</t>
    </r>
    <r>
      <rPr>
        <sz val="10"/>
        <color indexed="21"/>
        <rFont val="新細明體"/>
        <family val="1"/>
        <charset val="136"/>
      </rPr>
      <t>Usage reports&gt;(需要驗證碼才能繼續)</t>
    </r>
    <phoneticPr fontId="11" type="noConversion"/>
  </si>
  <si>
    <t>華藝中文電子期刊暨中文博碩士論文資料庫</t>
    <phoneticPr fontId="11" type="noConversion"/>
  </si>
  <si>
    <t>華藝中文電子期刊暨中文博碩士論文資料庫</t>
    <phoneticPr fontId="11" type="noConversion"/>
  </si>
  <si>
    <r>
      <t>二十二、Nursing and Allied Health Collection: Basic護理與健康醫療資訊全文資料庫- 基本版</t>
    </r>
    <r>
      <rPr>
        <sz val="12"/>
        <color indexed="10"/>
        <rFont val="新細明體"/>
        <family val="1"/>
        <charset val="136"/>
      </rPr>
      <t>(贈送)</t>
    </r>
    <phoneticPr fontId="11" type="noConversion"/>
  </si>
  <si>
    <t>Lexi-Comp Online藥學資料庫</t>
    <phoneticPr fontId="11" type="noConversion"/>
  </si>
  <si>
    <t>Dentistry &amp; Oral Science Source牙科暨口腔衛生類全文資料庫</t>
    <phoneticPr fontId="11" type="noConversion"/>
  </si>
  <si>
    <t>5 Minute Consult 臨床資料庫</t>
    <phoneticPr fontId="11" type="noConversion"/>
  </si>
  <si>
    <t>4月份電子資料庫使用量統計</t>
    <phoneticPr fontId="11" type="noConversion"/>
  </si>
  <si>
    <t>檢索次數</t>
    <phoneticPr fontId="11" type="noConversion"/>
  </si>
  <si>
    <t>2019年起刪除(原廠一直未修復)</t>
    <phoneticPr fontId="11" type="noConversion"/>
  </si>
  <si>
    <t>─</t>
    <phoneticPr fontId="11" type="noConversion"/>
  </si>
  <si>
    <t>Clinical key實證醫學資料庫</t>
    <phoneticPr fontId="11" type="noConversion"/>
  </si>
  <si>
    <t>Cochrane Library實證醫學資料庫</t>
    <phoneticPr fontId="11" type="noConversion"/>
  </si>
  <si>
    <r>
      <t>十九、Immunoquery 病理醫學資料庫</t>
    </r>
    <r>
      <rPr>
        <sz val="12"/>
        <color indexed="10"/>
        <rFont val="新細明體"/>
        <family val="1"/>
        <charset val="136"/>
      </rPr>
      <t>(花蓮獨購)</t>
    </r>
    <phoneticPr fontId="11" type="noConversion"/>
  </si>
  <si>
    <t>代理商</t>
    <phoneticPr fontId="11" type="noConversion"/>
  </si>
  <si>
    <t>User Name</t>
    <phoneticPr fontId="11" type="noConversion"/>
  </si>
  <si>
    <t>Password</t>
    <phoneticPr fontId="11" type="noConversion"/>
  </si>
  <si>
    <t>統計連結網址</t>
    <phoneticPr fontId="11" type="noConversion"/>
  </si>
  <si>
    <t>下載報表說明</t>
    <phoneticPr fontId="11" type="noConversion"/>
  </si>
  <si>
    <t>1月</t>
    <phoneticPr fontId="11" type="noConversion"/>
  </si>
  <si>
    <t>2月</t>
    <phoneticPr fontId="11" type="noConversion"/>
  </si>
  <si>
    <t>4月</t>
    <phoneticPr fontId="11" type="noConversion"/>
  </si>
  <si>
    <t>5月</t>
    <phoneticPr fontId="11" type="noConversion"/>
  </si>
  <si>
    <t>6月</t>
    <phoneticPr fontId="11" type="noConversion"/>
  </si>
  <si>
    <t>7月</t>
    <phoneticPr fontId="11" type="noConversion"/>
  </si>
  <si>
    <t>8月</t>
    <phoneticPr fontId="11" type="noConversion"/>
  </si>
  <si>
    <t>9月</t>
    <phoneticPr fontId="11" type="noConversion"/>
  </si>
  <si>
    <t>10月</t>
    <phoneticPr fontId="11" type="noConversion"/>
  </si>
  <si>
    <t>11月</t>
    <phoneticPr fontId="11" type="noConversion"/>
  </si>
  <si>
    <t>12月</t>
    <phoneticPr fontId="11" type="noConversion"/>
  </si>
  <si>
    <t>合計</t>
    <phoneticPr fontId="11" type="noConversion"/>
  </si>
  <si>
    <t>花蓮&amp;台北&amp;大林</t>
    <phoneticPr fontId="11" type="noConversion"/>
  </si>
  <si>
    <t>0007-1161</t>
    <phoneticPr fontId="11" type="noConversion"/>
  </si>
  <si>
    <t>British Journal of Ophthalmology</t>
    <phoneticPr fontId="11" type="noConversion"/>
  </si>
  <si>
    <t>adminbtc</t>
    <phoneticPr fontId="11" type="noConversion"/>
  </si>
  <si>
    <t>adminbtc</t>
    <phoneticPr fontId="11" type="noConversion"/>
  </si>
  <si>
    <t>http://admincenter.bmj.com/cgi/instadmininfo?show=rptMenu</t>
    <phoneticPr fontId="11" type="noConversion"/>
  </si>
  <si>
    <t>飛資得定期提供</t>
    <phoneticPr fontId="11" type="noConversion"/>
  </si>
  <si>
    <t>花蓮&amp;台北&amp;大林</t>
    <phoneticPr fontId="11" type="noConversion"/>
  </si>
  <si>
    <t>0040-6376</t>
    <phoneticPr fontId="11" type="noConversion"/>
  </si>
  <si>
    <t>Thorax</t>
    <phoneticPr fontId="11" type="noConversion"/>
  </si>
  <si>
    <t>花蓮&amp;台北&amp;大林</t>
    <phoneticPr fontId="11" type="noConversion"/>
  </si>
  <si>
    <t>0003-4967</t>
    <phoneticPr fontId="11" type="noConversion"/>
  </si>
  <si>
    <t>Annals of the Rheumatic Diseases, the EULAR journal</t>
    <phoneticPr fontId="11" type="noConversion"/>
  </si>
  <si>
    <t>1355-6037</t>
    <phoneticPr fontId="11" type="noConversion"/>
  </si>
  <si>
    <t>Heart</t>
    <phoneticPr fontId="11" type="noConversion"/>
  </si>
  <si>
    <t>0017-5749</t>
    <phoneticPr fontId="11" type="noConversion"/>
  </si>
  <si>
    <t>Gut</t>
    <phoneticPr fontId="11" type="noConversion"/>
  </si>
  <si>
    <t>1756-1833</t>
    <phoneticPr fontId="11" type="noConversion"/>
  </si>
  <si>
    <t>British Medical Journal (BMJ)</t>
    <phoneticPr fontId="11" type="noConversion"/>
  </si>
  <si>
    <t>2168-6084</t>
    <phoneticPr fontId="11" type="noConversion"/>
  </si>
  <si>
    <t>JAMA Dermatology</t>
    <phoneticPr fontId="11" type="noConversion"/>
  </si>
  <si>
    <t>buddhisttzu</t>
    <phoneticPr fontId="11" type="noConversion"/>
  </si>
  <si>
    <t>hospital</t>
    <phoneticPr fontId="11" type="noConversion"/>
  </si>
  <si>
    <t>http://sitemaster.jamanetwork.com/admin/login.aspx</t>
    <phoneticPr fontId="11" type="noConversion"/>
  </si>
  <si>
    <t>JAMA Psychiatry</t>
    <phoneticPr fontId="11" type="noConversion"/>
  </si>
  <si>
    <t>2168-6157</t>
    <phoneticPr fontId="11" type="noConversion"/>
  </si>
  <si>
    <t>JAMA Neurology</t>
    <phoneticPr fontId="11" type="noConversion"/>
  </si>
  <si>
    <t>2168-6173</t>
    <phoneticPr fontId="11" type="noConversion"/>
  </si>
  <si>
    <t>JAMA Ophthalmology</t>
    <phoneticPr fontId="11" type="noConversion"/>
  </si>
  <si>
    <t>AMA</t>
    <phoneticPr fontId="11" type="noConversion"/>
  </si>
  <si>
    <t>2168-6092</t>
    <phoneticPr fontId="11" type="noConversion"/>
  </si>
  <si>
    <t>JAMA Facial Plastic Surgery</t>
    <phoneticPr fontId="11" type="noConversion"/>
  </si>
  <si>
    <t>2168-619X</t>
    <phoneticPr fontId="11" type="noConversion"/>
  </si>
  <si>
    <t>JAMA Otolaryngology–Head &amp; Neck Surgery</t>
    <phoneticPr fontId="11" type="noConversion"/>
  </si>
  <si>
    <t>1538-3598</t>
    <phoneticPr fontId="11" type="noConversion"/>
  </si>
  <si>
    <t>JAMA: The Journal of the American Medical Association</t>
    <phoneticPr fontId="11" type="noConversion"/>
  </si>
  <si>
    <t>0027-8874</t>
    <phoneticPr fontId="11" type="noConversion"/>
  </si>
  <si>
    <t>Journal of the National Cancer Institute</t>
    <phoneticPr fontId="11" type="noConversion"/>
  </si>
  <si>
    <t>Tzuchi2015</t>
    <phoneticPr fontId="11" type="noConversion"/>
  </si>
  <si>
    <t>登入後右上角Liu-&gt;Usage Statistics
COUNTER R4選Journal Report 1(R4)
設定區間範圍後按Apply Calendar</t>
    <phoneticPr fontId="11" type="noConversion"/>
  </si>
  <si>
    <t>0002-0729</t>
    <phoneticPr fontId="11" type="noConversion"/>
  </si>
  <si>
    <t>0931-0509</t>
    <phoneticPr fontId="11" type="noConversion"/>
  </si>
  <si>
    <t>Oxford University Press</t>
    <phoneticPr fontId="11" type="noConversion"/>
  </si>
  <si>
    <t>0007-0912</t>
    <phoneticPr fontId="11" type="noConversion"/>
  </si>
  <si>
    <t>1462-0324</t>
    <phoneticPr fontId="11" type="noConversion"/>
  </si>
  <si>
    <t>營養組</t>
    <phoneticPr fontId="11" type="noConversion"/>
  </si>
  <si>
    <t>0002-9165</t>
    <phoneticPr fontId="11" type="noConversion"/>
  </si>
  <si>
    <t>1060-0280</t>
    <phoneticPr fontId="11" type="noConversion"/>
  </si>
  <si>
    <t>Annals of Pharmacotherapy</t>
    <phoneticPr fontId="11" type="noConversion"/>
  </si>
  <si>
    <t>Sage Publications, Inc.</t>
    <phoneticPr fontId="11" type="noConversion"/>
  </si>
  <si>
    <t>花蓮
tch_lib@tzuchi.com.tw
大林
library@tzuchi.com.tw
台北
xd709141@tzuchi.com.tw</t>
    <phoneticPr fontId="11" type="noConversion"/>
  </si>
  <si>
    <t>花蓮
tzuchi2017
大林
Dalin2017
台北
Sage2018</t>
    <phoneticPr fontId="11" type="noConversion"/>
  </si>
  <si>
    <t>http://online.sagepub.com/cgi/instadmininfo?show=usage</t>
    <phoneticPr fontId="11" type="noConversion"/>
  </si>
  <si>
    <t>飛資得定期提供</t>
    <phoneticPr fontId="11" type="noConversion"/>
  </si>
  <si>
    <t>1545-9683</t>
    <phoneticPr fontId="11" type="noConversion"/>
  </si>
  <si>
    <t>Neurorehabilitation and Neural Repair</t>
    <phoneticPr fontId="11" type="noConversion"/>
  </si>
  <si>
    <t>Sage Publications, Inc.</t>
    <phoneticPr fontId="11" type="noConversion"/>
  </si>
  <si>
    <t>0363-5465</t>
    <phoneticPr fontId="11" type="noConversion"/>
  </si>
  <si>
    <t>American Journal of Sports Medicine</t>
    <phoneticPr fontId="11" type="noConversion"/>
  </si>
  <si>
    <t>台北&amp;大林</t>
    <phoneticPr fontId="11" type="noConversion"/>
  </si>
  <si>
    <t>1526-6028</t>
    <phoneticPr fontId="11" type="noConversion"/>
  </si>
  <si>
    <t>Journal of endovascular therapy</t>
    <phoneticPr fontId="11" type="noConversion"/>
  </si>
  <si>
    <t>1071-1007</t>
    <phoneticPr fontId="11" type="noConversion"/>
  </si>
  <si>
    <t>Foot &amp; Ankle International</t>
    <phoneticPr fontId="11" type="noConversion"/>
  </si>
  <si>
    <t>0364-216X</t>
    <phoneticPr fontId="11" type="noConversion"/>
  </si>
  <si>
    <t>Aesthetic Plastic Surgery</t>
    <phoneticPr fontId="11" type="noConversion"/>
  </si>
  <si>
    <t>兩院區相加
Usage</t>
    <phoneticPr fontId="11" type="noConversion"/>
  </si>
  <si>
    <t>花蓮&amp;大林</t>
    <phoneticPr fontId="11" type="noConversion"/>
  </si>
  <si>
    <t>Annals of Nuclear Medicine</t>
    <phoneticPr fontId="11" type="noConversion"/>
  </si>
  <si>
    <t>0832-610X</t>
    <phoneticPr fontId="11" type="noConversion"/>
  </si>
  <si>
    <t>Canadian Journal of Anesthesia</t>
    <phoneticPr fontId="11" type="noConversion"/>
  </si>
  <si>
    <t>花蓮</t>
    <phoneticPr fontId="11" type="noConversion"/>
  </si>
  <si>
    <t>血液腫瘤科</t>
    <phoneticPr fontId="11" type="noConversion"/>
  </si>
  <si>
    <t>1865-3774</t>
    <phoneticPr fontId="11" type="noConversion"/>
  </si>
  <si>
    <t>International Journal of Hematology</t>
    <phoneticPr fontId="11" type="noConversion"/>
  </si>
  <si>
    <t>1532-6551</t>
    <phoneticPr fontId="11" type="noConversion"/>
  </si>
  <si>
    <t>Clinical Orthopaedics and Related Research</t>
    <phoneticPr fontId="11" type="noConversion"/>
  </si>
  <si>
    <t>LWW</t>
    <phoneticPr fontId="11" type="noConversion"/>
  </si>
  <si>
    <t>0191-9601</t>
    <phoneticPr fontId="11" type="noConversion"/>
  </si>
  <si>
    <t>Pediatrics in Review</t>
    <phoneticPr fontId="11" type="noConversion"/>
  </si>
  <si>
    <t>tzuchi</t>
    <phoneticPr fontId="11" type="noConversion"/>
  </si>
  <si>
    <t>登入後重新貼上網址&gt;Run Report</t>
    <phoneticPr fontId="11" type="noConversion"/>
  </si>
  <si>
    <t>花蓮&amp;台北&amp;大林</t>
    <phoneticPr fontId="11" type="noConversion"/>
  </si>
  <si>
    <t>0031-4005</t>
    <phoneticPr fontId="11" type="noConversion"/>
  </si>
  <si>
    <t>Pediatrics</t>
    <phoneticPr fontId="11" type="noConversion"/>
  </si>
  <si>
    <t>American Academy of Pediatrics</t>
    <phoneticPr fontId="11" type="noConversion"/>
  </si>
  <si>
    <t>花蓮</t>
    <phoneticPr fontId="11" type="noConversion"/>
  </si>
  <si>
    <t>0009-9147</t>
    <phoneticPr fontId="11" type="noConversion"/>
  </si>
  <si>
    <t>Clinical Chemistry</t>
    <phoneticPr fontId="11" type="noConversion"/>
  </si>
  <si>
    <t>American Association for Clinical Chemistry, Inc.</t>
    <phoneticPr fontId="11" type="noConversion"/>
  </si>
  <si>
    <t>hualien</t>
    <phoneticPr fontId="11" type="noConversion"/>
  </si>
  <si>
    <t>tzuchi</t>
    <phoneticPr fontId="11" type="noConversion"/>
  </si>
  <si>
    <t>登入後重新貼上網址</t>
    <phoneticPr fontId="11" type="noConversion"/>
  </si>
  <si>
    <t>1046-6673</t>
    <phoneticPr fontId="11" type="noConversion"/>
  </si>
  <si>
    <t>American Society of Nephrology</t>
    <phoneticPr fontId="11" type="noConversion"/>
  </si>
  <si>
    <t>tch_lib@tzuchi.com.tw</t>
    <phoneticPr fontId="11" type="noConversion"/>
  </si>
  <si>
    <t>1.右上角sign in
2.中間Generate COUNTER usage reports
3.Run Report</t>
    <phoneticPr fontId="11" type="noConversion"/>
  </si>
  <si>
    <t>1555-905X</t>
    <phoneticPr fontId="11" type="noConversion"/>
  </si>
  <si>
    <t>0195-6108</t>
    <phoneticPr fontId="11" type="noConversion"/>
  </si>
  <si>
    <t>American Journal of Neuroradiology</t>
    <phoneticPr fontId="11" type="noConversion"/>
  </si>
  <si>
    <t>0022-3085</t>
    <phoneticPr fontId="11" type="noConversion"/>
  </si>
  <si>
    <t>Journal of Neurosurgery</t>
    <phoneticPr fontId="11" type="noConversion"/>
  </si>
  <si>
    <t>TCH_LIB@tzuchi.com.tw</t>
    <phoneticPr fontId="11" type="noConversion"/>
  </si>
  <si>
    <t>tzuchi2019</t>
    <phoneticPr fontId="11" type="noConversion"/>
  </si>
  <si>
    <t>AHA Coding Clinic for ICD-10-CM and ICD-10-PCS</t>
    <phoneticPr fontId="11" type="noConversion"/>
  </si>
  <si>
    <t>出版社無提供使用統計(201601)</t>
    <phoneticPr fontId="11" type="noConversion"/>
  </si>
  <si>
    <t>0190-6011</t>
    <phoneticPr fontId="11" type="noConversion"/>
  </si>
  <si>
    <t>Journal of Orthopaedic &amp; Sports Physical Therapy</t>
    <phoneticPr fontId="11" type="noConversion"/>
  </si>
  <si>
    <t>http://www.jospt.org/action/institutionUsageReport?institutionUserId=47370</t>
    <phoneticPr fontId="11" type="noConversion"/>
  </si>
  <si>
    <t>0361-803X</t>
    <phoneticPr fontId="11" type="noConversion"/>
  </si>
  <si>
    <t>AJR:American Journal of Roentgenology</t>
    <phoneticPr fontId="11" type="noConversion"/>
  </si>
  <si>
    <t>TC731847</t>
    <phoneticPr fontId="11" type="noConversion"/>
  </si>
  <si>
    <t>731847</t>
    <phoneticPr fontId="11" type="noConversion"/>
  </si>
  <si>
    <t xml:space="preserve">http://www.ajronline.org/action/institutionUsageReport?institutionUserId=32192
</t>
    <phoneticPr fontId="11" type="noConversion"/>
  </si>
  <si>
    <t>0732-183X</t>
    <phoneticPr fontId="11" type="noConversion"/>
  </si>
  <si>
    <t>Journal of clinical oncology</t>
    <phoneticPr fontId="11" type="noConversion"/>
  </si>
  <si>
    <t>http://jco.ascopubs.org/cgi/instusage</t>
    <phoneticPr fontId="11" type="noConversion"/>
  </si>
  <si>
    <t>0006-4971</t>
    <phoneticPr fontId="11" type="noConversion"/>
  </si>
  <si>
    <t>Blood</t>
    <phoneticPr fontId="11" type="noConversion"/>
  </si>
  <si>
    <t>1364-8535</t>
    <phoneticPr fontId="11" type="noConversion"/>
  </si>
  <si>
    <t>Critical Care</t>
    <phoneticPr fontId="11" type="noConversion"/>
  </si>
  <si>
    <t>library@tzuchi.org.tw</t>
    <phoneticPr fontId="11" type="noConversion"/>
  </si>
  <si>
    <t>http://www.biomedcentral.com/my/usageReports/</t>
    <phoneticPr fontId="11" type="noConversion"/>
  </si>
  <si>
    <t>出版社無法提供統計(201804)</t>
    <phoneticPr fontId="11" type="noConversion"/>
  </si>
  <si>
    <t>Journal of Visualized Experiments (JoVE) - Clinical and Translational Medicin</t>
    <phoneticPr fontId="11" type="noConversion"/>
  </si>
  <si>
    <t>　</t>
    <phoneticPr fontId="11" type="noConversion"/>
  </si>
  <si>
    <t>http://www.jove.com/account/usage-statistics?institution=50202#pageview_count</t>
    <phoneticPr fontId="11" type="noConversion"/>
  </si>
  <si>
    <t>0903-1936</t>
    <phoneticPr fontId="11" type="noConversion"/>
  </si>
  <si>
    <t>European Respiratory Journal</t>
    <phoneticPr fontId="11" type="noConversion"/>
  </si>
  <si>
    <t>Run Report</t>
    <phoneticPr fontId="11" type="noConversion"/>
  </si>
  <si>
    <t>花蓮</t>
    <phoneticPr fontId="11" type="noConversion"/>
  </si>
  <si>
    <t>Endoscopy</t>
    <phoneticPr fontId="11" type="noConversion"/>
  </si>
  <si>
    <t>https://www.thieme-connect.com/products/all/home.html</t>
    <phoneticPr fontId="11" type="noConversion"/>
  </si>
  <si>
    <t>Seminars in Neurology</t>
    <phoneticPr fontId="11" type="noConversion"/>
  </si>
  <si>
    <t>Thieme</t>
    <phoneticPr fontId="11" type="noConversion"/>
  </si>
  <si>
    <t>1050-7256</t>
    <phoneticPr fontId="11" type="noConversion"/>
  </si>
  <si>
    <t>Thyroid</t>
    <phoneticPr fontId="11" type="noConversion"/>
  </si>
  <si>
    <t>Tzuchilib2018</t>
    <phoneticPr fontId="11" type="noConversion"/>
  </si>
  <si>
    <t>http://online.liebertpub.com/action/institutionUsageReport</t>
    <phoneticPr fontId="11" type="noConversion"/>
  </si>
  <si>
    <t>0028-4793</t>
    <phoneticPr fontId="11" type="noConversion"/>
  </si>
  <si>
    <t>New England Journal of Medicine</t>
    <phoneticPr fontId="11" type="noConversion"/>
  </si>
  <si>
    <t>Massachusetts Medical Society</t>
    <phoneticPr fontId="11" type="noConversion"/>
  </si>
  <si>
    <t>http://www.nejm.org/institutional-information-center</t>
    <phoneticPr fontId="11" type="noConversion"/>
  </si>
  <si>
    <t>0160-6689</t>
    <phoneticPr fontId="11" type="noConversion"/>
  </si>
  <si>
    <t>Journal of Clinical Psychiatry</t>
    <phoneticPr fontId="11" type="noConversion"/>
  </si>
  <si>
    <t>Physicians Postgraduate Press, Inc.</t>
    <phoneticPr fontId="11" type="noConversion"/>
  </si>
  <si>
    <t>0033-8419</t>
    <phoneticPr fontId="11" type="noConversion"/>
  </si>
  <si>
    <t>Radiology</t>
    <phoneticPr fontId="11" type="noConversion"/>
  </si>
  <si>
    <t>Radiological Society of North America, Inc.</t>
    <phoneticPr fontId="11" type="noConversion"/>
  </si>
  <si>
    <t>0271-5333</t>
    <phoneticPr fontId="11" type="noConversion"/>
  </si>
  <si>
    <t>Radiographics</t>
    <phoneticPr fontId="11" type="noConversion"/>
  </si>
  <si>
    <t>0161-5505</t>
    <phoneticPr fontId="11" type="noConversion"/>
  </si>
  <si>
    <t>Journal of Nuclear Medicine</t>
    <phoneticPr fontId="11" type="noConversion"/>
  </si>
  <si>
    <t>Society of Nuclear Medicine</t>
    <phoneticPr fontId="11" type="noConversion"/>
  </si>
  <si>
    <t>http://jnm.snmjournals.org/cgi/instusage</t>
    <phoneticPr fontId="11" type="noConversion"/>
  </si>
  <si>
    <t>三院區相加</t>
    <phoneticPr fontId="11" type="noConversion"/>
  </si>
  <si>
    <t>0091-4916</t>
    <phoneticPr fontId="11" type="noConversion"/>
  </si>
  <si>
    <t>Journal of Nuclear Medicine Technology</t>
    <phoneticPr fontId="11" type="noConversion"/>
  </si>
  <si>
    <t>http://tech.snmjournals.org/cgi/instusage</t>
    <phoneticPr fontId="11" type="noConversion"/>
  </si>
  <si>
    <t>兩院區相加</t>
    <phoneticPr fontId="11" type="noConversion"/>
  </si>
  <si>
    <t>1650-1977</t>
    <phoneticPr fontId="11" type="noConversion"/>
  </si>
  <si>
    <t>Journal of Rehabilitation Medicine</t>
    <phoneticPr fontId="11" type="noConversion"/>
  </si>
  <si>
    <t>http://www.medicaljournals.se/jrm/content/?stats&amp;id=11206906</t>
    <phoneticPr fontId="11" type="noConversion"/>
  </si>
  <si>
    <t>1040-1334</t>
    <phoneticPr fontId="11" type="noConversion"/>
  </si>
  <si>
    <t xml:space="preserve">http://www.tandfonline.com/  </t>
    <phoneticPr fontId="11" type="noConversion"/>
  </si>
  <si>
    <t>1074-9357</t>
    <phoneticPr fontId="11" type="noConversion"/>
  </si>
  <si>
    <t>093-220-747</t>
    <phoneticPr fontId="11" type="noConversion"/>
  </si>
  <si>
    <t>AUA UPDATE SERIES</t>
    <phoneticPr fontId="11" type="noConversion"/>
  </si>
  <si>
    <t>台北</t>
    <phoneticPr fontId="11" type="noConversion"/>
  </si>
  <si>
    <t>心理治療</t>
    <phoneticPr fontId="11" type="noConversion"/>
  </si>
  <si>
    <t>1545-2085</t>
    <phoneticPr fontId="11" type="noConversion"/>
  </si>
  <si>
    <t>Annual review of psychology</t>
    <phoneticPr fontId="11" type="noConversion"/>
  </si>
  <si>
    <t>tzuchilib0</t>
    <phoneticPr fontId="11" type="noConversion"/>
  </si>
  <si>
    <t>https://www.annualreviews.org/action/showLogin</t>
    <phoneticPr fontId="11" type="noConversion"/>
  </si>
  <si>
    <t>出版社無法提供統計(201605)</t>
    <phoneticPr fontId="11" type="noConversion"/>
  </si>
  <si>
    <t>Bone Marrow Transplantation</t>
    <phoneticPr fontId="11" type="noConversion"/>
  </si>
  <si>
    <t>平台選Nature.com，下載第一個JR1報表</t>
    <phoneticPr fontId="11" type="noConversion"/>
  </si>
  <si>
    <t>0950-222X</t>
    <phoneticPr fontId="11" type="noConversion"/>
  </si>
  <si>
    <t>Eye</t>
    <phoneticPr fontId="11" type="noConversion"/>
  </si>
  <si>
    <t>1759-5045</t>
    <phoneticPr fontId="11" type="noConversion"/>
  </si>
  <si>
    <t>Nature reviews Gastroenterology &amp; hepatology</t>
    <phoneticPr fontId="11" type="noConversion"/>
  </si>
  <si>
    <t>台中</t>
    <phoneticPr fontId="11" type="noConversion"/>
  </si>
  <si>
    <r>
      <t xml:space="preserve">新
</t>
    </r>
    <r>
      <rPr>
        <sz val="8"/>
        <color indexed="10"/>
        <rFont val="新細明體"/>
        <family val="1"/>
        <charset val="136"/>
      </rPr>
      <t>(2019)</t>
    </r>
    <phoneticPr fontId="11" type="noConversion"/>
  </si>
  <si>
    <t>1474-175X</t>
    <phoneticPr fontId="11" type="noConversion"/>
  </si>
  <si>
    <t>Nature Reviews Cancer</t>
    <phoneticPr fontId="11" type="noConversion"/>
  </si>
  <si>
    <t>0002-9270</t>
    <phoneticPr fontId="11" type="noConversion"/>
  </si>
  <si>
    <t>American Journal of Gastroenterology</t>
    <phoneticPr fontId="11" type="noConversion"/>
  </si>
  <si>
    <t>Nature</t>
    <phoneticPr fontId="11" type="noConversion"/>
  </si>
  <si>
    <t>飛資得</t>
    <phoneticPr fontId="11" type="noConversion"/>
  </si>
  <si>
    <t>0022-202X</t>
    <phoneticPr fontId="11" type="noConversion"/>
  </si>
  <si>
    <t>Journal of investigative dermatology</t>
    <phoneticPr fontId="11" type="noConversion"/>
  </si>
  <si>
    <t>Elsevier</t>
    <phoneticPr fontId="11" type="noConversion"/>
  </si>
  <si>
    <t>由代理商提供Elsevier統計清單</t>
    <phoneticPr fontId="11" type="noConversion"/>
  </si>
  <si>
    <t>0085-2538</t>
    <phoneticPr fontId="11" type="noConversion"/>
  </si>
  <si>
    <t>Kidney International</t>
    <phoneticPr fontId="11" type="noConversion"/>
  </si>
  <si>
    <t>花蓮&amp;大林&amp;台北</t>
    <phoneticPr fontId="11" type="noConversion"/>
  </si>
  <si>
    <t>0003-4975</t>
    <phoneticPr fontId="11" type="noConversion"/>
  </si>
  <si>
    <t>Annals of Thoracic Surgery</t>
    <phoneticPr fontId="11" type="noConversion"/>
  </si>
  <si>
    <t>復健科/職能</t>
    <phoneticPr fontId="11" type="noConversion"/>
  </si>
  <si>
    <r>
      <t xml:space="preserve">新
</t>
    </r>
    <r>
      <rPr>
        <sz val="8"/>
        <color indexed="10"/>
        <rFont val="新細明體"/>
        <family val="1"/>
        <charset val="136"/>
      </rPr>
      <t>(2018)</t>
    </r>
    <phoneticPr fontId="11" type="noConversion"/>
  </si>
  <si>
    <t>American Journal of Occupational Therapy</t>
    <phoneticPr fontId="11" type="noConversion"/>
  </si>
  <si>
    <t>000004515054-0</t>
    <phoneticPr fontId="11" type="noConversion"/>
  </si>
  <si>
    <t>TzuChi2018</t>
    <phoneticPr fontId="11" type="noConversion"/>
  </si>
  <si>
    <t>COUNTER Reports，下載JR1</t>
    <phoneticPr fontId="11" type="noConversion"/>
  </si>
  <si>
    <t>Micromedex資料庫(Internet網際網路)</t>
    <phoneticPr fontId="11" type="noConversion"/>
  </si>
  <si>
    <t>Harrison's Principles of Internal Medicine電子書</t>
    <phoneticPr fontId="11" type="noConversion"/>
  </si>
  <si>
    <t>LWW電子期刊資料庫</t>
    <phoneticPr fontId="11" type="noConversion"/>
  </si>
  <si>
    <t>Wiley-Blackwell電子期刊資料庫</t>
    <phoneticPr fontId="11" type="noConversion"/>
  </si>
  <si>
    <t>Cochrane Library實證醫學資料庫</t>
    <phoneticPr fontId="11" type="noConversion"/>
  </si>
  <si>
    <t>Clinical key實證醫學資料庫</t>
    <phoneticPr fontId="11" type="noConversion"/>
  </si>
  <si>
    <t>Micromedex資料庫(Internet網際網路)</t>
    <phoneticPr fontId="11" type="noConversion"/>
  </si>
  <si>
    <t>UpToDate Anywhere臨床醫學主題評論資料庫</t>
    <phoneticPr fontId="11" type="noConversion"/>
  </si>
  <si>
    <t>中國期刊全文資料庫(internet)</t>
    <phoneticPr fontId="11" type="noConversion"/>
  </si>
  <si>
    <t>Lexi-Comp Online藥學資料庫</t>
    <phoneticPr fontId="11" type="noConversion"/>
  </si>
  <si>
    <t>Dentistry &amp; Oral Science Source牙科暨口腔衛生類全文資料庫</t>
    <phoneticPr fontId="11" type="noConversion"/>
  </si>
  <si>
    <t>iThenticate原創性比對系統</t>
    <phoneticPr fontId="11" type="noConversion"/>
  </si>
  <si>
    <t>Harrison's Principles of Internal Medicine電子書</t>
    <phoneticPr fontId="11" type="noConversion"/>
  </si>
  <si>
    <r>
      <t>六、Cochrane Library實證醫學資料庫</t>
    </r>
    <r>
      <rPr>
        <sz val="12"/>
        <color indexed="10"/>
        <rFont val="新細明體"/>
        <family val="1"/>
        <charset val="136"/>
      </rPr>
      <t>(四院合購)</t>
    </r>
    <phoneticPr fontId="9" type="noConversion"/>
  </si>
  <si>
    <r>
      <t>四、Micromedex</t>
    </r>
    <r>
      <rPr>
        <sz val="12"/>
        <color indexed="10"/>
        <rFont val="新細明體"/>
        <family val="1"/>
        <charset val="136"/>
      </rPr>
      <t>(四院合購，20人版，下個月底才會有這個月的統計)</t>
    </r>
    <phoneticPr fontId="11" type="noConversion"/>
  </si>
  <si>
    <r>
      <t>十、華藝中文電子期刊暨中文博碩士論文資料庫</t>
    </r>
    <r>
      <rPr>
        <sz val="12"/>
        <color indexed="10"/>
        <rFont val="新細明體"/>
        <family val="1"/>
        <charset val="136"/>
      </rPr>
      <t>(四院，每月15號提供)</t>
    </r>
    <phoneticPr fontId="11" type="noConversion"/>
  </si>
  <si>
    <r>
      <t>二、LWW電子期刊資料庫</t>
    </r>
    <r>
      <rPr>
        <sz val="12"/>
        <color indexed="10"/>
        <rFont val="新細明體"/>
        <family val="1"/>
        <charset val="136"/>
      </rPr>
      <t>(四院合購，自2017/1/1與Ovid Medline合併使用統計結果)</t>
    </r>
    <phoneticPr fontId="11" type="noConversion"/>
  </si>
  <si>
    <t>檢索次數</t>
    <phoneticPr fontId="11" type="noConversion"/>
  </si>
  <si>
    <t>全文下載次數</t>
    <phoneticPr fontId="11" type="noConversion"/>
  </si>
  <si>
    <t>瀏覽次數</t>
    <phoneticPr fontId="11" type="noConversion"/>
  </si>
  <si>
    <t>1月</t>
    <phoneticPr fontId="11" type="noConversion"/>
  </si>
  <si>
    <t>合計</t>
    <phoneticPr fontId="9" type="noConversion"/>
  </si>
  <si>
    <r>
      <t>五、</t>
    </r>
    <r>
      <rPr>
        <sz val="12"/>
        <rFont val="Times New Roman"/>
        <family val="1"/>
      </rPr>
      <t>UpToDate</t>
    </r>
    <r>
      <rPr>
        <sz val="12"/>
        <rFont val="新細明體"/>
        <family val="1"/>
        <charset val="136"/>
      </rPr>
      <t>實證醫學資料庫</t>
    </r>
    <r>
      <rPr>
        <sz val="12"/>
        <color indexed="10"/>
        <rFont val="Times New Roman"/>
        <family val="1"/>
      </rPr>
      <t>(</t>
    </r>
    <r>
      <rPr>
        <sz val="12"/>
        <color indexed="10"/>
        <rFont val="新細明體"/>
        <family val="1"/>
        <charset val="136"/>
      </rPr>
      <t>四院合購，</t>
    </r>
    <r>
      <rPr>
        <sz val="12"/>
        <color indexed="10"/>
        <rFont val="Times New Roman"/>
        <family val="1"/>
      </rPr>
      <t>2017</t>
    </r>
    <r>
      <rPr>
        <sz val="12"/>
        <color indexed="10"/>
        <rFont val="新細明體"/>
        <family val="1"/>
        <charset val="136"/>
      </rPr>
      <t>年開始提供院內、院外、行動裝置使用統計</t>
    </r>
    <r>
      <rPr>
        <sz val="12"/>
        <color indexed="10"/>
        <rFont val="Times New Roman"/>
        <family val="1"/>
      </rPr>
      <t>)</t>
    </r>
    <phoneticPr fontId="11" type="noConversion"/>
  </si>
  <si>
    <r>
      <t>十三、Dentistry &amp; Oral Science Source牙科暨口腔衛生類全文資料庫</t>
    </r>
    <r>
      <rPr>
        <sz val="12"/>
        <color indexed="10"/>
        <rFont val="新細明體"/>
        <family val="1"/>
        <charset val="136"/>
      </rPr>
      <t>(三院合購：花蓮、台北、大林，下個月的7~8號寄統計)</t>
    </r>
    <phoneticPr fontId="11" type="noConversion"/>
  </si>
  <si>
    <t>Thorax</t>
  </si>
  <si>
    <t>Gut</t>
  </si>
  <si>
    <t>JAMA Dermatology</t>
  </si>
  <si>
    <t>JAMA Psychiatry</t>
  </si>
  <si>
    <t>JAMA Neurology</t>
  </si>
  <si>
    <t>JAMA Ophthalmology</t>
  </si>
  <si>
    <t>JAMA Facial Plastic Surgery</t>
  </si>
  <si>
    <t>Journal of the National Cancer Institute</t>
  </si>
  <si>
    <t>Age and ageing</t>
  </si>
  <si>
    <t>European heart journal</t>
  </si>
  <si>
    <t>Rheumatology</t>
  </si>
  <si>
    <t>American Journal of Clinical Nutrition</t>
  </si>
  <si>
    <t>Annals of Pharmacotherapy</t>
  </si>
  <si>
    <t>Neurorehabilitation and Neural Repair</t>
  </si>
  <si>
    <t>American Journal of Sports Medicine</t>
  </si>
  <si>
    <t>Journal of endovascular therapy</t>
  </si>
  <si>
    <t>Foot &amp; Ankle International</t>
  </si>
  <si>
    <t>Aesthetic Plastic Surgery</t>
  </si>
  <si>
    <t>Annals of Nuclear Medicine</t>
  </si>
  <si>
    <t>Canadian Journal of Anesthesia</t>
  </si>
  <si>
    <t>International Journal of Hematology</t>
  </si>
  <si>
    <t>Clinical Orthopaedics and Related Research</t>
  </si>
  <si>
    <t>Pediatrics in Review</t>
  </si>
  <si>
    <t>Pediatrics</t>
  </si>
  <si>
    <t>Clinical Chemistry</t>
  </si>
  <si>
    <t>Journal of the American Society of Nephrology</t>
  </si>
  <si>
    <t>American Journal of Neuroradiology</t>
  </si>
  <si>
    <t>Journal of Neurosurgery</t>
  </si>
  <si>
    <t>AHA Coding Clinic for ICD-10-CM and ICD-10-PCS</t>
  </si>
  <si>
    <t>Journal of Orthopaedic &amp; Sports Physical Therapy</t>
  </si>
  <si>
    <t>Journal of clinical oncology</t>
  </si>
  <si>
    <t>Blood</t>
  </si>
  <si>
    <t>Critical Care</t>
  </si>
  <si>
    <t>European Respiratory Journal</t>
  </si>
  <si>
    <t>Endoscopy</t>
  </si>
  <si>
    <t>Seminars in Neurology</t>
  </si>
  <si>
    <t>Thyroid</t>
  </si>
  <si>
    <t>New England Journal of Medicine</t>
  </si>
  <si>
    <t>Journal of Clinical Psychiatry</t>
  </si>
  <si>
    <t>Radiology</t>
  </si>
  <si>
    <t>Radiographics</t>
  </si>
  <si>
    <t>Journal of Nuclear Medicine</t>
  </si>
  <si>
    <t>Journal of Nuclear Medicine Technology</t>
  </si>
  <si>
    <t>Journal of Rehabilitation Medicine</t>
  </si>
  <si>
    <t>Teaching and Learning in Medicine</t>
  </si>
  <si>
    <t>Topics in Stroke Rehabilitation</t>
  </si>
  <si>
    <t>AUA UPDATE SERIES</t>
  </si>
  <si>
    <t>Annual review of psychology</t>
  </si>
  <si>
    <t>Eye</t>
  </si>
  <si>
    <t>Nature Reviews Cancer</t>
  </si>
  <si>
    <t>American Journal of Gastroenterology</t>
  </si>
  <si>
    <t>Journal of investigative dermatology</t>
  </si>
  <si>
    <t>Kidney International</t>
  </si>
  <si>
    <t>Annals of Thoracic Surgery</t>
  </si>
  <si>
    <r>
      <t>三、ClinicalKey實證醫學資料庫</t>
    </r>
    <r>
      <rPr>
        <sz val="12"/>
        <color indexed="10"/>
        <rFont val="新細明體"/>
        <family val="1"/>
        <charset val="136"/>
      </rPr>
      <t>(四院合購，2019起刪除登入人次及檢索次數，因原廠一直未修復)</t>
    </r>
    <phoneticPr fontId="11" type="noConversion"/>
  </si>
  <si>
    <t>ClinicalKey實證醫學資料庫</t>
    <phoneticPr fontId="11" type="noConversion"/>
  </si>
  <si>
    <t>22 / 40</t>
    <phoneticPr fontId="11" type="noConversion"/>
  </si>
  <si>
    <t>Total_Item_Requests</t>
  </si>
  <si>
    <t>Searches_Regular+Total_Item_Investigations</t>
  </si>
  <si>
    <t>Tzuchilib2019</t>
    <phoneticPr fontId="11" type="noConversion"/>
  </si>
  <si>
    <t>Login</t>
  </si>
  <si>
    <t>"TOTALS"相加</t>
    <phoneticPr fontId="9" type="noConversion"/>
  </si>
  <si>
    <t>Heart</t>
    <phoneticPr fontId="11" type="noConversion"/>
  </si>
  <si>
    <t>1557-6825</t>
  </si>
  <si>
    <r>
      <t>二十一、Lexi-Comp Online藥學資料庫</t>
    </r>
    <r>
      <rPr>
        <sz val="12"/>
        <color indexed="10"/>
        <rFont val="新細明體"/>
        <family val="1"/>
        <charset val="136"/>
      </rPr>
      <t>(花蓮獨購)</t>
    </r>
    <phoneticPr fontId="11" type="noConversion"/>
  </si>
  <si>
    <t>Annals of the Rheumatic Diseases, the EULAR journal</t>
    <phoneticPr fontId="11" type="noConversion"/>
  </si>
  <si>
    <t>Nephrology Dialysis Transplantation : official publication of the European Dialysis and Transplant Association - European Renal Association</t>
    <phoneticPr fontId="11" type="noConversion"/>
  </si>
  <si>
    <t>British Journal of Anaesthesia (BJA)</t>
    <phoneticPr fontId="11" type="noConversion"/>
  </si>
  <si>
    <t>Nature reviews Gastroenterology &amp; hepatology</t>
    <phoneticPr fontId="11" type="noConversion"/>
  </si>
  <si>
    <t>Searches</t>
    <phoneticPr fontId="9" type="noConversion"/>
  </si>
  <si>
    <t>Logins</t>
    <phoneticPr fontId="11" type="noConversion"/>
  </si>
  <si>
    <t>Searches</t>
    <phoneticPr fontId="11" type="noConversion"/>
  </si>
  <si>
    <t>Views+Acts</t>
    <phoneticPr fontId="11" type="noConversion"/>
  </si>
  <si>
    <t>服務項目瀏覽次數相加</t>
    <phoneticPr fontId="9" type="noConversion"/>
  </si>
  <si>
    <t>總檢索次數</t>
    <phoneticPr fontId="9" type="noConversion"/>
  </si>
  <si>
    <t>全文下載數相加</t>
    <phoneticPr fontId="9" type="noConversion"/>
  </si>
  <si>
    <t>Teaching and Learning in Medicine</t>
    <phoneticPr fontId="11" type="noConversion"/>
  </si>
  <si>
    <t>55 / 70</t>
    <phoneticPr fontId="11" type="noConversion"/>
  </si>
  <si>
    <t>Session Count*</t>
    <phoneticPr fontId="11" type="noConversion"/>
  </si>
  <si>
    <t>Docs per Application by Accnt</t>
    <phoneticPr fontId="11" type="noConversion"/>
  </si>
  <si>
    <t>British Journal of Ophthalmology</t>
    <phoneticPr fontId="11" type="noConversion"/>
  </si>
  <si>
    <t>0007-1161</t>
    <phoneticPr fontId="11" type="noConversion"/>
  </si>
  <si>
    <t>AJR:American Journal of Roentgenology</t>
    <phoneticPr fontId="11" type="noConversion"/>
  </si>
  <si>
    <t>Bone Marrow Transplantation</t>
    <phoneticPr fontId="11" type="noConversion"/>
  </si>
  <si>
    <t>https://ams.thejns.org/</t>
    <phoneticPr fontId="11" type="noConversion"/>
  </si>
  <si>
    <t>飛資得定期提供</t>
    <phoneticPr fontId="11" type="noConversion"/>
  </si>
  <si>
    <r>
      <t>十二、CINAHL Plus with Full Text 護理學全文資料庫</t>
    </r>
    <r>
      <rPr>
        <sz val="12"/>
        <color indexed="10"/>
        <rFont val="新細明體"/>
        <family val="1"/>
        <charset val="136"/>
      </rPr>
      <t>(三院合購：台北、台中、大林，可分院提供使用數據，下個月的7~8號寄統計)</t>
    </r>
    <phoneticPr fontId="11" type="noConversion"/>
  </si>
  <si>
    <r>
      <t>九、STATdx醫學影像資料庫</t>
    </r>
    <r>
      <rPr>
        <sz val="12"/>
        <color indexed="10"/>
        <rFont val="新細明體"/>
        <family val="1"/>
        <charset val="136"/>
      </rPr>
      <t>(四院合購)</t>
    </r>
    <phoneticPr fontId="11" type="noConversion"/>
  </si>
  <si>
    <r>
      <t>八、iThenticate原創性比對系統</t>
    </r>
    <r>
      <rPr>
        <sz val="12"/>
        <color rgb="FFC00000"/>
        <rFont val="新細明體"/>
        <family val="1"/>
        <charset val="136"/>
      </rPr>
      <t>(四院合購)</t>
    </r>
    <phoneticPr fontId="11" type="noConversion"/>
  </si>
  <si>
    <t>60 / 73</t>
    <phoneticPr fontId="11" type="noConversion"/>
  </si>
  <si>
    <t>─</t>
    <phoneticPr fontId="11" type="noConversion"/>
  </si>
  <si>
    <t>Search</t>
    <phoneticPr fontId="9" type="noConversion"/>
  </si>
  <si>
    <t>花蓮
tzuchi2017
大林
tzuchi2017</t>
    <phoneticPr fontId="11" type="noConversion"/>
  </si>
  <si>
    <t>1月</t>
    <phoneticPr fontId="11" type="noConversion"/>
  </si>
  <si>
    <t>登入後選擇COUNTER R5 Reports，
下載TR_J3 Journal Usage by Access Type的CSV檔，
Metric_Type篩選Total_Item_Requests之後次數相加</t>
    <phoneticPr fontId="11" type="noConversion"/>
  </si>
  <si>
    <t>https://academic.oup.com/journals</t>
    <phoneticPr fontId="11" type="noConversion"/>
  </si>
  <si>
    <t>http://adminportal.springer.com/</t>
    <phoneticPr fontId="11" type="noConversion"/>
  </si>
  <si>
    <t>http://highwire.stanford.edu/librarians/</t>
    <phoneticPr fontId="11" type="noConversion"/>
  </si>
  <si>
    <t>https://sitemaster.ashpublications.org/admin/login.aspx</t>
    <phoneticPr fontId="11" type="noConversion"/>
  </si>
  <si>
    <t>https://idp.springernature.com/login/adminportal?redirect_uri=https://librarian.springernature.com/?sap-outbound-id=91A9F0EAE6BD2F3C2FBB4120177D8B43B03A4A49&amp;error=invalid_credentials</t>
    <phoneticPr fontId="11" type="noConversion"/>
  </si>
  <si>
    <t>Views+Acts</t>
    <phoneticPr fontId="9" type="noConversion"/>
  </si>
  <si>
    <t>McGraw-Hil</t>
    <phoneticPr fontId="11" type="noConversion"/>
  </si>
  <si>
    <t>1月份電子資料庫使用量統計</t>
    <phoneticPr fontId="11" type="noConversion"/>
  </si>
  <si>
    <t>資料庫名稱</t>
    <phoneticPr fontId="11" type="noConversion"/>
  </si>
  <si>
    <t>登入人次</t>
    <phoneticPr fontId="9" type="noConversion"/>
  </si>
  <si>
    <t>全文下載次數</t>
    <phoneticPr fontId="11" type="noConversion"/>
  </si>
  <si>
    <t>點閱次數</t>
    <phoneticPr fontId="11" type="noConversion"/>
  </si>
  <si>
    <t>四院</t>
    <phoneticPr fontId="11" type="noConversion"/>
  </si>
  <si>
    <t>四院</t>
    <phoneticPr fontId="11" type="noConversion"/>
  </si>
  <si>
    <t>台北台中大林</t>
    <phoneticPr fontId="11" type="noConversion"/>
  </si>
  <si>
    <t>花蓮台北大林</t>
    <phoneticPr fontId="11" type="noConversion"/>
  </si>
  <si>
    <t>Harrison's Principles of Internal Medicine電子書</t>
    <phoneticPr fontId="11" type="noConversion"/>
  </si>
  <si>
    <t>花蓮獨購</t>
    <phoneticPr fontId="11" type="noConversion"/>
  </si>
  <si>
    <t>花蓮獨購（2018花蓮新增）</t>
    <phoneticPr fontId="11" type="noConversion"/>
  </si>
  <si>
    <t>Web of Science Medical Packag</t>
    <phoneticPr fontId="11" type="noConversion"/>
  </si>
  <si>
    <t>登入人次</t>
    <phoneticPr fontId="9" type="noConversion"/>
  </si>
  <si>
    <t>全文下載次數</t>
    <phoneticPr fontId="11" type="noConversion"/>
  </si>
  <si>
    <t>1月</t>
    <phoneticPr fontId="11" type="noConversion"/>
  </si>
  <si>
    <t>合計</t>
    <phoneticPr fontId="9" type="noConversion"/>
  </si>
  <si>
    <t>數據來源</t>
    <phoneticPr fontId="11" type="noConversion"/>
  </si>
  <si>
    <r>
      <t>LWW電子期刊資料庫</t>
    </r>
    <r>
      <rPr>
        <sz val="12"/>
        <color indexed="10"/>
        <rFont val="新細明體"/>
        <family val="1"/>
        <charset val="136"/>
      </rPr>
      <t>(四院合購，自2017/1/1與Ovid Medline合併使用統計結果)</t>
    </r>
    <phoneticPr fontId="11" type="noConversion"/>
  </si>
  <si>
    <t>檢索次數</t>
    <phoneticPr fontId="11" type="noConversion"/>
  </si>
  <si>
    <t>瀏覽次數</t>
    <phoneticPr fontId="11" type="noConversion"/>
  </si>
  <si>
    <t>登入人次</t>
    <phoneticPr fontId="9" type="noConversion"/>
  </si>
  <si>
    <t>1月</t>
    <phoneticPr fontId="11" type="noConversion"/>
  </si>
  <si>
    <t>合計</t>
    <phoneticPr fontId="9" type="noConversion"/>
  </si>
  <si>
    <t>數據來源</t>
    <phoneticPr fontId="11" type="noConversion"/>
  </si>
  <si>
    <t>Session Count*</t>
    <phoneticPr fontId="11" type="noConversion"/>
  </si>
  <si>
    <t>Docs per Application by Accnt</t>
    <phoneticPr fontId="11" type="noConversion"/>
  </si>
  <si>
    <t>月份</t>
    <phoneticPr fontId="9" type="noConversion"/>
  </si>
  <si>
    <t>總計點閱次數</t>
    <phoneticPr fontId="9" type="noConversion"/>
  </si>
  <si>
    <t>院內使用</t>
    <phoneticPr fontId="11" type="noConversion"/>
  </si>
  <si>
    <t>院外使用</t>
    <phoneticPr fontId="11" type="noConversion"/>
  </si>
  <si>
    <t>行動裝置</t>
    <phoneticPr fontId="9" type="noConversion"/>
  </si>
  <si>
    <t>全文下載次數</t>
    <phoneticPr fontId="9" type="noConversion"/>
  </si>
  <si>
    <r>
      <t>中國期刊全文資料庫</t>
    </r>
    <r>
      <rPr>
        <sz val="12"/>
        <color indexed="10"/>
        <rFont val="新細明體"/>
        <family val="1"/>
        <charset val="136"/>
      </rPr>
      <t>(四院合購)</t>
    </r>
    <phoneticPr fontId="11" type="noConversion"/>
  </si>
  <si>
    <t>臺灣站點</t>
    <phoneticPr fontId="11" type="noConversion"/>
  </si>
  <si>
    <t>月份</t>
    <phoneticPr fontId="9" type="noConversion"/>
  </si>
  <si>
    <t>全文下載次數</t>
    <phoneticPr fontId="9" type="noConversion"/>
  </si>
  <si>
    <t>點閱次數</t>
    <phoneticPr fontId="9" type="noConversion"/>
  </si>
  <si>
    <t>1月</t>
    <phoneticPr fontId="11" type="noConversion"/>
  </si>
  <si>
    <t>合計</t>
    <phoneticPr fontId="9" type="noConversion"/>
  </si>
  <si>
    <t>院區</t>
    <phoneticPr fontId="11" type="noConversion"/>
  </si>
  <si>
    <t>台中</t>
    <phoneticPr fontId="9" type="noConversion"/>
  </si>
  <si>
    <t>大林</t>
    <phoneticPr fontId="11" type="noConversion"/>
  </si>
  <si>
    <t>合計</t>
    <phoneticPr fontId="11" type="noConversion"/>
  </si>
  <si>
    <t>提交文件數上限</t>
    <phoneticPr fontId="11" type="noConversion"/>
  </si>
  <si>
    <t>數據來源</t>
    <phoneticPr fontId="11" type="noConversion"/>
  </si>
  <si>
    <t>Logins</t>
    <phoneticPr fontId="11" type="noConversion"/>
  </si>
  <si>
    <t>Searches</t>
    <phoneticPr fontId="11" type="noConversion"/>
  </si>
  <si>
    <t>Views+Acts</t>
    <phoneticPr fontId="11" type="noConversion"/>
  </si>
  <si>
    <t>台北</t>
    <phoneticPr fontId="11" type="noConversion"/>
  </si>
  <si>
    <t>台中</t>
    <phoneticPr fontId="11" type="noConversion"/>
  </si>
  <si>
    <t>月份/項目</t>
    <phoneticPr fontId="11" type="noConversion"/>
  </si>
  <si>
    <t>總檢索次數</t>
    <phoneticPr fontId="9" type="noConversion"/>
  </si>
  <si>
    <t>全文下載數相加</t>
    <phoneticPr fontId="9" type="noConversion"/>
  </si>
  <si>
    <t>服務項目瀏覽次數相加</t>
    <phoneticPr fontId="9" type="noConversion"/>
  </si>
  <si>
    <t>Database Sessions</t>
    <phoneticPr fontId="11" type="noConversion"/>
  </si>
  <si>
    <t>Total Searches</t>
    <phoneticPr fontId="11" type="noConversion"/>
  </si>
  <si>
    <t>檢索次數</t>
    <phoneticPr fontId="11" type="noConversion"/>
  </si>
  <si>
    <t>瀏覽次數</t>
    <phoneticPr fontId="11" type="noConversion"/>
  </si>
  <si>
    <r>
      <t>Harrison's Principles of Internal Medicine電子書</t>
    </r>
    <r>
      <rPr>
        <sz val="12"/>
        <color indexed="10"/>
        <rFont val="新細明體"/>
        <family val="1"/>
        <charset val="136"/>
      </rPr>
      <t>(花蓮獨購)</t>
    </r>
    <phoneticPr fontId="11" type="noConversion"/>
  </si>
  <si>
    <t>Content Access</t>
    <phoneticPr fontId="11" type="noConversion"/>
  </si>
  <si>
    <r>
      <t>ExpertPath 病理醫學資料庫</t>
    </r>
    <r>
      <rPr>
        <sz val="12"/>
        <color indexed="10"/>
        <rFont val="新細明體"/>
        <family val="1"/>
        <charset val="136"/>
      </rPr>
      <t>(花蓮獨購)</t>
    </r>
    <phoneticPr fontId="11" type="noConversion"/>
  </si>
  <si>
    <t>檢索次數</t>
    <phoneticPr fontId="9" type="noConversion"/>
  </si>
  <si>
    <t xml:space="preserve"> Credentials</t>
    <phoneticPr fontId="11" type="noConversion"/>
  </si>
  <si>
    <t>Searches</t>
    <phoneticPr fontId="9" type="noConversion"/>
  </si>
  <si>
    <t>Views+Acts</t>
    <phoneticPr fontId="9" type="noConversion"/>
  </si>
  <si>
    <r>
      <t>Immunoquery 病理醫學資料庫</t>
    </r>
    <r>
      <rPr>
        <sz val="12"/>
        <color indexed="10"/>
        <rFont val="新細明體"/>
        <family val="1"/>
        <charset val="136"/>
      </rPr>
      <t>(花蓮獨購)</t>
    </r>
    <phoneticPr fontId="11" type="noConversion"/>
  </si>
  <si>
    <t>其他相加</t>
    <phoneticPr fontId="11" type="noConversion"/>
  </si>
  <si>
    <t>Blood</t>
    <phoneticPr fontId="11" type="noConversion"/>
  </si>
  <si>
    <t>Advances in Nutrition</t>
  </si>
  <si>
    <t>AHA Coding Clinic for ICD-10-CM and ICD-10-PCS</t>
    <phoneticPr fontId="11" type="noConversion"/>
  </si>
  <si>
    <t>Journal of clinical oncology</t>
    <phoneticPr fontId="11" type="noConversion"/>
  </si>
  <si>
    <t>Endoscopy</t>
    <phoneticPr fontId="11" type="noConversion"/>
  </si>
  <si>
    <t>Seminars in Neurology</t>
    <phoneticPr fontId="11" type="noConversion"/>
  </si>
  <si>
    <t>Thyroid</t>
    <phoneticPr fontId="11" type="noConversion"/>
  </si>
  <si>
    <t>New England Journal of Medicine</t>
    <phoneticPr fontId="11" type="noConversion"/>
  </si>
  <si>
    <t>0022-202X</t>
    <phoneticPr fontId="11" type="noConversion"/>
  </si>
  <si>
    <t>0085-2538</t>
    <phoneticPr fontId="11" type="noConversion"/>
  </si>
  <si>
    <t>0003-4975</t>
    <phoneticPr fontId="11" type="noConversion"/>
  </si>
  <si>
    <t>EMBASE生物醫學資料庫（Ovid平台）</t>
  </si>
  <si>
    <t>陳紹瑜小姐 &lt;Teff.Chen@elsevier.com&gt;
t +886 2 2522 5927
m +886 905129 551
f +886 2 2522 1885
Line ID : teffelsevier</t>
    <phoneticPr fontId="11" type="noConversion"/>
  </si>
  <si>
    <t>Journal of orthopaedic and sports physical therapy</t>
    <phoneticPr fontId="11" type="noConversion"/>
  </si>
  <si>
    <t>American journal of roentgenology</t>
  </si>
  <si>
    <t>American journal of roentgenology</t>
    <phoneticPr fontId="11" type="noConversion"/>
  </si>
  <si>
    <t>註冊數</t>
  </si>
  <si>
    <t>登入次數</t>
  </si>
  <si>
    <t>使用模組數</t>
  </si>
  <si>
    <t>https://app.ithenticate.com/zh_tw/login</t>
    <phoneticPr fontId="11" type="noConversion"/>
  </si>
  <si>
    <t>飛資得提供</t>
    <phoneticPr fontId="11" type="noConversion"/>
  </si>
  <si>
    <t>登入次數</t>
    <phoneticPr fontId="9" type="noConversion"/>
  </si>
  <si>
    <t>App 註冊數</t>
    <phoneticPr fontId="239" type="noConversion"/>
  </si>
  <si>
    <t>張珮瑄 &lt;maggiechang@airiti.com&gt;
電話 : +886-2-2926-6006 #8952</t>
    <phoneticPr fontId="11" type="noConversion"/>
  </si>
  <si>
    <t>比對件數</t>
    <phoneticPr fontId="11" type="noConversion"/>
  </si>
  <si>
    <t>1.管理者登入
2.點選左側選「比對使用統計」
3.查詢機構、 查詢單位、查詢身份別選「不限」</t>
    <phoneticPr fontId="11" type="noConversion"/>
  </si>
  <si>
    <t>使用模組數</t>
    <phoneticPr fontId="11" type="noConversion"/>
  </si>
  <si>
    <t>JAMA Surgery</t>
  </si>
  <si>
    <t>胸腔外科</t>
  </si>
  <si>
    <t>胸腔外科&amp;胸腔內科&amp;內科加護病房</t>
  </si>
  <si>
    <r>
      <rPr>
        <sz val="10"/>
        <color theme="1"/>
        <rFont val="新細明體"/>
        <family val="1"/>
        <charset val="136"/>
      </rPr>
      <t>飛資得</t>
    </r>
    <phoneticPr fontId="11" type="noConversion"/>
  </si>
  <si>
    <r>
      <rPr>
        <sz val="10"/>
        <color theme="1"/>
        <rFont val="新細明體"/>
        <family val="1"/>
        <charset val="136"/>
      </rPr>
      <t>碩睿</t>
    </r>
  </si>
  <si>
    <t>British Journal of Ophthalmology</t>
  </si>
  <si>
    <t>Heart</t>
  </si>
  <si>
    <t>JAMA</t>
  </si>
  <si>
    <t>British Journal of Ophthalmology</t>
    <phoneticPr fontId="244" type="noConversion"/>
  </si>
  <si>
    <t>Thorax</t>
    <phoneticPr fontId="244" type="noConversion"/>
  </si>
  <si>
    <t>Annals of the rheumatic diseases</t>
    <phoneticPr fontId="244" type="noConversion"/>
  </si>
  <si>
    <t>Heart</t>
    <phoneticPr fontId="244" type="noConversion"/>
  </si>
  <si>
    <t>Gut</t>
    <phoneticPr fontId="244" type="noConversion"/>
  </si>
  <si>
    <t>BMJ</t>
    <phoneticPr fontId="244" type="noConversion"/>
  </si>
  <si>
    <t>JAMA</t>
    <phoneticPr fontId="244" type="noConversion"/>
  </si>
  <si>
    <t>JAMA Surgery</t>
    <phoneticPr fontId="244" type="noConversion"/>
  </si>
  <si>
    <t>JAMA Ophthalmology</t>
    <phoneticPr fontId="244" type="noConversion"/>
  </si>
  <si>
    <t>JAMA Neurology</t>
    <phoneticPr fontId="244" type="noConversion"/>
  </si>
  <si>
    <t>JAMA Psychiatry</t>
    <phoneticPr fontId="244" type="noConversion"/>
  </si>
  <si>
    <t>JAMA Dermatology</t>
    <phoneticPr fontId="244" type="noConversion"/>
  </si>
  <si>
    <t>Nephrology, dialysis, transplantation</t>
    <phoneticPr fontId="244" type="noConversion"/>
  </si>
  <si>
    <t>European heart journal</t>
    <phoneticPr fontId="244" type="noConversion"/>
  </si>
  <si>
    <t>Rheumatology</t>
    <phoneticPr fontId="244" type="noConversion"/>
  </si>
  <si>
    <t>Neurorehabilitation and Neural Repair</t>
    <phoneticPr fontId="244" type="noConversion"/>
  </si>
  <si>
    <t>American Journal of Sports Medicine</t>
    <phoneticPr fontId="244" type="noConversion"/>
  </si>
  <si>
    <t>Foot &amp; Ankle International</t>
    <phoneticPr fontId="244" type="noConversion"/>
  </si>
  <si>
    <t>Aesthetic Plastic Surgery</t>
    <phoneticPr fontId="244" type="noConversion"/>
  </si>
  <si>
    <t>Annals of Nuclear Medicine</t>
    <phoneticPr fontId="244" type="noConversion"/>
  </si>
  <si>
    <t>Canadian Journal of Anesthesia</t>
    <phoneticPr fontId="244" type="noConversion"/>
  </si>
  <si>
    <t>Clinical Orthopaedics and Related Research</t>
    <phoneticPr fontId="244" type="noConversion"/>
  </si>
  <si>
    <t>Clinical Chemistry</t>
    <phoneticPr fontId="244" type="noConversion"/>
  </si>
  <si>
    <t>Pediatrics</t>
    <phoneticPr fontId="244" type="noConversion"/>
  </si>
  <si>
    <t>Pediatrics in Review</t>
    <phoneticPr fontId="244" type="noConversion"/>
  </si>
  <si>
    <t>Journal of the American Society of Nephrology</t>
    <phoneticPr fontId="244" type="noConversion"/>
  </si>
  <si>
    <t>Journal of Neurosurgery</t>
    <phoneticPr fontId="244" type="noConversion"/>
  </si>
  <si>
    <t>American Journal of Clinical Nutrition</t>
    <phoneticPr fontId="244" type="noConversion"/>
  </si>
  <si>
    <t>American Journal of Neuroradiology</t>
    <phoneticPr fontId="244" type="noConversion"/>
  </si>
  <si>
    <t>Journal of Visualized Experiments</t>
  </si>
  <si>
    <t>Radiographics</t>
    <phoneticPr fontId="244" type="noConversion"/>
  </si>
  <si>
    <t>Radiology</t>
    <phoneticPr fontId="244" type="noConversion"/>
  </si>
  <si>
    <t>Journal of Clinical Psychiatry</t>
    <phoneticPr fontId="244" type="noConversion"/>
  </si>
  <si>
    <t>Journal of Rehabilitation Medicine</t>
    <phoneticPr fontId="244" type="noConversion"/>
  </si>
  <si>
    <t>Journal of Nuclear Medicine Technology</t>
    <phoneticPr fontId="244" type="noConversion"/>
  </si>
  <si>
    <t>Journal of Nuclear Medicine</t>
    <phoneticPr fontId="244" type="noConversion"/>
  </si>
  <si>
    <t>Teaching and Learning in Medicine</t>
    <phoneticPr fontId="244" type="noConversion"/>
  </si>
  <si>
    <t>Topics in Stroke Rehabilitation</t>
    <phoneticPr fontId="244" type="noConversion"/>
  </si>
  <si>
    <t>International Journal of Hematology</t>
    <phoneticPr fontId="244" type="noConversion"/>
  </si>
  <si>
    <t>Annual review of psychology</t>
    <phoneticPr fontId="244" type="noConversion"/>
  </si>
  <si>
    <t>International Journal of Esthetic Dentistry</t>
    <phoneticPr fontId="244" type="noConversion"/>
  </si>
  <si>
    <t>Osteoporosis International</t>
    <phoneticPr fontId="244" type="noConversion"/>
  </si>
  <si>
    <t>Journal of Nuclear Cardiology</t>
    <phoneticPr fontId="244" type="noConversion"/>
  </si>
  <si>
    <t>Advances in Nutrition</t>
    <phoneticPr fontId="244" type="noConversion"/>
  </si>
  <si>
    <t>European Journal of Nuclear Medicine and Molecular Imaging</t>
    <phoneticPr fontId="244" type="noConversion"/>
  </si>
  <si>
    <t>American Journal of Occupational Therapy</t>
    <phoneticPr fontId="244" type="noConversion"/>
  </si>
  <si>
    <t>American Journal of Gastroenterology</t>
    <phoneticPr fontId="244" type="noConversion"/>
  </si>
  <si>
    <t>American Journal of Respiratory &amp; Critical Care Medicine</t>
    <phoneticPr fontId="244" type="noConversion"/>
  </si>
  <si>
    <t>Annals Of the American Thoracic Society</t>
    <phoneticPr fontId="244" type="noConversion"/>
  </si>
  <si>
    <t>Clinical journal of the American Society of Nephrology</t>
    <phoneticPr fontId="244" type="noConversion"/>
  </si>
  <si>
    <t>JAMA Otolaryngology-Head and Neck Surgery</t>
    <phoneticPr fontId="244" type="noConversion"/>
  </si>
  <si>
    <t>Journal of the National Cancer Institute</t>
    <phoneticPr fontId="244" type="noConversion"/>
  </si>
  <si>
    <t>Age and ageing</t>
    <phoneticPr fontId="244" type="noConversion"/>
  </si>
  <si>
    <t>Journal of Visualized Experiments</t>
    <phoneticPr fontId="11" type="noConversion"/>
  </si>
  <si>
    <t>BMJ Publishing Group</t>
  </si>
  <si>
    <t>American Medical Association</t>
  </si>
  <si>
    <t>Sage Publications</t>
  </si>
  <si>
    <t>Springer Nature</t>
  </si>
  <si>
    <t>Association of Bone and Joint Surgeons</t>
  </si>
  <si>
    <t>American Hospital Association</t>
  </si>
  <si>
    <t>Orthopaedic and Sports Medicine Sections of the American Physical Therapy Association</t>
  </si>
  <si>
    <t>MyJove Corp.</t>
  </si>
  <si>
    <t>Published jointly by the Society and Munksgaard</t>
  </si>
  <si>
    <t>Thieme Medical Publishers</t>
  </si>
  <si>
    <t>Mary Ann Liebert Publishers</t>
  </si>
  <si>
    <t>Physicians Postgraduate Press</t>
  </si>
  <si>
    <t>Radiological Society of North America.</t>
  </si>
  <si>
    <t>Radiological Society of North America</t>
  </si>
  <si>
    <t>Foundation of Rehabilitation Information</t>
  </si>
  <si>
    <t>Taylor &amp; Francis Group</t>
  </si>
  <si>
    <t>Annual Reviews</t>
  </si>
  <si>
    <t>Quintessence Publishing</t>
  </si>
  <si>
    <t>American College of Gastroenterology</t>
  </si>
  <si>
    <t>American Occupational Therapy Association</t>
  </si>
  <si>
    <t>American Thoracic Society</t>
  </si>
  <si>
    <t>0959-8138</t>
  </si>
  <si>
    <t>2168-6068</t>
  </si>
  <si>
    <t>2168-622X</t>
  </si>
  <si>
    <t>2168-6254</t>
  </si>
  <si>
    <t>0098-7484</t>
  </si>
  <si>
    <t>0195-668X</t>
  </si>
  <si>
    <t>0914-7187</t>
  </si>
  <si>
    <t>0925-5710</t>
  </si>
  <si>
    <t>1071-3581</t>
  </si>
  <si>
    <t>0937-941X</t>
  </si>
  <si>
    <t>1555-9041</t>
  </si>
  <si>
    <t>0013-726X</t>
  </si>
  <si>
    <t>0066-4308</t>
  </si>
  <si>
    <t>2325-6621</t>
  </si>
  <si>
    <t>1073-449X</t>
  </si>
  <si>
    <t>1619-7070</t>
  </si>
  <si>
    <t>2161-8313</t>
  </si>
  <si>
    <t>0268-3369</t>
    <phoneticPr fontId="11" type="noConversion"/>
  </si>
  <si>
    <t>Springer Nature</t>
    <phoneticPr fontId="11" type="noConversion"/>
  </si>
  <si>
    <t>0950-222X</t>
    <phoneticPr fontId="11" type="noConversion"/>
  </si>
  <si>
    <t>1759-5045</t>
    <phoneticPr fontId="11" type="noConversion"/>
  </si>
  <si>
    <t>British Journal of Anaesthesia</t>
    <phoneticPr fontId="244" type="noConversion"/>
  </si>
  <si>
    <t>Elsevier</t>
    <phoneticPr fontId="11" type="noConversion"/>
  </si>
  <si>
    <r>
      <rPr>
        <sz val="10"/>
        <rFont val="新細明體"/>
        <family val="1"/>
        <charset val="136"/>
      </rPr>
      <t>序號</t>
    </r>
  </si>
  <si>
    <r>
      <rPr>
        <sz val="10"/>
        <rFont val="新細明體"/>
        <family val="1"/>
        <charset val="136"/>
      </rPr>
      <t>院區</t>
    </r>
  </si>
  <si>
    <r>
      <rPr>
        <sz val="10"/>
        <rFont val="新細明體"/>
        <family val="1"/>
        <charset val="136"/>
      </rPr>
      <t>新</t>
    </r>
    <r>
      <rPr>
        <sz val="10"/>
        <rFont val="Times New Roman"/>
        <family val="1"/>
      </rPr>
      <t>/</t>
    </r>
    <r>
      <rPr>
        <sz val="10"/>
        <rFont val="新細明體"/>
        <family val="1"/>
        <charset val="136"/>
      </rPr>
      <t>續</t>
    </r>
  </si>
  <si>
    <r>
      <rPr>
        <sz val="10"/>
        <rFont val="新細明體"/>
        <family val="1"/>
        <charset val="136"/>
      </rPr>
      <t>刊名</t>
    </r>
    <phoneticPr fontId="11" type="noConversion"/>
  </si>
  <si>
    <r>
      <rPr>
        <sz val="10"/>
        <rFont val="新細明體"/>
        <family val="1"/>
        <charset val="136"/>
      </rPr>
      <t>代理商</t>
    </r>
    <phoneticPr fontId="11" type="noConversion"/>
  </si>
  <si>
    <r>
      <t>2020</t>
    </r>
    <r>
      <rPr>
        <sz val="10"/>
        <color indexed="10"/>
        <rFont val="新細明體"/>
        <family val="1"/>
        <charset val="136"/>
      </rPr>
      <t xml:space="preserve">成交價
</t>
    </r>
    <r>
      <rPr>
        <sz val="10"/>
        <color indexed="10"/>
        <rFont val="Times New Roman"/>
        <family val="1"/>
      </rPr>
      <t>US$</t>
    </r>
    <phoneticPr fontId="11" type="noConversion"/>
  </si>
  <si>
    <r>
      <t>1</t>
    </r>
    <r>
      <rPr>
        <sz val="10"/>
        <rFont val="新細明體"/>
        <family val="1"/>
        <charset val="136"/>
      </rPr>
      <t>月</t>
    </r>
    <phoneticPr fontId="11" type="noConversion"/>
  </si>
  <si>
    <r>
      <t>2</t>
    </r>
    <r>
      <rPr>
        <sz val="10"/>
        <rFont val="新細明體"/>
        <family val="1"/>
        <charset val="136"/>
      </rPr>
      <t>月</t>
    </r>
    <phoneticPr fontId="11" type="noConversion"/>
  </si>
  <si>
    <r>
      <t>3</t>
    </r>
    <r>
      <rPr>
        <sz val="10"/>
        <rFont val="新細明體"/>
        <family val="1"/>
        <charset val="136"/>
      </rPr>
      <t>月</t>
    </r>
  </si>
  <si>
    <r>
      <t>4</t>
    </r>
    <r>
      <rPr>
        <sz val="10"/>
        <rFont val="新細明體"/>
        <family val="1"/>
        <charset val="136"/>
      </rPr>
      <t>月</t>
    </r>
    <phoneticPr fontId="11" type="noConversion"/>
  </si>
  <si>
    <r>
      <t>5</t>
    </r>
    <r>
      <rPr>
        <sz val="10"/>
        <rFont val="新細明體"/>
        <family val="1"/>
        <charset val="136"/>
      </rPr>
      <t>月</t>
    </r>
    <phoneticPr fontId="11" type="noConversion"/>
  </si>
  <si>
    <r>
      <t>6</t>
    </r>
    <r>
      <rPr>
        <sz val="10"/>
        <rFont val="新細明體"/>
        <family val="1"/>
        <charset val="136"/>
      </rPr>
      <t>月</t>
    </r>
  </si>
  <si>
    <r>
      <t>7</t>
    </r>
    <r>
      <rPr>
        <sz val="10"/>
        <rFont val="新細明體"/>
        <family val="1"/>
        <charset val="136"/>
      </rPr>
      <t>月</t>
    </r>
  </si>
  <si>
    <r>
      <t>8</t>
    </r>
    <r>
      <rPr>
        <sz val="10"/>
        <rFont val="新細明體"/>
        <family val="1"/>
        <charset val="136"/>
      </rPr>
      <t>月</t>
    </r>
  </si>
  <si>
    <r>
      <t>9</t>
    </r>
    <r>
      <rPr>
        <sz val="10"/>
        <rFont val="新細明體"/>
        <family val="1"/>
        <charset val="136"/>
      </rPr>
      <t>月</t>
    </r>
  </si>
  <si>
    <r>
      <t>10</t>
    </r>
    <r>
      <rPr>
        <sz val="10"/>
        <rFont val="新細明體"/>
        <family val="1"/>
        <charset val="136"/>
      </rPr>
      <t>月</t>
    </r>
  </si>
  <si>
    <r>
      <t>11</t>
    </r>
    <r>
      <rPr>
        <sz val="10"/>
        <rFont val="新細明體"/>
        <family val="1"/>
        <charset val="136"/>
      </rPr>
      <t>月</t>
    </r>
  </si>
  <si>
    <r>
      <t>12</t>
    </r>
    <r>
      <rPr>
        <sz val="10"/>
        <rFont val="新細明體"/>
        <family val="1"/>
        <charset val="136"/>
      </rPr>
      <t>月</t>
    </r>
  </si>
  <si>
    <r>
      <t>109</t>
    </r>
    <r>
      <rPr>
        <sz val="10"/>
        <rFont val="新細明體"/>
        <family val="1"/>
        <charset val="136"/>
      </rPr>
      <t>年
合計</t>
    </r>
    <phoneticPr fontId="11" type="noConversion"/>
  </si>
  <si>
    <r>
      <rPr>
        <sz val="10"/>
        <color indexed="17"/>
        <rFont val="新細明體"/>
        <family val="1"/>
        <charset val="136"/>
      </rPr>
      <t>花蓮</t>
    </r>
    <r>
      <rPr>
        <sz val="10"/>
        <color indexed="17"/>
        <rFont val="Times New Roman"/>
        <family val="1"/>
      </rPr>
      <t>&amp;</t>
    </r>
    <r>
      <rPr>
        <sz val="10"/>
        <color indexed="17"/>
        <rFont val="新細明體"/>
        <family val="1"/>
        <charset val="136"/>
      </rPr>
      <t>台北</t>
    </r>
    <r>
      <rPr>
        <sz val="10"/>
        <color indexed="17"/>
        <rFont val="Times New Roman"/>
        <family val="1"/>
      </rPr>
      <t>&amp;</t>
    </r>
    <r>
      <rPr>
        <sz val="10"/>
        <color indexed="17"/>
        <rFont val="新細明體"/>
        <family val="1"/>
        <charset val="136"/>
      </rPr>
      <t>大林</t>
    </r>
  </si>
  <si>
    <r>
      <rPr>
        <sz val="10"/>
        <color indexed="17"/>
        <rFont val="新細明體"/>
        <family val="1"/>
        <charset val="136"/>
      </rPr>
      <t>眼科</t>
    </r>
  </si>
  <si>
    <r>
      <rPr>
        <sz val="10"/>
        <color indexed="17"/>
        <rFont val="新細明體"/>
        <family val="1"/>
        <charset val="136"/>
      </rPr>
      <t>續</t>
    </r>
  </si>
  <si>
    <r>
      <rPr>
        <sz val="10"/>
        <color theme="1"/>
        <rFont val="新細明體"/>
        <family val="1"/>
        <charset val="136"/>
      </rPr>
      <t>飛資得</t>
    </r>
    <phoneticPr fontId="11" type="noConversion"/>
  </si>
  <si>
    <r>
      <rPr>
        <sz val="10"/>
        <color indexed="17"/>
        <rFont val="新細明體"/>
        <family val="1"/>
        <charset val="136"/>
      </rPr>
      <t>呼吸治療科</t>
    </r>
    <r>
      <rPr>
        <sz val="10"/>
        <color indexed="17"/>
        <rFont val="Times New Roman"/>
        <family val="1"/>
      </rPr>
      <t>&amp;</t>
    </r>
    <r>
      <rPr>
        <sz val="10"/>
        <color indexed="17"/>
        <rFont val="新細明體"/>
        <family val="1"/>
        <charset val="136"/>
      </rPr>
      <t>胸腔內科</t>
    </r>
  </si>
  <si>
    <r>
      <rPr>
        <sz val="10"/>
        <color indexed="17"/>
        <rFont val="新細明體"/>
        <family val="1"/>
        <charset val="136"/>
      </rPr>
      <t>風濕免疫科</t>
    </r>
  </si>
  <si>
    <r>
      <rPr>
        <sz val="10"/>
        <color indexed="17"/>
        <rFont val="新細明體"/>
        <family val="1"/>
        <charset val="136"/>
      </rPr>
      <t>花蓮</t>
    </r>
  </si>
  <si>
    <r>
      <rPr>
        <sz val="10"/>
        <color indexed="17"/>
        <rFont val="新細明體"/>
        <family val="1"/>
        <charset val="136"/>
      </rPr>
      <t>心臟內科</t>
    </r>
  </si>
  <si>
    <r>
      <rPr>
        <sz val="10"/>
        <color indexed="17"/>
        <rFont val="新細明體"/>
        <family val="1"/>
        <charset val="136"/>
      </rPr>
      <t>胃腸肝膽科</t>
    </r>
    <r>
      <rPr>
        <sz val="10"/>
        <color indexed="17"/>
        <rFont val="Times New Roman"/>
        <family val="1"/>
      </rPr>
      <t>&amp;</t>
    </r>
    <r>
      <rPr>
        <sz val="10"/>
        <color indexed="17"/>
        <rFont val="新細明體"/>
        <family val="1"/>
        <charset val="136"/>
      </rPr>
      <t>腸胃內科</t>
    </r>
  </si>
  <si>
    <r>
      <rPr>
        <sz val="10"/>
        <color indexed="17"/>
        <rFont val="新細明體"/>
        <family val="1"/>
        <charset val="136"/>
      </rPr>
      <t>花蓮</t>
    </r>
    <r>
      <rPr>
        <sz val="10"/>
        <color indexed="17"/>
        <rFont val="Times New Roman"/>
        <family val="1"/>
      </rPr>
      <t>&amp;</t>
    </r>
    <r>
      <rPr>
        <sz val="10"/>
        <color indexed="17"/>
        <rFont val="新細明體"/>
        <family val="1"/>
        <charset val="136"/>
      </rPr>
      <t>大林</t>
    </r>
  </si>
  <si>
    <r>
      <rPr>
        <sz val="10"/>
        <color indexed="17"/>
        <rFont val="新細明體"/>
        <family val="1"/>
        <charset val="136"/>
      </rPr>
      <t>圖書館</t>
    </r>
  </si>
  <si>
    <r>
      <rPr>
        <sz val="10"/>
        <color indexed="17"/>
        <rFont val="新細明體"/>
        <family val="1"/>
        <charset val="136"/>
      </rPr>
      <t>皮膚科</t>
    </r>
  </si>
  <si>
    <r>
      <rPr>
        <sz val="10"/>
        <color indexed="17"/>
        <rFont val="新細明體"/>
        <family val="1"/>
        <charset val="136"/>
      </rPr>
      <t>精神醫學部</t>
    </r>
  </si>
  <si>
    <r>
      <rPr>
        <sz val="10"/>
        <color indexed="17"/>
        <rFont val="新細明體"/>
        <family val="1"/>
        <charset val="136"/>
      </rPr>
      <t>大林</t>
    </r>
  </si>
  <si>
    <r>
      <rPr>
        <sz val="10"/>
        <color indexed="17"/>
        <rFont val="新細明體"/>
        <family val="1"/>
        <charset val="136"/>
      </rPr>
      <t>神經內科</t>
    </r>
  </si>
  <si>
    <r>
      <rPr>
        <sz val="10"/>
        <color indexed="17"/>
        <rFont val="新細明體"/>
        <family val="1"/>
        <charset val="136"/>
      </rPr>
      <t>耳鼻喉科</t>
    </r>
  </si>
  <si>
    <r>
      <rPr>
        <sz val="10"/>
        <color indexed="17"/>
        <rFont val="新細明體"/>
        <family val="1"/>
        <charset val="136"/>
      </rPr>
      <t>花蓮</t>
    </r>
    <r>
      <rPr>
        <sz val="10"/>
        <color indexed="17"/>
        <rFont val="Times New Roman"/>
        <family val="1"/>
      </rPr>
      <t>&amp;</t>
    </r>
    <r>
      <rPr>
        <sz val="10"/>
        <color indexed="17"/>
        <rFont val="新細明體"/>
        <family val="1"/>
        <charset val="136"/>
      </rPr>
      <t>台北</t>
    </r>
    <r>
      <rPr>
        <sz val="10"/>
        <color indexed="17"/>
        <rFont val="Times New Roman"/>
        <family val="1"/>
      </rPr>
      <t>&amp;</t>
    </r>
    <r>
      <rPr>
        <sz val="10"/>
        <color indexed="17"/>
        <rFont val="新細明體"/>
        <family val="1"/>
        <charset val="136"/>
      </rPr>
      <t>台中</t>
    </r>
  </si>
  <si>
    <r>
      <rPr>
        <sz val="10"/>
        <color indexed="17"/>
        <rFont val="新細明體"/>
        <family val="1"/>
        <charset val="136"/>
      </rPr>
      <t>圖書館組</t>
    </r>
    <r>
      <rPr>
        <sz val="10"/>
        <color indexed="17"/>
        <rFont val="Times New Roman"/>
        <family val="1"/>
      </rPr>
      <t>&amp;</t>
    </r>
    <r>
      <rPr>
        <sz val="10"/>
        <color indexed="17"/>
        <rFont val="新細明體"/>
        <family val="1"/>
        <charset val="136"/>
      </rPr>
      <t>胸腔內科</t>
    </r>
  </si>
  <si>
    <r>
      <rPr>
        <sz val="10"/>
        <color indexed="17"/>
        <rFont val="新細明體"/>
        <family val="1"/>
        <charset val="136"/>
      </rPr>
      <t>血液腫瘤科</t>
    </r>
  </si>
  <si>
    <r>
      <rPr>
        <sz val="10"/>
        <color indexed="17"/>
        <rFont val="新細明體"/>
        <family val="1"/>
        <charset val="136"/>
      </rPr>
      <t>復健科</t>
    </r>
    <r>
      <rPr>
        <sz val="10"/>
        <color indexed="17"/>
        <rFont val="Times New Roman"/>
        <family val="1"/>
      </rPr>
      <t>/</t>
    </r>
    <r>
      <rPr>
        <sz val="10"/>
        <color indexed="17"/>
        <rFont val="新細明體"/>
        <family val="1"/>
        <charset val="136"/>
      </rPr>
      <t>物理</t>
    </r>
  </si>
  <si>
    <r>
      <rPr>
        <sz val="10"/>
        <color indexed="17"/>
        <rFont val="新細明體"/>
        <family val="1"/>
        <charset val="136"/>
      </rPr>
      <t>花蓮</t>
    </r>
    <r>
      <rPr>
        <sz val="10"/>
        <color indexed="17"/>
        <rFont val="Times New Roman"/>
        <family val="1"/>
      </rPr>
      <t>&amp;</t>
    </r>
    <r>
      <rPr>
        <sz val="10"/>
        <color indexed="17"/>
        <rFont val="新細明體"/>
        <family val="1"/>
        <charset val="136"/>
      </rPr>
      <t>台北</t>
    </r>
  </si>
  <si>
    <r>
      <rPr>
        <sz val="10"/>
        <color indexed="17"/>
        <rFont val="新細明體"/>
        <family val="1"/>
        <charset val="136"/>
      </rPr>
      <t>一般外科</t>
    </r>
    <r>
      <rPr>
        <sz val="10"/>
        <color indexed="17"/>
        <rFont val="Times New Roman"/>
        <family val="1"/>
      </rPr>
      <t>&amp;</t>
    </r>
    <r>
      <rPr>
        <sz val="10"/>
        <color indexed="17"/>
        <rFont val="新細明體"/>
        <family val="1"/>
        <charset val="136"/>
      </rPr>
      <t>腎臟內科</t>
    </r>
  </si>
  <si>
    <r>
      <rPr>
        <sz val="10"/>
        <color indexed="17"/>
        <rFont val="新細明體"/>
        <family val="1"/>
        <charset val="136"/>
      </rPr>
      <t>麻醉科</t>
    </r>
  </si>
  <si>
    <r>
      <rPr>
        <sz val="10"/>
        <color indexed="17"/>
        <rFont val="新細明體"/>
        <family val="1"/>
        <charset val="136"/>
      </rPr>
      <t>台北</t>
    </r>
  </si>
  <si>
    <r>
      <rPr>
        <sz val="10"/>
        <color indexed="17"/>
        <rFont val="新細明體"/>
        <family val="1"/>
        <charset val="136"/>
      </rPr>
      <t>復健科</t>
    </r>
    <r>
      <rPr>
        <sz val="10"/>
        <color indexed="17"/>
        <rFont val="Times New Roman"/>
        <family val="1"/>
      </rPr>
      <t>/</t>
    </r>
    <r>
      <rPr>
        <sz val="10"/>
        <color indexed="17"/>
        <rFont val="新細明體"/>
        <family val="1"/>
        <charset val="136"/>
      </rPr>
      <t>物理</t>
    </r>
    <r>
      <rPr>
        <sz val="10"/>
        <color indexed="17"/>
        <rFont val="Times New Roman"/>
        <family val="1"/>
      </rPr>
      <t>&amp;</t>
    </r>
    <r>
      <rPr>
        <sz val="10"/>
        <color indexed="17"/>
        <rFont val="新細明體"/>
        <family val="1"/>
        <charset val="136"/>
      </rPr>
      <t>骨科</t>
    </r>
  </si>
  <si>
    <r>
      <rPr>
        <sz val="10"/>
        <color indexed="17"/>
        <rFont val="新細明體"/>
        <family val="1"/>
        <charset val="136"/>
      </rPr>
      <t>核子醫學科</t>
    </r>
  </si>
  <si>
    <r>
      <rPr>
        <sz val="10"/>
        <color indexed="17"/>
        <rFont val="新細明體"/>
        <family val="1"/>
        <charset val="136"/>
      </rPr>
      <t>花蓮</t>
    </r>
    <phoneticPr fontId="11" type="noConversion"/>
  </si>
  <si>
    <r>
      <rPr>
        <sz val="10"/>
        <color indexed="17"/>
        <rFont val="新細明體"/>
        <family val="1"/>
        <charset val="136"/>
      </rPr>
      <t>骨科部</t>
    </r>
  </si>
  <si>
    <r>
      <rPr>
        <sz val="10"/>
        <color indexed="17"/>
        <rFont val="新細明體"/>
        <family val="1"/>
        <charset val="136"/>
      </rPr>
      <t>續</t>
    </r>
    <phoneticPr fontId="11" type="noConversion"/>
  </si>
  <si>
    <r>
      <rPr>
        <sz val="10"/>
        <color theme="1"/>
        <rFont val="新細明體"/>
        <family val="1"/>
        <charset val="136"/>
      </rPr>
      <t>飛資得</t>
    </r>
    <phoneticPr fontId="11" type="noConversion"/>
  </si>
  <si>
    <r>
      <rPr>
        <sz val="10"/>
        <color indexed="17"/>
        <rFont val="新細明體"/>
        <family val="1"/>
        <charset val="136"/>
      </rPr>
      <t>小兒科</t>
    </r>
  </si>
  <si>
    <r>
      <rPr>
        <sz val="10"/>
        <color indexed="17"/>
        <rFont val="新細明體"/>
        <family val="1"/>
        <charset val="136"/>
      </rPr>
      <t>檢驗科</t>
    </r>
  </si>
  <si>
    <r>
      <rPr>
        <sz val="10"/>
        <color indexed="17"/>
        <rFont val="新細明體"/>
        <family val="1"/>
        <charset val="136"/>
      </rPr>
      <t>腎臟內科</t>
    </r>
  </si>
  <si>
    <r>
      <rPr>
        <sz val="10"/>
        <color rgb="FF008000"/>
        <rFont val="新細明體"/>
        <family val="1"/>
        <charset val="136"/>
      </rPr>
      <t>花蓮</t>
    </r>
    <r>
      <rPr>
        <sz val="10"/>
        <color rgb="FF008000"/>
        <rFont val="Times New Roman"/>
        <family val="1"/>
      </rPr>
      <t>&amp;</t>
    </r>
    <r>
      <rPr>
        <sz val="10"/>
        <color rgb="FF008000"/>
        <rFont val="新細明體"/>
        <family val="1"/>
        <charset val="136"/>
      </rPr>
      <t>台北</t>
    </r>
    <phoneticPr fontId="11" type="noConversion"/>
  </si>
  <si>
    <r>
      <rPr>
        <sz val="10"/>
        <color indexed="17"/>
        <rFont val="新細明體"/>
        <family val="1"/>
        <charset val="136"/>
      </rPr>
      <t>影像醫學部</t>
    </r>
    <r>
      <rPr>
        <sz val="10"/>
        <color indexed="17"/>
        <rFont val="Times New Roman"/>
        <family val="1"/>
      </rPr>
      <t>&amp;</t>
    </r>
    <r>
      <rPr>
        <sz val="10"/>
        <color indexed="17"/>
        <rFont val="新細明體"/>
        <family val="1"/>
        <charset val="136"/>
      </rPr>
      <t>放射診斷科</t>
    </r>
  </si>
  <si>
    <r>
      <rPr>
        <sz val="10"/>
        <color indexed="17"/>
        <rFont val="新細明體"/>
        <family val="1"/>
        <charset val="136"/>
      </rPr>
      <t>花蓮</t>
    </r>
    <r>
      <rPr>
        <sz val="10"/>
        <color indexed="17"/>
        <rFont val="Times New Roman"/>
        <family val="1"/>
      </rPr>
      <t>&amp;</t>
    </r>
    <r>
      <rPr>
        <sz val="10"/>
        <color indexed="17"/>
        <rFont val="新細明體"/>
        <family val="1"/>
        <charset val="136"/>
      </rPr>
      <t>台北</t>
    </r>
    <r>
      <rPr>
        <sz val="10"/>
        <color indexed="17"/>
        <rFont val="Times New Roman"/>
        <family val="1"/>
      </rPr>
      <t>&amp;</t>
    </r>
    <r>
      <rPr>
        <sz val="10"/>
        <color indexed="17"/>
        <rFont val="新細明體"/>
        <family val="1"/>
        <charset val="136"/>
      </rPr>
      <t>大林</t>
    </r>
    <phoneticPr fontId="11" type="noConversion"/>
  </si>
  <si>
    <r>
      <rPr>
        <sz val="10"/>
        <color indexed="17"/>
        <rFont val="新細明體"/>
        <family val="1"/>
        <charset val="136"/>
      </rPr>
      <t>神經外科</t>
    </r>
  </si>
  <si>
    <r>
      <rPr>
        <sz val="10"/>
        <color indexed="17"/>
        <rFont val="新細明體"/>
        <family val="1"/>
        <charset val="136"/>
      </rPr>
      <t>四院</t>
    </r>
    <phoneticPr fontId="11" type="noConversion"/>
  </si>
  <si>
    <r>
      <rPr>
        <sz val="10"/>
        <color indexed="17"/>
        <rFont val="新細明體"/>
        <family val="1"/>
        <charset val="136"/>
      </rPr>
      <t>病歷室</t>
    </r>
  </si>
  <si>
    <r>
      <rPr>
        <sz val="10"/>
        <color indexed="17"/>
        <rFont val="新細明體"/>
        <family val="1"/>
        <charset val="136"/>
      </rPr>
      <t>續</t>
    </r>
    <phoneticPr fontId="11" type="noConversion"/>
  </si>
  <si>
    <r>
      <rPr>
        <sz val="10"/>
        <color theme="1"/>
        <rFont val="新細明體"/>
        <family val="1"/>
        <charset val="136"/>
      </rPr>
      <t>飛資得</t>
    </r>
    <phoneticPr fontId="11" type="noConversion"/>
  </si>
  <si>
    <r>
      <rPr>
        <sz val="10"/>
        <color indexed="17"/>
        <rFont val="新細明體"/>
        <family val="1"/>
        <charset val="136"/>
      </rPr>
      <t>影像醫學科</t>
    </r>
    <r>
      <rPr>
        <sz val="10"/>
        <color indexed="17"/>
        <rFont val="Times New Roman"/>
        <family val="1"/>
      </rPr>
      <t>&amp;</t>
    </r>
    <r>
      <rPr>
        <sz val="10"/>
        <color indexed="17"/>
        <rFont val="新細明體"/>
        <family val="1"/>
        <charset val="136"/>
      </rPr>
      <t>放射診斷科</t>
    </r>
    <r>
      <rPr>
        <sz val="10"/>
        <color indexed="17"/>
        <rFont val="Times New Roman"/>
        <family val="1"/>
      </rPr>
      <t>&amp;</t>
    </r>
    <r>
      <rPr>
        <sz val="10"/>
        <color indexed="17"/>
        <rFont val="新細明體"/>
        <family val="1"/>
        <charset val="136"/>
      </rPr>
      <t>胸腔內科</t>
    </r>
  </si>
  <si>
    <r>
      <rPr>
        <sz val="10"/>
        <color indexed="17"/>
        <rFont val="新細明體"/>
        <family val="1"/>
        <charset val="136"/>
      </rPr>
      <t>放射腫瘤科</t>
    </r>
  </si>
  <si>
    <r>
      <rPr>
        <sz val="10"/>
        <color indexed="17"/>
        <rFont val="新細明體"/>
        <family val="1"/>
        <charset val="136"/>
      </rPr>
      <t>血液腫瘤科</t>
    </r>
    <r>
      <rPr>
        <sz val="10"/>
        <color indexed="17"/>
        <rFont val="Times New Roman"/>
        <family val="1"/>
      </rPr>
      <t>&amp;</t>
    </r>
    <r>
      <rPr>
        <sz val="10"/>
        <color indexed="17"/>
        <rFont val="新細明體"/>
        <family val="1"/>
        <charset val="136"/>
      </rPr>
      <t>檢驗科</t>
    </r>
  </si>
  <si>
    <r>
      <rPr>
        <sz val="10"/>
        <color indexed="17"/>
        <rFont val="新細明體"/>
        <family val="1"/>
        <charset val="136"/>
      </rPr>
      <t>內科加護</t>
    </r>
    <r>
      <rPr>
        <sz val="10"/>
        <color indexed="17"/>
        <rFont val="Times New Roman"/>
        <family val="1"/>
      </rPr>
      <t>&amp;</t>
    </r>
    <r>
      <rPr>
        <sz val="10"/>
        <color indexed="17"/>
        <rFont val="新細明體"/>
        <family val="1"/>
        <charset val="136"/>
      </rPr>
      <t>外科加護</t>
    </r>
  </si>
  <si>
    <r>
      <rPr>
        <sz val="10"/>
        <color theme="1"/>
        <rFont val="新細明體"/>
        <family val="1"/>
        <charset val="136"/>
      </rPr>
      <t>免費</t>
    </r>
    <phoneticPr fontId="11" type="noConversion"/>
  </si>
  <si>
    <r>
      <rPr>
        <sz val="10"/>
        <color indexed="17"/>
        <rFont val="新細明體"/>
        <family val="1"/>
        <charset val="136"/>
      </rPr>
      <t>臨床病理</t>
    </r>
    <r>
      <rPr>
        <sz val="10"/>
        <color indexed="17"/>
        <rFont val="Times New Roman"/>
        <family val="1"/>
      </rPr>
      <t>&amp;</t>
    </r>
    <r>
      <rPr>
        <sz val="10"/>
        <color indexed="17"/>
        <rFont val="新細明體"/>
        <family val="1"/>
        <charset val="136"/>
      </rPr>
      <t>內科加護</t>
    </r>
    <r>
      <rPr>
        <sz val="10"/>
        <color indexed="17"/>
        <rFont val="Times New Roman"/>
        <family val="1"/>
      </rPr>
      <t>&amp;</t>
    </r>
    <r>
      <rPr>
        <sz val="10"/>
        <color indexed="17"/>
        <rFont val="新細明體"/>
        <family val="1"/>
        <charset val="136"/>
      </rPr>
      <t>胸腔內科</t>
    </r>
  </si>
  <si>
    <r>
      <rPr>
        <sz val="10"/>
        <color indexed="17"/>
        <rFont val="新細明體"/>
        <family val="1"/>
        <charset val="136"/>
      </rPr>
      <t>一般神經內科</t>
    </r>
  </si>
  <si>
    <r>
      <rPr>
        <sz val="10"/>
        <color indexed="17"/>
        <rFont val="新細明體"/>
        <family val="1"/>
        <charset val="136"/>
      </rPr>
      <t>一般外科</t>
    </r>
  </si>
  <si>
    <r>
      <rPr>
        <sz val="10"/>
        <color indexed="17"/>
        <rFont val="新細明體"/>
        <family val="1"/>
        <charset val="136"/>
      </rPr>
      <t>四院</t>
    </r>
    <phoneticPr fontId="11" type="noConversion"/>
  </si>
  <si>
    <r>
      <rPr>
        <sz val="10"/>
        <color indexed="17"/>
        <rFont val="新細明體"/>
        <family val="1"/>
        <charset val="136"/>
      </rPr>
      <t>圖書館組</t>
    </r>
    <r>
      <rPr>
        <sz val="10"/>
        <color indexed="17"/>
        <rFont val="Times New Roman"/>
        <family val="1"/>
      </rPr>
      <t>&amp;</t>
    </r>
    <r>
      <rPr>
        <sz val="10"/>
        <color indexed="17"/>
        <rFont val="新細明體"/>
        <family val="1"/>
        <charset val="136"/>
      </rPr>
      <t>胸腔內科</t>
    </r>
    <r>
      <rPr>
        <sz val="10"/>
        <color indexed="17"/>
        <rFont val="Times New Roman"/>
        <family val="1"/>
      </rPr>
      <t>&amp;</t>
    </r>
    <r>
      <rPr>
        <sz val="10"/>
        <color indexed="17"/>
        <rFont val="新細明體"/>
        <family val="1"/>
        <charset val="136"/>
      </rPr>
      <t>內科系</t>
    </r>
  </si>
  <si>
    <r>
      <rPr>
        <sz val="10"/>
        <color indexed="17"/>
        <rFont val="新細明體"/>
        <family val="1"/>
        <charset val="136"/>
      </rPr>
      <t>續</t>
    </r>
    <phoneticPr fontId="11" type="noConversion"/>
  </si>
  <si>
    <r>
      <rPr>
        <sz val="10"/>
        <color indexed="17"/>
        <rFont val="新細明體"/>
        <family val="1"/>
        <charset val="136"/>
      </rPr>
      <t>影像醫學科</t>
    </r>
    <r>
      <rPr>
        <sz val="10"/>
        <color indexed="17"/>
        <rFont val="Times New Roman"/>
        <family val="1"/>
      </rPr>
      <t>&amp;</t>
    </r>
    <r>
      <rPr>
        <sz val="10"/>
        <color indexed="17"/>
        <rFont val="新細明體"/>
        <family val="1"/>
        <charset val="136"/>
      </rPr>
      <t>放射診斷科</t>
    </r>
  </si>
  <si>
    <r>
      <rPr>
        <sz val="10"/>
        <color indexed="17"/>
        <rFont val="新細明體"/>
        <family val="1"/>
        <charset val="136"/>
      </rPr>
      <t>四院</t>
    </r>
  </si>
  <si>
    <r>
      <rPr>
        <sz val="10"/>
        <color indexed="17"/>
        <rFont val="新細明體"/>
        <family val="1"/>
        <charset val="136"/>
      </rPr>
      <t>台北</t>
    </r>
    <r>
      <rPr>
        <sz val="10"/>
        <color indexed="17"/>
        <rFont val="Times New Roman"/>
        <family val="1"/>
      </rPr>
      <t>&amp;</t>
    </r>
    <r>
      <rPr>
        <sz val="10"/>
        <color indexed="17"/>
        <rFont val="新細明體"/>
        <family val="1"/>
        <charset val="136"/>
      </rPr>
      <t>大林</t>
    </r>
  </si>
  <si>
    <r>
      <rPr>
        <sz val="10"/>
        <color indexed="17"/>
        <rFont val="新細明體"/>
        <family val="1"/>
        <charset val="136"/>
      </rPr>
      <t>復健科</t>
    </r>
    <r>
      <rPr>
        <sz val="10"/>
        <color indexed="17"/>
        <rFont val="Times New Roman"/>
        <family val="1"/>
      </rPr>
      <t>/</t>
    </r>
    <r>
      <rPr>
        <sz val="10"/>
        <color indexed="17"/>
        <rFont val="新細明體"/>
        <family val="1"/>
        <charset val="136"/>
      </rPr>
      <t>物理</t>
    </r>
    <r>
      <rPr>
        <sz val="10"/>
        <color indexed="17"/>
        <rFont val="Times New Roman"/>
        <family val="1"/>
      </rPr>
      <t>/</t>
    </r>
    <r>
      <rPr>
        <sz val="10"/>
        <color indexed="17"/>
        <rFont val="新細明體"/>
        <family val="1"/>
        <charset val="136"/>
      </rPr>
      <t>職能</t>
    </r>
  </si>
  <si>
    <r>
      <rPr>
        <sz val="10"/>
        <color indexed="17"/>
        <rFont val="新細明體"/>
        <family val="1"/>
        <charset val="136"/>
      </rPr>
      <t>台北</t>
    </r>
    <phoneticPr fontId="11" type="noConversion"/>
  </si>
  <si>
    <r>
      <rPr>
        <sz val="10"/>
        <color indexed="17"/>
        <rFont val="新細明體"/>
        <family val="1"/>
        <charset val="136"/>
      </rPr>
      <t>腸胃內科</t>
    </r>
  </si>
  <si>
    <r>
      <rPr>
        <sz val="10"/>
        <color rgb="FF006411"/>
        <rFont val="新細明體"/>
        <family val="1"/>
        <charset val="136"/>
      </rPr>
      <t>花蓮</t>
    </r>
    <r>
      <rPr>
        <sz val="10"/>
        <color rgb="FF006411"/>
        <rFont val="Times New Roman"/>
        <family val="1"/>
      </rPr>
      <t>&amp;</t>
    </r>
    <r>
      <rPr>
        <sz val="10"/>
        <color rgb="FF006411"/>
        <rFont val="新細明體"/>
        <family val="1"/>
        <charset val="136"/>
      </rPr>
      <t>台北</t>
    </r>
    <r>
      <rPr>
        <sz val="10"/>
        <color rgb="FF006411"/>
        <rFont val="Times New Roman"/>
        <family val="1"/>
      </rPr>
      <t>&amp;</t>
    </r>
    <r>
      <rPr>
        <sz val="10"/>
        <color rgb="FF006411"/>
        <rFont val="新細明體"/>
        <family val="1"/>
        <charset val="136"/>
      </rPr>
      <t>大林</t>
    </r>
  </si>
  <si>
    <r>
      <rPr>
        <sz val="10"/>
        <color rgb="FF006411"/>
        <rFont val="新細明體"/>
        <family val="1"/>
        <charset val="136"/>
      </rPr>
      <t>續</t>
    </r>
  </si>
  <si>
    <r>
      <rPr>
        <sz val="10"/>
        <color theme="1"/>
        <rFont val="新細明體"/>
        <family val="1"/>
        <charset val="136"/>
      </rPr>
      <t>飛資得</t>
    </r>
    <phoneticPr fontId="11" type="noConversion"/>
  </si>
  <si>
    <r>
      <rPr>
        <sz val="10"/>
        <color rgb="FF006411"/>
        <rFont val="新細明體"/>
        <family val="1"/>
        <charset val="136"/>
      </rPr>
      <t>花蓮</t>
    </r>
  </si>
  <si>
    <r>
      <rPr>
        <sz val="10"/>
        <color rgb="FF006411"/>
        <rFont val="新細明體"/>
        <family val="1"/>
        <charset val="136"/>
      </rPr>
      <t>花蓮</t>
    </r>
    <r>
      <rPr>
        <sz val="10"/>
        <color rgb="FF006411"/>
        <rFont val="Times New Roman"/>
        <family val="1"/>
      </rPr>
      <t>&amp;</t>
    </r>
    <r>
      <rPr>
        <sz val="10"/>
        <color rgb="FF006411"/>
        <rFont val="新細明體"/>
        <family val="1"/>
        <charset val="136"/>
      </rPr>
      <t>台北</t>
    </r>
  </si>
  <si>
    <r>
      <rPr>
        <sz val="10"/>
        <color rgb="FF006411"/>
        <rFont val="新細明體"/>
        <family val="1"/>
        <charset val="136"/>
      </rPr>
      <t>花蓮</t>
    </r>
    <r>
      <rPr>
        <sz val="10"/>
        <color rgb="FF006411"/>
        <rFont val="Times New Roman"/>
        <family val="1"/>
      </rPr>
      <t>&amp;</t>
    </r>
    <r>
      <rPr>
        <sz val="10"/>
        <color rgb="FF006411"/>
        <rFont val="新細明體"/>
        <family val="1"/>
        <charset val="136"/>
      </rPr>
      <t>大林</t>
    </r>
    <phoneticPr fontId="11" type="noConversion"/>
  </si>
  <si>
    <r>
      <rPr>
        <sz val="10"/>
        <color rgb="FF006411"/>
        <rFont val="新細明體"/>
        <family val="1"/>
        <charset val="136"/>
      </rPr>
      <t>台北</t>
    </r>
    <phoneticPr fontId="11" type="noConversion"/>
  </si>
  <si>
    <r>
      <rPr>
        <sz val="10"/>
        <color rgb="FF006411"/>
        <rFont val="新細明體"/>
        <family val="1"/>
        <charset val="136"/>
      </rPr>
      <t>大林</t>
    </r>
    <phoneticPr fontId="11" type="noConversion"/>
  </si>
  <si>
    <r>
      <rPr>
        <sz val="10"/>
        <color rgb="FF006411"/>
        <rFont val="新細明體"/>
        <family val="1"/>
        <charset val="136"/>
      </rPr>
      <t>新</t>
    </r>
    <phoneticPr fontId="11" type="noConversion"/>
  </si>
  <si>
    <r>
      <rPr>
        <sz val="10"/>
        <color theme="1"/>
        <rFont val="新細明體"/>
        <family val="1"/>
        <charset val="136"/>
      </rPr>
      <t>飛資得</t>
    </r>
  </si>
  <si>
    <r>
      <rPr>
        <sz val="10"/>
        <color rgb="FF006411"/>
        <rFont val="新細明體"/>
        <family val="1"/>
        <charset val="136"/>
      </rPr>
      <t>花蓮</t>
    </r>
    <r>
      <rPr>
        <sz val="10"/>
        <color rgb="FF006411"/>
        <rFont val="Times New Roman"/>
        <family val="1"/>
      </rPr>
      <t>&amp;</t>
    </r>
    <r>
      <rPr>
        <sz val="10"/>
        <color rgb="FF006411"/>
        <rFont val="新細明體"/>
        <family val="1"/>
        <charset val="136"/>
      </rPr>
      <t>大林</t>
    </r>
    <phoneticPr fontId="11" type="noConversion"/>
  </si>
  <si>
    <r>
      <rPr>
        <sz val="10"/>
        <color rgb="FF006411"/>
        <rFont val="新細明體"/>
        <family val="1"/>
        <charset val="136"/>
      </rPr>
      <t>花蓮</t>
    </r>
    <phoneticPr fontId="11" type="noConversion"/>
  </si>
  <si>
    <r>
      <rPr>
        <sz val="10"/>
        <color rgb="FF006411"/>
        <rFont val="新細明體"/>
        <family val="1"/>
        <charset val="136"/>
      </rPr>
      <t>核子醫學科</t>
    </r>
  </si>
  <si>
    <r>
      <rPr>
        <sz val="10"/>
        <color rgb="FF006411"/>
        <rFont val="新細明體"/>
        <family val="1"/>
        <charset val="136"/>
      </rPr>
      <t>營養組</t>
    </r>
  </si>
  <si>
    <r>
      <rPr>
        <sz val="10"/>
        <color rgb="FF006411"/>
        <rFont val="新細明體"/>
        <family val="1"/>
        <charset val="136"/>
      </rPr>
      <t>新</t>
    </r>
    <phoneticPr fontId="11" type="noConversion"/>
  </si>
  <si>
    <t>Bone Marrow Transplantation</t>
    <phoneticPr fontId="244" type="noConversion"/>
  </si>
  <si>
    <t>Eye</t>
    <phoneticPr fontId="244" type="noConversion"/>
  </si>
  <si>
    <t>Nature Reviews Gastroenterology and Hepatology</t>
    <phoneticPr fontId="244" type="noConversion"/>
  </si>
  <si>
    <t>Journal of investigative dermatology</t>
    <phoneticPr fontId="244" type="noConversion"/>
  </si>
  <si>
    <t>Kidney International</t>
    <phoneticPr fontId="244" type="noConversion"/>
  </si>
  <si>
    <t>The Annals of Thoracic Surgery</t>
    <phoneticPr fontId="244" type="noConversion"/>
  </si>
  <si>
    <t>Elsevier</t>
    <phoneticPr fontId="11" type="noConversion"/>
  </si>
  <si>
    <r>
      <rPr>
        <sz val="10"/>
        <color theme="1"/>
        <rFont val="新細明體"/>
        <family val="1"/>
        <charset val="136"/>
      </rPr>
      <t>碩睿</t>
    </r>
    <phoneticPr fontId="11" type="noConversion"/>
  </si>
  <si>
    <r>
      <rPr>
        <sz val="8"/>
        <rFont val="新細明體"/>
        <family val="1"/>
        <charset val="136"/>
      </rPr>
      <t>出版社</t>
    </r>
  </si>
  <si>
    <t>Clinical journal of the American Society of Nephrology</t>
  </si>
  <si>
    <t>Bone Marrow Transplantation</t>
  </si>
  <si>
    <t>The Annals of Thoracic Surgery</t>
  </si>
  <si>
    <t>European Journal of Nuclear Medicine and Molecular Imaging</t>
  </si>
  <si>
    <t>復健科/職能</t>
  </si>
  <si>
    <r>
      <rPr>
        <b/>
        <sz val="10"/>
        <rFont val="新細明體"/>
        <family val="1"/>
        <charset val="136"/>
      </rPr>
      <t>序號</t>
    </r>
  </si>
  <si>
    <r>
      <rPr>
        <b/>
        <sz val="10"/>
        <rFont val="新細明體"/>
        <family val="1"/>
        <charset val="136"/>
      </rPr>
      <t>院區</t>
    </r>
  </si>
  <si>
    <r>
      <rPr>
        <b/>
        <sz val="10"/>
        <rFont val="新細明體"/>
        <family val="1"/>
        <charset val="136"/>
      </rPr>
      <t>單位</t>
    </r>
  </si>
  <si>
    <r>
      <rPr>
        <b/>
        <sz val="10"/>
        <rFont val="新細明體"/>
        <family val="1"/>
        <charset val="136"/>
      </rPr>
      <t>新</t>
    </r>
    <r>
      <rPr>
        <b/>
        <sz val="10"/>
        <rFont val="Times New Roman"/>
        <family val="1"/>
      </rPr>
      <t>/</t>
    </r>
    <r>
      <rPr>
        <b/>
        <sz val="10"/>
        <rFont val="新細明體"/>
        <family val="1"/>
        <charset val="136"/>
      </rPr>
      <t>續</t>
    </r>
  </si>
  <si>
    <r>
      <rPr>
        <b/>
        <sz val="10"/>
        <rFont val="新細明體"/>
        <family val="1"/>
        <charset val="136"/>
      </rPr>
      <t>刊名</t>
    </r>
  </si>
  <si>
    <r>
      <rPr>
        <b/>
        <sz val="10"/>
        <rFont val="新細明體"/>
        <family val="1"/>
        <charset val="136"/>
      </rPr>
      <t>出版社</t>
    </r>
  </si>
  <si>
    <r>
      <rPr>
        <sz val="10"/>
        <color indexed="17"/>
        <rFont val="新細明體"/>
        <family val="1"/>
        <charset val="136"/>
      </rPr>
      <t>營養組</t>
    </r>
    <phoneticPr fontId="11" type="noConversion"/>
  </si>
  <si>
    <r>
      <rPr>
        <sz val="10"/>
        <color indexed="17"/>
        <rFont val="新細明體"/>
        <family val="1"/>
        <charset val="136"/>
      </rPr>
      <t>血液腫瘤科</t>
    </r>
    <phoneticPr fontId="11" type="noConversion"/>
  </si>
  <si>
    <r>
      <rPr>
        <b/>
        <sz val="10"/>
        <color indexed="56"/>
        <rFont val="新細明體"/>
        <family val="1"/>
        <charset val="136"/>
      </rPr>
      <t>飛資得定期提供</t>
    </r>
  </si>
  <si>
    <r>
      <rPr>
        <b/>
        <sz val="10"/>
        <color indexed="62"/>
        <rFont val="新細明體"/>
        <family val="1"/>
        <charset val="136"/>
      </rPr>
      <t>出版社無法提供統計</t>
    </r>
    <r>
      <rPr>
        <b/>
        <sz val="10"/>
        <color indexed="62"/>
        <rFont val="Times New Roman"/>
        <family val="1"/>
      </rPr>
      <t>(201804)</t>
    </r>
    <phoneticPr fontId="11" type="noConversion"/>
  </si>
  <si>
    <r>
      <rPr>
        <sz val="10"/>
        <color indexed="17"/>
        <rFont val="新細明體"/>
        <family val="1"/>
        <charset val="136"/>
      </rPr>
      <t>心理治療</t>
    </r>
    <phoneticPr fontId="11" type="noConversion"/>
  </si>
  <si>
    <r>
      <rPr>
        <sz val="10"/>
        <color indexed="17"/>
        <rFont val="新細明體"/>
        <family val="1"/>
        <charset val="136"/>
      </rPr>
      <t>腎臟科</t>
    </r>
  </si>
  <si>
    <r>
      <rPr>
        <sz val="10"/>
        <color indexed="17"/>
        <rFont val="新細明體"/>
        <family val="1"/>
        <charset val="136"/>
      </rPr>
      <t>心臟外科</t>
    </r>
  </si>
  <si>
    <r>
      <rPr>
        <sz val="10"/>
        <color indexed="17"/>
        <rFont val="新細明體"/>
        <family val="1"/>
        <charset val="136"/>
      </rPr>
      <t>復健科</t>
    </r>
    <r>
      <rPr>
        <sz val="10"/>
        <color indexed="17"/>
        <rFont val="Times New Roman"/>
        <family val="1"/>
      </rPr>
      <t>/</t>
    </r>
    <r>
      <rPr>
        <sz val="10"/>
        <color indexed="17"/>
        <rFont val="新細明體"/>
        <family val="1"/>
        <charset val="136"/>
      </rPr>
      <t>職能</t>
    </r>
    <phoneticPr fontId="11" type="noConversion"/>
  </si>
  <si>
    <t>6-12月合計</t>
    <phoneticPr fontId="11" type="noConversion"/>
  </si>
  <si>
    <t>6-12合計</t>
    <phoneticPr fontId="11" type="noConversion"/>
  </si>
  <si>
    <t>Cochrane Library實證醫學資料庫</t>
  </si>
  <si>
    <t>Clinicalkey醫學資料庫</t>
  </si>
  <si>
    <t>STATdx影像醫學資料庫</t>
  </si>
  <si>
    <t>LWW電子期刊資料庫</t>
  </si>
  <si>
    <t>Micromedex資料庫(Internet網際網路)</t>
  </si>
  <si>
    <t>華藝中文電子期刊暨中文博碩士論文資料庫</t>
  </si>
  <si>
    <t>CINAHL Plus with Full Text 護理學全文資料庫</t>
  </si>
  <si>
    <t>Dentistry &amp; Oral Science Source牙科暨口腔衛生類全文資料庫</t>
  </si>
  <si>
    <t>華藝文獻相似度檢測服務</t>
  </si>
  <si>
    <t>Sanford Guide Collection(熱病)</t>
  </si>
  <si>
    <t>BMJ Learning臨床教學評量學習系統</t>
  </si>
  <si>
    <t>Web of Science</t>
  </si>
  <si>
    <r>
      <t>UpToDate Anywhere臨床醫學主題評論資料庫</t>
    </r>
    <r>
      <rPr>
        <sz val="12"/>
        <color indexed="10"/>
        <rFont val="新細明體"/>
        <family val="1"/>
        <charset val="136"/>
        <scheme val="minor"/>
      </rPr>
      <t>(四院合購，2017年開始提供院內、院外、行動裝置使用統計)</t>
    </r>
    <phoneticPr fontId="11" type="noConversion"/>
  </si>
  <si>
    <r>
      <t>STATdx影像醫學資料庫</t>
    </r>
    <r>
      <rPr>
        <sz val="12"/>
        <color indexed="10"/>
        <rFont val="新細明體"/>
        <family val="1"/>
        <charset val="136"/>
      </rPr>
      <t>(四院合購)</t>
    </r>
    <phoneticPr fontId="11" type="noConversion"/>
  </si>
  <si>
    <t>ExpertPath 病理醫學資料庫</t>
    <phoneticPr fontId="11" type="noConversion"/>
  </si>
  <si>
    <t>Immunoquery 病理醫學資料庫</t>
    <phoneticPr fontId="11" type="noConversion"/>
  </si>
  <si>
    <r>
      <rPr>
        <sz val="12"/>
        <rFont val="新細明體"/>
        <family val="1"/>
        <charset val="136"/>
      </rPr>
      <t>華藝文獻相似度檢測服務</t>
    </r>
    <r>
      <rPr>
        <sz val="12"/>
        <color indexed="10"/>
        <rFont val="新細明體"/>
        <family val="1"/>
        <charset val="136"/>
      </rPr>
      <t>(花蓮獨購)</t>
    </r>
    <phoneticPr fontId="11" type="noConversion"/>
  </si>
  <si>
    <r>
      <rPr>
        <sz val="12"/>
        <rFont val="新細明體"/>
        <family val="1"/>
        <charset val="136"/>
      </rPr>
      <t>BMJ Learning臨床教學評量學習系統</t>
    </r>
    <r>
      <rPr>
        <sz val="12"/>
        <color indexed="10"/>
        <rFont val="新細明體"/>
        <family val="1"/>
        <charset val="136"/>
      </rPr>
      <t>(花蓮獨購)</t>
    </r>
    <phoneticPr fontId="11" type="noConversion"/>
  </si>
  <si>
    <r>
      <rPr>
        <sz val="12"/>
        <rFont val="新細明體"/>
        <family val="1"/>
        <charset val="136"/>
      </rPr>
      <t>Sanford Guide Collection(熱病)</t>
    </r>
    <r>
      <rPr>
        <sz val="12"/>
        <color indexed="10"/>
        <rFont val="新細明體"/>
        <family val="1"/>
        <charset val="136"/>
      </rPr>
      <t>(花蓮獨購)</t>
    </r>
    <phoneticPr fontId="11" type="noConversion"/>
  </si>
  <si>
    <t>4 / 30</t>
    <phoneticPr fontId="11" type="noConversion"/>
  </si>
  <si>
    <t>22 / 50</t>
    <phoneticPr fontId="11" type="noConversion"/>
  </si>
  <si>
    <t>台北</t>
    <phoneticPr fontId="9" type="noConversion"/>
  </si>
  <si>
    <t>Nephrology, dialysis, transplantation</t>
    <phoneticPr fontId="11" type="noConversion"/>
  </si>
  <si>
    <t>109年1月</t>
  </si>
  <si>
    <t>109年2月</t>
  </si>
  <si>
    <t>109年3月</t>
  </si>
  <si>
    <t>109年4月</t>
  </si>
  <si>
    <t>109年5月</t>
  </si>
  <si>
    <t>109年6月</t>
  </si>
  <si>
    <t>109年7月</t>
  </si>
  <si>
    <t>109年8月</t>
  </si>
  <si>
    <t>109年9月</t>
  </si>
  <si>
    <t>109年10月</t>
  </si>
  <si>
    <t>109年11月</t>
  </si>
  <si>
    <t>109年12月</t>
  </si>
  <si>
    <t>110年2月</t>
    <phoneticPr fontId="11" type="noConversion"/>
  </si>
  <si>
    <t>110年3月</t>
    <phoneticPr fontId="11" type="noConversion"/>
  </si>
  <si>
    <t>110年4月</t>
    <phoneticPr fontId="11" type="noConversion"/>
  </si>
  <si>
    <t>110年6月</t>
    <phoneticPr fontId="11" type="noConversion"/>
  </si>
  <si>
    <t>110年7月</t>
    <phoneticPr fontId="11" type="noConversion"/>
  </si>
  <si>
    <t>110年12月</t>
    <phoneticPr fontId="11" type="noConversion"/>
  </si>
  <si>
    <t>台北</t>
    <phoneticPr fontId="11" type="noConversion"/>
  </si>
  <si>
    <t>111年1月</t>
    <phoneticPr fontId="11" type="noConversion"/>
  </si>
  <si>
    <t>110年5月</t>
    <phoneticPr fontId="11" type="noConversion"/>
  </si>
  <si>
    <t>110年1月</t>
    <phoneticPr fontId="11" type="noConversion"/>
  </si>
  <si>
    <t>110年8月</t>
    <phoneticPr fontId="11" type="noConversion"/>
  </si>
  <si>
    <t>110年9月</t>
    <phoneticPr fontId="11" type="noConversion"/>
  </si>
  <si>
    <t>110年10月</t>
    <phoneticPr fontId="11" type="noConversion"/>
  </si>
  <si>
    <t>110年11月</t>
    <phoneticPr fontId="11" type="noConversion"/>
  </si>
  <si>
    <t>111年2月</t>
  </si>
  <si>
    <t>111年3月</t>
  </si>
  <si>
    <t>111年4月</t>
  </si>
  <si>
    <t>111年5月</t>
  </si>
  <si>
    <t>111年6月</t>
  </si>
  <si>
    <t>111年7月</t>
  </si>
  <si>
    <t>111年8月</t>
  </si>
  <si>
    <t>111年9月</t>
  </si>
  <si>
    <t>111年10月</t>
  </si>
  <si>
    <t>111年11月</t>
  </si>
  <si>
    <t>111年12月</t>
  </si>
  <si>
    <t>112年2月</t>
    <phoneticPr fontId="11" type="noConversion"/>
  </si>
  <si>
    <t>112年3月</t>
    <phoneticPr fontId="11" type="noConversion"/>
  </si>
  <si>
    <t>112年1月</t>
    <phoneticPr fontId="11" type="noConversion"/>
  </si>
  <si>
    <t>112年4月</t>
    <phoneticPr fontId="11" type="noConversion"/>
  </si>
  <si>
    <t>112年5月</t>
    <phoneticPr fontId="11" type="noConversion"/>
  </si>
  <si>
    <t>112年6月</t>
    <phoneticPr fontId="11" type="noConversion"/>
  </si>
  <si>
    <t>112年7月</t>
    <phoneticPr fontId="11" type="noConversion"/>
  </si>
  <si>
    <t>112年8月</t>
    <phoneticPr fontId="11" type="noConversion"/>
  </si>
  <si>
    <t>112年9月</t>
    <phoneticPr fontId="11" type="noConversion"/>
  </si>
  <si>
    <t>112年10月</t>
    <phoneticPr fontId="11" type="noConversion"/>
  </si>
  <si>
    <t>112年11月</t>
    <phoneticPr fontId="11" type="noConversion"/>
  </si>
  <si>
    <t>112年12月</t>
    <phoneticPr fontId="11" type="noConversion"/>
  </si>
  <si>
    <t>113年1月</t>
    <phoneticPr fontId="11" type="noConversion"/>
  </si>
  <si>
    <t>113年2月</t>
    <phoneticPr fontId="11" type="noConversion"/>
  </si>
  <si>
    <t>113年3月</t>
    <phoneticPr fontId="11" type="noConversion"/>
  </si>
  <si>
    <t>113年4月</t>
    <phoneticPr fontId="11" type="noConversion"/>
  </si>
  <si>
    <t>113年5月</t>
    <phoneticPr fontId="11" type="noConversion"/>
  </si>
  <si>
    <t>113年6月</t>
    <phoneticPr fontId="11" type="noConversion"/>
  </si>
  <si>
    <t>113年7月</t>
    <phoneticPr fontId="11" type="noConversion"/>
  </si>
  <si>
    <t>113年8月</t>
    <phoneticPr fontId="11" type="noConversion"/>
  </si>
  <si>
    <t>113年9月</t>
    <phoneticPr fontId="11" type="noConversion"/>
  </si>
  <si>
    <t>113年10月</t>
    <phoneticPr fontId="11" type="noConversion"/>
  </si>
  <si>
    <t>113年11月</t>
    <phoneticPr fontId="11" type="noConversion"/>
  </si>
  <si>
    <t>113年12月</t>
    <phoneticPr fontId="11" type="noConversion"/>
  </si>
  <si>
    <t>114年1月</t>
    <phoneticPr fontId="11" type="noConversion"/>
  </si>
  <si>
    <t>110年改由採購當年度院區負責統計1月，輪值順序不變大林→台北→花蓮→台中</t>
    <phoneticPr fontId="11" type="noConversion"/>
  </si>
  <si>
    <t>ClinicalPath癌症治療決策支援系統</t>
    <phoneticPr fontId="11" type="noConversion"/>
  </si>
  <si>
    <t>Nursing and Allied Health Collection</t>
  </si>
  <si>
    <t>EBSCO</t>
  </si>
  <si>
    <t>贈送2020年1-5月</t>
    <phoneticPr fontId="11" type="noConversion"/>
  </si>
  <si>
    <t>SpringerNature電子書</t>
  </si>
  <si>
    <t>飛資得</t>
    <phoneticPr fontId="11" type="noConversion"/>
  </si>
  <si>
    <t>陳永祥</t>
    <phoneticPr fontId="11" type="noConversion"/>
  </si>
  <si>
    <r>
      <t xml:space="preserve">www.antimicrobe.org
</t>
    </r>
    <r>
      <rPr>
        <sz val="10"/>
        <rFont val="新細明體"/>
        <family val="1"/>
        <charset val="136"/>
      </rPr>
      <t>線上醫學資料庫</t>
    </r>
    <phoneticPr fontId="11" type="noConversion"/>
  </si>
  <si>
    <t>UpToDateAnywhere臨床醫學主題評論資料庫</t>
  </si>
  <si>
    <t>Wiley-Blackwell電子期刊資料庫</t>
  </si>
  <si>
    <t>中國期刊全文資料庫</t>
  </si>
  <si>
    <t>花蓮台北大林（2019花蓮新增;2020大林新増;2021台北新增）</t>
    <phoneticPr fontId="11" type="noConversion"/>
  </si>
  <si>
    <t>花蓮獨購（2020花蓮新增）</t>
    <phoneticPr fontId="11" type="noConversion"/>
  </si>
  <si>
    <t>花蓮台北（2021新增）</t>
    <phoneticPr fontId="11" type="noConversion"/>
  </si>
  <si>
    <t>四院（2017四院新增）</t>
    <phoneticPr fontId="11" type="noConversion"/>
  </si>
  <si>
    <t>四院（2019四院新增）</t>
    <phoneticPr fontId="11" type="noConversion"/>
  </si>
  <si>
    <t>花蓮台北（2021台中大林刪訂）</t>
    <phoneticPr fontId="11" type="noConversion"/>
  </si>
  <si>
    <t>四院（2017大林新增；2018花蓮台北台中新增）</t>
    <phoneticPr fontId="11" type="noConversion"/>
  </si>
  <si>
    <t>－</t>
    <phoneticPr fontId="11" type="noConversion"/>
  </si>
  <si>
    <t>1、</t>
    <phoneticPr fontId="11" type="noConversion"/>
  </si>
  <si>
    <t>2、</t>
    <phoneticPr fontId="11" type="noConversion"/>
  </si>
  <si>
    <t>3、</t>
    <phoneticPr fontId="11" type="noConversion"/>
  </si>
  <si>
    <t>4、</t>
    <phoneticPr fontId="11" type="noConversion"/>
  </si>
  <si>
    <t>5、</t>
    <phoneticPr fontId="11" type="noConversion"/>
  </si>
  <si>
    <t>6、</t>
    <phoneticPr fontId="11" type="noConversion"/>
  </si>
  <si>
    <t>7、</t>
    <phoneticPr fontId="11" type="noConversion"/>
  </si>
  <si>
    <t>8、</t>
    <phoneticPr fontId="11" type="noConversion"/>
  </si>
  <si>
    <t>9、</t>
    <phoneticPr fontId="11" type="noConversion"/>
  </si>
  <si>
    <t>10、</t>
    <phoneticPr fontId="11" type="noConversion"/>
  </si>
  <si>
    <t>11、</t>
    <phoneticPr fontId="11" type="noConversion"/>
  </si>
  <si>
    <t>12、</t>
    <phoneticPr fontId="11" type="noConversion"/>
  </si>
  <si>
    <t>13、</t>
    <phoneticPr fontId="11" type="noConversion"/>
  </si>
  <si>
    <t>14、</t>
    <phoneticPr fontId="11" type="noConversion"/>
  </si>
  <si>
    <t>15、</t>
    <phoneticPr fontId="11" type="noConversion"/>
  </si>
  <si>
    <t>16、</t>
    <phoneticPr fontId="11" type="noConversion"/>
  </si>
  <si>
    <t>17、</t>
    <phoneticPr fontId="11" type="noConversion"/>
  </si>
  <si>
    <t>18、</t>
    <phoneticPr fontId="11" type="noConversion"/>
  </si>
  <si>
    <t>22、</t>
    <phoneticPr fontId="11" type="noConversion"/>
  </si>
  <si>
    <t>23、</t>
    <phoneticPr fontId="11" type="noConversion"/>
  </si>
  <si>
    <t>24、</t>
    <phoneticPr fontId="11" type="noConversion"/>
  </si>
  <si>
    <r>
      <t>Micromedex資料庫(Internet網際網路)</t>
    </r>
    <r>
      <rPr>
        <sz val="12"/>
        <color indexed="10"/>
        <rFont val="新細明體"/>
        <family val="1"/>
        <charset val="136"/>
      </rPr>
      <t>(四院合購，20人版)</t>
    </r>
    <phoneticPr fontId="11" type="noConversion"/>
  </si>
  <si>
    <r>
      <t>Clinicalkey醫學資料庫</t>
    </r>
    <r>
      <rPr>
        <sz val="12"/>
        <color indexed="10"/>
        <rFont val="新細明體"/>
        <family val="1"/>
        <charset val="136"/>
      </rPr>
      <t>(四院合購，2019起刪除登入人次及檢索次數)</t>
    </r>
    <phoneticPr fontId="11" type="noConversion"/>
  </si>
  <si>
    <r>
      <t>CINAHL Plus with Full Text 護理學全文資料庫</t>
    </r>
    <r>
      <rPr>
        <sz val="12"/>
        <color indexed="10"/>
        <rFont val="新細明體"/>
        <family val="1"/>
        <charset val="136"/>
      </rPr>
      <t>(三院合購：台北、台中、大林)</t>
    </r>
    <phoneticPr fontId="11" type="noConversion"/>
  </si>
  <si>
    <r>
      <t>Dentistry &amp; Oral Science Source牙科暨口腔衛生類全文資料庫</t>
    </r>
    <r>
      <rPr>
        <sz val="12"/>
        <color indexed="10"/>
        <rFont val="新細明體"/>
        <family val="1"/>
        <charset val="136"/>
      </rPr>
      <t>(三院合購：花蓮、台北、大林)</t>
    </r>
    <phoneticPr fontId="11" type="noConversion"/>
  </si>
  <si>
    <r>
      <t>Lexi-Comp Online藥學資料庫</t>
    </r>
    <r>
      <rPr>
        <sz val="12"/>
        <color indexed="10"/>
        <rFont val="新細明體"/>
        <family val="1"/>
        <charset val="136"/>
      </rPr>
      <t>(三院合購：花蓮、台北、大林)</t>
    </r>
    <phoneticPr fontId="11" type="noConversion"/>
  </si>
  <si>
    <r>
      <t>EMBASE生物醫學資料庫（Ovid平台）</t>
    </r>
    <r>
      <rPr>
        <sz val="12"/>
        <color indexed="10"/>
        <rFont val="新細明體"/>
        <family val="1"/>
        <charset val="136"/>
      </rPr>
      <t>(兩院合購：花蓮、台北)</t>
    </r>
    <phoneticPr fontId="11" type="noConversion"/>
  </si>
  <si>
    <t>全部加總(花連自已查)</t>
    <phoneticPr fontId="11" type="noConversion"/>
  </si>
  <si>
    <t>花蓮</t>
    <phoneticPr fontId="9" type="noConversion"/>
  </si>
  <si>
    <t>2020訂購，2021停訂</t>
    <phoneticPr fontId="11" type="noConversion"/>
  </si>
  <si>
    <t>Perfusion</t>
  </si>
  <si>
    <r>
      <rPr>
        <sz val="10"/>
        <color indexed="17"/>
        <rFont val="新細明體"/>
        <family val="1"/>
        <charset val="136"/>
      </rPr>
      <t>花蓮</t>
    </r>
    <r>
      <rPr>
        <sz val="10"/>
        <color indexed="17"/>
        <rFont val="Times New Roman"/>
        <family val="1"/>
      </rPr>
      <t/>
    </r>
    <phoneticPr fontId="11" type="noConversion"/>
  </si>
  <si>
    <t>1098-660X</t>
  </si>
  <si>
    <t>1477-111X</t>
  </si>
  <si>
    <t>Journal of Clinical Microbiology</t>
    <phoneticPr fontId="11" type="noConversion"/>
  </si>
  <si>
    <t>Total_Item_Requests(全部)</t>
    <phoneticPr fontId="11" type="noConversion"/>
  </si>
  <si>
    <t>請廠商提供</t>
    <phoneticPr fontId="11" type="noConversion"/>
  </si>
  <si>
    <t>https://librarian.springernature.com/</t>
    <phoneticPr fontId="11" type="noConversion"/>
  </si>
  <si>
    <r>
      <rPr>
        <b/>
        <sz val="9"/>
        <color theme="1"/>
        <rFont val="新細明體"/>
        <family val="1"/>
        <charset val="136"/>
      </rPr>
      <t>代理商</t>
    </r>
    <phoneticPr fontId="11" type="noConversion"/>
  </si>
  <si>
    <r>
      <rPr>
        <b/>
        <sz val="9"/>
        <color theme="1"/>
        <rFont val="新細明體"/>
        <family val="1"/>
        <charset val="136"/>
      </rPr>
      <t>最低使用次數</t>
    </r>
    <phoneticPr fontId="11" type="noConversion"/>
  </si>
  <si>
    <r>
      <rPr>
        <b/>
        <sz val="10"/>
        <rFont val="新細明體"/>
        <family val="1"/>
        <charset val="136"/>
      </rPr>
      <t>下載報表說明</t>
    </r>
    <phoneticPr fontId="11" type="noConversion"/>
  </si>
  <si>
    <r>
      <t>1</t>
    </r>
    <r>
      <rPr>
        <b/>
        <sz val="10"/>
        <rFont val="新細明體"/>
        <family val="1"/>
        <charset val="136"/>
      </rPr>
      <t>月</t>
    </r>
    <phoneticPr fontId="11" type="noConversion"/>
  </si>
  <si>
    <r>
      <t>4</t>
    </r>
    <r>
      <rPr>
        <b/>
        <sz val="10"/>
        <rFont val="新細明體"/>
        <family val="1"/>
        <charset val="136"/>
      </rPr>
      <t>月</t>
    </r>
    <phoneticPr fontId="11" type="noConversion"/>
  </si>
  <si>
    <r>
      <t>5</t>
    </r>
    <r>
      <rPr>
        <b/>
        <sz val="10"/>
        <rFont val="新細明體"/>
        <family val="1"/>
        <charset val="136"/>
      </rPr>
      <t>月</t>
    </r>
    <phoneticPr fontId="11" type="noConversion"/>
  </si>
  <si>
    <r>
      <t>6</t>
    </r>
    <r>
      <rPr>
        <b/>
        <sz val="10"/>
        <rFont val="新細明體"/>
        <family val="1"/>
        <charset val="136"/>
      </rPr>
      <t>月</t>
    </r>
    <phoneticPr fontId="11" type="noConversion"/>
  </si>
  <si>
    <r>
      <t>7</t>
    </r>
    <r>
      <rPr>
        <b/>
        <sz val="10"/>
        <rFont val="新細明體"/>
        <family val="1"/>
        <charset val="136"/>
      </rPr>
      <t>月</t>
    </r>
    <phoneticPr fontId="11" type="noConversion"/>
  </si>
  <si>
    <r>
      <t>8</t>
    </r>
    <r>
      <rPr>
        <b/>
        <sz val="10"/>
        <rFont val="新細明體"/>
        <family val="1"/>
        <charset val="136"/>
      </rPr>
      <t>月</t>
    </r>
    <phoneticPr fontId="11" type="noConversion"/>
  </si>
  <si>
    <r>
      <t>9</t>
    </r>
    <r>
      <rPr>
        <b/>
        <sz val="10"/>
        <rFont val="新細明體"/>
        <family val="1"/>
        <charset val="136"/>
      </rPr>
      <t>月</t>
    </r>
    <phoneticPr fontId="11" type="noConversion"/>
  </si>
  <si>
    <r>
      <t>10</t>
    </r>
    <r>
      <rPr>
        <b/>
        <sz val="10"/>
        <rFont val="新細明體"/>
        <family val="1"/>
        <charset val="136"/>
      </rPr>
      <t>月</t>
    </r>
    <phoneticPr fontId="11" type="noConversion"/>
  </si>
  <si>
    <r>
      <t>11</t>
    </r>
    <r>
      <rPr>
        <b/>
        <sz val="10"/>
        <rFont val="新細明體"/>
        <family val="1"/>
        <charset val="136"/>
      </rPr>
      <t>月</t>
    </r>
    <phoneticPr fontId="11" type="noConversion"/>
  </si>
  <si>
    <r>
      <t>12</t>
    </r>
    <r>
      <rPr>
        <b/>
        <sz val="10"/>
        <rFont val="新細明體"/>
        <family val="1"/>
        <charset val="136"/>
      </rPr>
      <t>月</t>
    </r>
    <phoneticPr fontId="11" type="noConversion"/>
  </si>
  <si>
    <r>
      <rPr>
        <b/>
        <sz val="10"/>
        <rFont val="新細明體"/>
        <family val="1"/>
        <charset val="136"/>
      </rPr>
      <t>合計</t>
    </r>
    <phoneticPr fontId="11" type="noConversion"/>
  </si>
  <si>
    <r>
      <rPr>
        <b/>
        <sz val="10"/>
        <rFont val="新細明體"/>
        <family val="1"/>
        <charset val="136"/>
      </rPr>
      <t>備註</t>
    </r>
    <phoneticPr fontId="11" type="noConversion"/>
  </si>
  <si>
    <r>
      <rPr>
        <b/>
        <sz val="10"/>
        <color indexed="56"/>
        <rFont val="新細明體"/>
        <family val="1"/>
        <charset val="136"/>
      </rPr>
      <t>飛資得定期提供</t>
    </r>
    <phoneticPr fontId="11" type="noConversion"/>
  </si>
  <si>
    <r>
      <rPr>
        <sz val="10"/>
        <color rgb="FFFF0000"/>
        <rFont val="新細明體"/>
        <family val="1"/>
        <charset val="136"/>
      </rPr>
      <t xml:space="preserve">花蓮
</t>
    </r>
    <r>
      <rPr>
        <sz val="10"/>
        <color rgb="FFFF0000"/>
        <rFont val="Times New Roman"/>
        <family val="1"/>
      </rPr>
      <t xml:space="preserve">tch_lib@tzuchi.com.tw
</t>
    </r>
    <r>
      <rPr>
        <sz val="10"/>
        <color rgb="FFFF0000"/>
        <rFont val="新細明體"/>
        <family val="1"/>
        <charset val="136"/>
      </rPr>
      <t xml:space="preserve">大林
</t>
    </r>
    <r>
      <rPr>
        <sz val="10"/>
        <color rgb="FFFF0000"/>
        <rFont val="Times New Roman"/>
        <family val="1"/>
      </rPr>
      <t xml:space="preserve">library@tzuchi.com.tw
</t>
    </r>
    <r>
      <rPr>
        <sz val="10"/>
        <color rgb="FFFF0000"/>
        <rFont val="新細明體"/>
        <family val="1"/>
        <charset val="136"/>
      </rPr>
      <t xml:space="preserve">台北
</t>
    </r>
    <r>
      <rPr>
        <sz val="10"/>
        <color rgb="FFFF0000"/>
        <rFont val="Times New Roman"/>
        <family val="1"/>
      </rPr>
      <t>xd709141@tzuchi.com.tw</t>
    </r>
    <phoneticPr fontId="11" type="noConversion"/>
  </si>
  <si>
    <r>
      <rPr>
        <sz val="10"/>
        <color rgb="FFFF0000"/>
        <rFont val="新細明體"/>
        <family val="1"/>
        <charset val="136"/>
      </rPr>
      <t xml:space="preserve">花蓮
</t>
    </r>
    <r>
      <rPr>
        <sz val="10"/>
        <color rgb="FFFF0000"/>
        <rFont val="Times New Roman"/>
        <family val="1"/>
      </rPr>
      <t xml:space="preserve">tzuchi2017
</t>
    </r>
    <r>
      <rPr>
        <sz val="10"/>
        <color rgb="FFFF0000"/>
        <rFont val="新細明體"/>
        <family val="1"/>
        <charset val="136"/>
      </rPr>
      <t xml:space="preserve">大林
</t>
    </r>
    <r>
      <rPr>
        <sz val="10"/>
        <color rgb="FFFF0000"/>
        <rFont val="Times New Roman"/>
        <family val="1"/>
      </rPr>
      <t xml:space="preserve">Dalin2017
</t>
    </r>
    <r>
      <rPr>
        <sz val="10"/>
        <color rgb="FFFF0000"/>
        <rFont val="新細明體"/>
        <family val="1"/>
        <charset val="136"/>
      </rPr>
      <t xml:space="preserve">台北
</t>
    </r>
    <r>
      <rPr>
        <sz val="10"/>
        <color rgb="FFFF0000"/>
        <rFont val="Times New Roman"/>
        <family val="1"/>
      </rPr>
      <t>Sage2018</t>
    </r>
    <phoneticPr fontId="11" type="noConversion"/>
  </si>
  <si>
    <r>
      <rPr>
        <sz val="10"/>
        <color rgb="FF006411"/>
        <rFont val="新細明體"/>
        <family val="1"/>
        <charset val="136"/>
      </rPr>
      <t>心臟血管外科</t>
    </r>
    <phoneticPr fontId="11" type="noConversion"/>
  </si>
  <si>
    <r>
      <t>1.</t>
    </r>
    <r>
      <rPr>
        <sz val="10"/>
        <color indexed="21"/>
        <rFont val="新細明體"/>
        <family val="1"/>
        <charset val="136"/>
      </rPr>
      <t>右上角</t>
    </r>
    <r>
      <rPr>
        <sz val="10"/>
        <color indexed="21"/>
        <rFont val="Times New Roman"/>
        <family val="1"/>
      </rPr>
      <t>sign in
2.</t>
    </r>
    <r>
      <rPr>
        <sz val="10"/>
        <color indexed="21"/>
        <rFont val="新細明體"/>
        <family val="1"/>
        <charset val="136"/>
      </rPr>
      <t>中間</t>
    </r>
    <r>
      <rPr>
        <sz val="10"/>
        <color indexed="21"/>
        <rFont val="Times New Roman"/>
        <family val="1"/>
      </rPr>
      <t>Generate COUNTER usage reports
3.Run Report</t>
    </r>
    <phoneticPr fontId="11" type="noConversion"/>
  </si>
  <si>
    <r>
      <rPr>
        <b/>
        <sz val="10"/>
        <color indexed="62"/>
        <rFont val="新細明體"/>
        <family val="1"/>
        <charset val="136"/>
      </rPr>
      <t>出版社無提供使用統計</t>
    </r>
    <r>
      <rPr>
        <b/>
        <sz val="10"/>
        <color indexed="62"/>
        <rFont val="Times New Roman"/>
        <family val="1"/>
      </rPr>
      <t>(201601)</t>
    </r>
    <phoneticPr fontId="11" type="noConversion"/>
  </si>
  <si>
    <r>
      <rPr>
        <sz val="10"/>
        <color rgb="FFFF0000"/>
        <rFont val="新細明體"/>
        <family val="1"/>
        <charset val="136"/>
      </rPr>
      <t>　</t>
    </r>
    <phoneticPr fontId="11" type="noConversion"/>
  </si>
  <si>
    <r>
      <t xml:space="preserve">INDIVIDUALS log in
</t>
    </r>
    <r>
      <rPr>
        <sz val="10"/>
        <color indexed="21"/>
        <rFont val="新細明體"/>
        <family val="1"/>
        <charset val="136"/>
      </rPr>
      <t>登入後重新貼上網址</t>
    </r>
    <r>
      <rPr>
        <sz val="10"/>
        <color indexed="21"/>
        <rFont val="Times New Roman"/>
        <family val="1"/>
      </rPr>
      <t>&gt;Run Report</t>
    </r>
    <phoneticPr fontId="11" type="noConversion"/>
  </si>
  <si>
    <r>
      <rPr>
        <b/>
        <sz val="10"/>
        <color indexed="62"/>
        <rFont val="新細明體"/>
        <family val="1"/>
        <charset val="136"/>
      </rPr>
      <t>飛資得定期提供</t>
    </r>
    <phoneticPr fontId="11" type="noConversion"/>
  </si>
  <si>
    <r>
      <rPr>
        <sz val="10"/>
        <color indexed="21"/>
        <rFont val="新細明體"/>
        <family val="1"/>
        <charset val="136"/>
      </rPr>
      <t>兩院區相加
登入後重新貼上網址</t>
    </r>
    <phoneticPr fontId="11" type="noConversion"/>
  </si>
  <si>
    <r>
      <rPr>
        <b/>
        <sz val="10"/>
        <color rgb="FF333399"/>
        <rFont val="新細明體"/>
        <family val="1"/>
        <charset val="136"/>
      </rPr>
      <t>飛資得定期提供</t>
    </r>
    <phoneticPr fontId="11" type="noConversion"/>
  </si>
  <si>
    <r>
      <rPr>
        <sz val="10"/>
        <color rgb="FF006411"/>
        <rFont val="新細明體"/>
        <family val="1"/>
        <charset val="136"/>
      </rPr>
      <t>檢驗科</t>
    </r>
    <phoneticPr fontId="11" type="noConversion"/>
  </si>
  <si>
    <r>
      <t>2</t>
    </r>
    <r>
      <rPr>
        <sz val="12"/>
        <rFont val="新細明體"/>
        <family val="1"/>
        <charset val="136"/>
      </rPr>
      <t>月</t>
    </r>
    <phoneticPr fontId="11" type="noConversion"/>
  </si>
  <si>
    <r>
      <t>3</t>
    </r>
    <r>
      <rPr>
        <sz val="12"/>
        <rFont val="新細明體"/>
        <family val="1"/>
        <charset val="136"/>
      </rPr>
      <t>月</t>
    </r>
    <phoneticPr fontId="11" type="noConversion"/>
  </si>
  <si>
    <t>Tzuchilib2021</t>
    <phoneticPr fontId="11" type="noConversion"/>
  </si>
  <si>
    <t>花連自己查</t>
    <phoneticPr fontId="11" type="noConversion"/>
  </si>
  <si>
    <t xml:space="preserve"> library@tzuchi.com.tw </t>
  </si>
  <si>
    <t xml:space="preserve"> xdlibrary@tzuchi.com.tw</t>
  </si>
  <si>
    <t xml:space="preserve">tc1622906@tzuchi.com.tw </t>
  </si>
  <si>
    <t>Wiley</t>
  </si>
  <si>
    <t>院區</t>
    <phoneticPr fontId="11" type="noConversion"/>
  </si>
  <si>
    <t>E-mail</t>
    <phoneticPr fontId="11" type="noConversion"/>
  </si>
  <si>
    <t>Taichung</t>
    <phoneticPr fontId="11" type="noConversion"/>
  </si>
  <si>
    <t>Dalin</t>
    <phoneticPr fontId="11" type="noConversion"/>
  </si>
  <si>
    <t>Hualien</t>
    <phoneticPr fontId="11" type="noConversion"/>
  </si>
  <si>
    <t>Taipei</t>
    <phoneticPr fontId="11" type="noConversion"/>
  </si>
  <si>
    <t>請廠商提供</t>
  </si>
  <si>
    <t>Age and Ageing</t>
    <phoneticPr fontId="11" type="noConversion"/>
  </si>
  <si>
    <r>
      <rPr>
        <sz val="10"/>
        <color rgb="FFFF0000"/>
        <rFont val="新細明體"/>
        <family val="1"/>
        <charset val="136"/>
      </rPr>
      <t xml:space="preserve">花蓮
</t>
    </r>
    <r>
      <rPr>
        <sz val="10"/>
        <color rgb="FFFF0000"/>
        <rFont val="Times New Roman"/>
        <family val="1"/>
      </rPr>
      <t xml:space="preserve">tzuchi2017
</t>
    </r>
    <r>
      <rPr>
        <sz val="10"/>
        <color rgb="FFFF0000"/>
        <rFont val="新細明體"/>
        <family val="1"/>
        <charset val="136"/>
      </rPr>
      <t xml:space="preserve">大林
</t>
    </r>
    <r>
      <rPr>
        <sz val="10"/>
        <color rgb="FFFF0000"/>
        <rFont val="Times New Roman"/>
        <family val="1"/>
      </rPr>
      <t>tzuchi2017</t>
    </r>
    <phoneticPr fontId="11" type="noConversion"/>
  </si>
  <si>
    <t>Nature Reviews Gastroenterology and Hepatology</t>
    <phoneticPr fontId="11" type="noConversion"/>
  </si>
  <si>
    <r>
      <rPr>
        <sz val="10"/>
        <color rgb="FFFF0000"/>
        <rFont val="新細明體"/>
        <family val="1"/>
        <charset val="136"/>
      </rPr>
      <t>台北</t>
    </r>
    <r>
      <rPr>
        <sz val="10"/>
        <color rgb="FFFF0000"/>
        <rFont val="Times New Roman"/>
        <family val="1"/>
      </rPr>
      <t xml:space="preserve">:tzuchi
</t>
    </r>
    <r>
      <rPr>
        <sz val="10"/>
        <color rgb="FFFF0000"/>
        <rFont val="新細明體"/>
        <family val="1"/>
        <charset val="136"/>
      </rPr>
      <t>大林</t>
    </r>
    <r>
      <rPr>
        <sz val="10"/>
        <color rgb="FFFF0000"/>
        <rFont val="Times New Roman"/>
        <family val="1"/>
      </rPr>
      <t>:275489</t>
    </r>
    <phoneticPr fontId="11" type="noConversion"/>
  </si>
  <si>
    <r>
      <t>Cochrane Library實證醫學資料庫</t>
    </r>
    <r>
      <rPr>
        <sz val="12"/>
        <color indexed="10"/>
        <rFont val="新細明體"/>
        <family val="1"/>
        <charset val="136"/>
      </rPr>
      <t>(四院合購)</t>
    </r>
    <phoneticPr fontId="9" type="noConversion"/>
  </si>
  <si>
    <t>青島站點</t>
    <phoneticPr fontId="11" type="noConversion"/>
  </si>
  <si>
    <r>
      <rPr>
        <b/>
        <sz val="10"/>
        <color indexed="62"/>
        <rFont val="新細明體"/>
        <family val="1"/>
        <charset val="136"/>
      </rPr>
      <t>由代理商提供</t>
    </r>
    <r>
      <rPr>
        <b/>
        <sz val="10"/>
        <color indexed="62"/>
        <rFont val="Times New Roman"/>
        <family val="1"/>
      </rPr>
      <t>Elsevier</t>
    </r>
    <r>
      <rPr>
        <b/>
        <sz val="10"/>
        <color indexed="62"/>
        <rFont val="新細明體"/>
        <family val="1"/>
        <charset val="136"/>
      </rPr>
      <t>統計清單</t>
    </r>
    <phoneticPr fontId="11" type="noConversion"/>
  </si>
  <si>
    <r>
      <t>華藝中文電子期刊暨中文博碩士論文資料庫</t>
    </r>
    <r>
      <rPr>
        <sz val="12"/>
        <color indexed="10"/>
        <rFont val="新細明體"/>
        <family val="1"/>
        <charset val="136"/>
      </rPr>
      <t>(四院合購)</t>
    </r>
    <phoneticPr fontId="11" type="noConversion"/>
  </si>
  <si>
    <t>EAL000176621</t>
    <phoneticPr fontId="11" type="noConversion"/>
  </si>
  <si>
    <t>EAL00000179569</t>
    <phoneticPr fontId="11" type="noConversion"/>
  </si>
  <si>
    <t>EAL00000179447</t>
    <phoneticPr fontId="11" type="noConversion"/>
  </si>
  <si>
    <t>花蓮</t>
    <phoneticPr fontId="11" type="noConversion"/>
  </si>
  <si>
    <t>60 / 60</t>
    <phoneticPr fontId="11" type="noConversion"/>
  </si>
  <si>
    <t>32 / 60</t>
    <phoneticPr fontId="11" type="noConversion"/>
  </si>
  <si>
    <t>ASM</t>
    <phoneticPr fontId="11" type="noConversion"/>
  </si>
  <si>
    <r>
      <rPr>
        <sz val="10"/>
        <color rgb="FFFF0000"/>
        <rFont val="新細明體"/>
        <family val="1"/>
        <charset val="136"/>
      </rPr>
      <t>台北</t>
    </r>
    <r>
      <rPr>
        <sz val="10"/>
        <color rgb="FFFF0000"/>
        <rFont val="Times New Roman"/>
        <family val="1"/>
      </rPr>
      <t xml:space="preserve">:309640
</t>
    </r>
    <r>
      <rPr>
        <sz val="10"/>
        <color rgb="FFFF0000"/>
        <rFont val="新細明體"/>
        <family val="1"/>
        <charset val="136"/>
      </rPr>
      <t>大林</t>
    </r>
    <r>
      <rPr>
        <sz val="10"/>
        <color rgb="FFFF0000"/>
        <rFont val="Times New Roman"/>
        <family val="1"/>
      </rPr>
      <t>:275489</t>
    </r>
    <phoneticPr fontId="11" type="noConversion"/>
  </si>
  <si>
    <t>Tzuchi@176621</t>
    <phoneticPr fontId="11" type="noConversion"/>
  </si>
  <si>
    <t>Tzuchi@179569</t>
    <phoneticPr fontId="11" type="noConversion"/>
  </si>
  <si>
    <t>Cochrane Library</t>
    <phoneticPr fontId="11" type="noConversion"/>
  </si>
  <si>
    <t>管理者介面登入帳密，點選上方的登入信箱XXX@tzuchi.com.tw
&gt;Institutional Administration要輸入驗證碼
&gt;Usage reports
選擇COUNTER5&gt;點選Go to Atypon Insights
Format選「TSV」，更改時間區間(This Year)，Report選「Journal Usage by Access Type(TR_J3)」，完成後選GENERATE
產生的檔案另存新檔至桌面，之後開啟空白EXCEL強制開啟舊檔該TSV檔                                                                                                       ***下個月作統計的人查上個月會得到不太一樣的數據喔!***</t>
    <phoneticPr fontId="11" type="noConversion"/>
  </si>
  <si>
    <t>花蓮</t>
    <phoneticPr fontId="11" type="noConversion"/>
  </si>
  <si>
    <t>台北</t>
    <phoneticPr fontId="11" type="noConversion"/>
  </si>
  <si>
    <t>Total_Item_Requests相加</t>
    <phoneticPr fontId="11" type="noConversion"/>
  </si>
  <si>
    <t>花蓮台北自行查詢</t>
    <phoneticPr fontId="11" type="noConversion"/>
  </si>
  <si>
    <t>Aap1302971</t>
    <phoneticPr fontId="11" type="noConversion"/>
  </si>
  <si>
    <t>Functionality / Login</t>
    <phoneticPr fontId="11" type="noConversion"/>
  </si>
  <si>
    <t>2022年資料庫使用統計表</t>
    <phoneticPr fontId="9" type="noConversion"/>
  </si>
  <si>
    <r>
      <t>2022</t>
    </r>
    <r>
      <rPr>
        <b/>
        <sz val="10"/>
        <rFont val="新細明體"/>
        <family val="1"/>
        <charset val="136"/>
      </rPr>
      <t>成交價</t>
    </r>
    <phoneticPr fontId="11" type="noConversion"/>
  </si>
  <si>
    <t>xd305241@tzuchi.com.tw</t>
    <phoneticPr fontId="11" type="noConversion"/>
  </si>
  <si>
    <t>Practical Neurology</t>
    <phoneticPr fontId="11" type="noConversion"/>
  </si>
  <si>
    <t>神經內科</t>
    <phoneticPr fontId="11" type="noConversion"/>
  </si>
  <si>
    <t>1474-7766</t>
    <phoneticPr fontId="11" type="noConversion"/>
  </si>
  <si>
    <r>
      <rPr>
        <sz val="10"/>
        <color indexed="17"/>
        <rFont val="細明體"/>
        <family val="3"/>
        <charset val="136"/>
      </rPr>
      <t xml:space="preserve">新
</t>
    </r>
    <r>
      <rPr>
        <sz val="10"/>
        <color indexed="17"/>
        <rFont val="Times New Roman"/>
        <family val="1"/>
      </rPr>
      <t>(2022)</t>
    </r>
    <phoneticPr fontId="11" type="noConversion"/>
  </si>
  <si>
    <t>精神醫學部兒少精神科</t>
    <phoneticPr fontId="11" type="noConversion"/>
  </si>
  <si>
    <t>International Journal of Art Therapy</t>
    <phoneticPr fontId="11" type="noConversion"/>
  </si>
  <si>
    <t>1745-4840</t>
    <phoneticPr fontId="11" type="noConversion"/>
  </si>
  <si>
    <r>
      <rPr>
        <sz val="10"/>
        <rFont val="新細明體"/>
        <family val="1"/>
        <charset val="136"/>
      </rPr>
      <t>歐元</t>
    </r>
    <r>
      <rPr>
        <sz val="10"/>
        <rFont val="Times New Roman"/>
        <family val="1"/>
      </rPr>
      <t>32.67</t>
    </r>
    <r>
      <rPr>
        <sz val="10"/>
        <rFont val="新細明體"/>
        <family val="1"/>
        <charset val="136"/>
      </rPr>
      <t>，美金</t>
    </r>
    <r>
      <rPr>
        <sz val="10"/>
        <rFont val="Times New Roman"/>
        <family val="1"/>
      </rPr>
      <t>28.21</t>
    </r>
    <phoneticPr fontId="11" type="noConversion"/>
  </si>
  <si>
    <t xml:space="preserve">e-Anatomy </t>
  </si>
  <si>
    <t xml:space="preserve">Qinsight生物醫學智慧搜尋引擎 </t>
  </si>
  <si>
    <t xml:space="preserve">Nursing Reference Center Plus </t>
  </si>
  <si>
    <t>花蓮獨購（2022花蓮新增）</t>
    <phoneticPr fontId="11" type="noConversion"/>
  </si>
  <si>
    <t xml:space="preserve">e-Anatomy </t>
    <phoneticPr fontId="11" type="noConversion"/>
  </si>
  <si>
    <r>
      <t>e-Anatomy</t>
    </r>
    <r>
      <rPr>
        <sz val="12"/>
        <color indexed="10"/>
        <rFont val="新細明體"/>
        <family val="1"/>
        <charset val="136"/>
      </rPr>
      <t>(花蓮獨購)</t>
    </r>
    <phoneticPr fontId="11" type="noConversion"/>
  </si>
  <si>
    <t xml:space="preserve">Qinsight生物醫學智慧搜尋引擎 </t>
    <phoneticPr fontId="11" type="noConversion"/>
  </si>
  <si>
    <r>
      <t>Qinsight生物醫學智慧搜尋引擎</t>
    </r>
    <r>
      <rPr>
        <sz val="12"/>
        <color indexed="10"/>
        <rFont val="新細明體"/>
        <family val="1"/>
        <charset val="136"/>
      </rPr>
      <t>(花蓮獨購)</t>
    </r>
    <phoneticPr fontId="11" type="noConversion"/>
  </si>
  <si>
    <t xml:space="preserve">Nursing Reference Center Plus </t>
    <phoneticPr fontId="11" type="noConversion"/>
  </si>
  <si>
    <r>
      <t>Nursing Reference Center Plus</t>
    </r>
    <r>
      <rPr>
        <sz val="12"/>
        <color indexed="10"/>
        <rFont val="新細明體"/>
        <family val="1"/>
        <charset val="136"/>
      </rPr>
      <t>(花蓮獨購)</t>
    </r>
    <phoneticPr fontId="11" type="noConversion"/>
  </si>
  <si>
    <t>https://sitemaster.publications.aap.org/admin/login.aspx</t>
    <phoneticPr fontId="11" type="noConversion"/>
  </si>
  <si>
    <t>－</t>
  </si>
  <si>
    <t>－</t>
    <phoneticPr fontId="11" type="noConversion"/>
  </si>
  <si>
    <t>Content Views</t>
    <phoneticPr fontId="11" type="noConversion"/>
  </si>
  <si>
    <t>Searches_Regular+Total_Item_Investigations (全部)</t>
    <phoneticPr fontId="11" type="noConversion"/>
  </si>
  <si>
    <t>19、</t>
    <phoneticPr fontId="11" type="noConversion"/>
  </si>
  <si>
    <t>20、</t>
    <phoneticPr fontId="11" type="noConversion"/>
  </si>
  <si>
    <t>21、</t>
    <phoneticPr fontId="11" type="noConversion"/>
  </si>
  <si>
    <t>無統計數據</t>
    <phoneticPr fontId="11" type="noConversion"/>
  </si>
  <si>
    <t>Qinsight生物醫學智慧搜尋引擎</t>
    <phoneticPr fontId="11" type="noConversion"/>
  </si>
  <si>
    <t>Nursing Reference Center Plus</t>
    <phoneticPr fontId="11" type="noConversion"/>
  </si>
  <si>
    <t>何淳婷&lt;jho@ebsco.com&gt;
周頡&lt;jchou@ebscohost.com&gt;
陳貞佑&lt;JChen@ebsco.com&gt;
袁可筠 &lt;JYuan@EBSCO.COM&gt;
廖婉如&lt;aliao@ebsco.com&gt;</t>
    <phoneticPr fontId="11" type="noConversion"/>
  </si>
  <si>
    <t>e-Anatomy</t>
    <phoneticPr fontId="11" type="noConversion"/>
  </si>
  <si>
    <r>
      <t xml:space="preserve"> </t>
    </r>
    <r>
      <rPr>
        <sz val="10"/>
        <rFont val="Microsoft JhengHei"/>
        <family val="1"/>
      </rPr>
      <t>ㄒ</t>
    </r>
    <phoneticPr fontId="11" type="noConversion"/>
  </si>
  <si>
    <t>https://r5.imaiosreports.com</t>
  </si>
  <si>
    <t>下載Platform Master Report，看Searches_Platform、Total_Item_Investigations</t>
    <phoneticPr fontId="11" type="noConversion"/>
  </si>
  <si>
    <t>Searches_Platform</t>
    <phoneticPr fontId="11" type="noConversion"/>
  </si>
  <si>
    <t>Total_Item_Investigations</t>
    <phoneticPr fontId="11" type="noConversion"/>
  </si>
  <si>
    <r>
      <rPr>
        <sz val="10"/>
        <color rgb="FFFF0000"/>
        <rFont val="新細明體"/>
        <family val="1"/>
        <charset val="136"/>
      </rPr>
      <t>花蓮</t>
    </r>
    <r>
      <rPr>
        <sz val="10"/>
        <color rgb="FFFF0000"/>
        <rFont val="Times New Roman"/>
        <family val="1"/>
      </rPr>
      <t xml:space="preserve">:tzuchi
</t>
    </r>
    <r>
      <rPr>
        <sz val="10"/>
        <color rgb="FFFF0000"/>
        <rFont val="新細明體"/>
        <family val="1"/>
        <charset val="136"/>
      </rPr>
      <t>台北</t>
    </r>
    <r>
      <rPr>
        <sz val="10"/>
        <color rgb="FFFF0000"/>
        <rFont val="Times New Roman"/>
        <family val="1"/>
      </rPr>
      <t xml:space="preserve">:tzuchi
</t>
    </r>
    <r>
      <rPr>
        <sz val="10"/>
        <color rgb="FFFF0000"/>
        <rFont val="新細明體"/>
        <family val="1"/>
        <charset val="136"/>
      </rPr>
      <t>大林</t>
    </r>
    <r>
      <rPr>
        <sz val="10"/>
        <color rgb="FFFF0000"/>
        <rFont val="Times New Roman"/>
        <family val="1"/>
      </rPr>
      <t>:275489</t>
    </r>
    <phoneticPr fontId="11" type="noConversion"/>
  </si>
  <si>
    <r>
      <t xml:space="preserve">Non-Member Login
</t>
    </r>
    <r>
      <rPr>
        <sz val="10"/>
        <color indexed="21"/>
        <rFont val="新細明體"/>
        <family val="1"/>
        <charset val="136"/>
      </rPr>
      <t>三院區相加
登入後重新貼上網址</t>
    </r>
    <r>
      <rPr>
        <sz val="10"/>
        <color indexed="21"/>
        <rFont val="Times New Roman"/>
        <family val="1"/>
      </rPr>
      <t xml:space="preserve"> </t>
    </r>
    <phoneticPr fontId="11" type="noConversion"/>
  </si>
  <si>
    <r>
      <t>1.</t>
    </r>
    <r>
      <rPr>
        <sz val="10"/>
        <color indexed="21"/>
        <rFont val="新細明體"/>
        <family val="1"/>
        <charset val="136"/>
      </rPr>
      <t xml:space="preserve">登入帳密
</t>
    </r>
    <r>
      <rPr>
        <sz val="10"/>
        <color indexed="21"/>
        <rFont val="Times New Roman"/>
        <family val="1"/>
      </rPr>
      <t>2.</t>
    </r>
    <r>
      <rPr>
        <sz val="10"/>
        <color indexed="21"/>
        <rFont val="新細明體"/>
        <family val="1"/>
        <charset val="136"/>
      </rPr>
      <t>作法大致同序號</t>
    </r>
    <r>
      <rPr>
        <sz val="10"/>
        <color indexed="21"/>
        <rFont val="Times New Roman"/>
        <family val="1"/>
      </rPr>
      <t>27-32</t>
    </r>
    <r>
      <rPr>
        <sz val="10"/>
        <color indexed="21"/>
        <rFont val="新細明體"/>
        <family val="1"/>
        <charset val="136"/>
      </rPr>
      <t>，僅差異為：平台選「</t>
    </r>
    <r>
      <rPr>
        <sz val="10"/>
        <color indexed="21"/>
        <rFont val="Times New Roman"/>
        <family val="1"/>
      </rPr>
      <t>nature.com</t>
    </r>
    <r>
      <rPr>
        <sz val="10"/>
        <color indexed="21"/>
        <rFont val="新細明體"/>
        <family val="1"/>
        <charset val="136"/>
      </rPr>
      <t>」</t>
    </r>
    <phoneticPr fontId="11" type="noConversion"/>
  </si>
  <si>
    <t>EAL00000179409</t>
    <phoneticPr fontId="11" type="noConversion"/>
  </si>
  <si>
    <t>統計有問題</t>
  </si>
  <si>
    <t>Functionality / Search</t>
    <phoneticPr fontId="9" type="noConversion"/>
  </si>
  <si>
    <t>尚未修復</t>
    <phoneticPr fontId="11" type="noConversion"/>
  </si>
  <si>
    <t>暫停服務</t>
    <phoneticPr fontId="11" type="noConversion"/>
  </si>
  <si>
    <t>瀏覽次數</t>
    <phoneticPr fontId="11" type="noConversion"/>
  </si>
  <si>
    <t>BMJ Learning臨床教學評量學習系統</t>
    <phoneticPr fontId="11" type="noConversion"/>
  </si>
  <si>
    <r>
      <t>1.</t>
    </r>
    <r>
      <rPr>
        <sz val="10"/>
        <color rgb="FF008080"/>
        <rFont val="微軟正黑體"/>
        <family val="1"/>
        <charset val="136"/>
      </rPr>
      <t>選</t>
    </r>
    <r>
      <rPr>
        <sz val="10"/>
        <color indexed="21"/>
        <rFont val="Times New Roman"/>
        <family val="1"/>
      </rPr>
      <t>Other Reports
2.</t>
    </r>
    <r>
      <rPr>
        <sz val="10"/>
        <color rgb="FF008080"/>
        <rFont val="微軟正黑體"/>
        <family val="1"/>
        <charset val="136"/>
      </rPr>
      <t>選時間</t>
    </r>
    <r>
      <rPr>
        <sz val="10"/>
        <color indexed="21"/>
        <rFont val="Times New Roman"/>
        <family val="1"/>
      </rPr>
      <t xml:space="preserve">
3.</t>
    </r>
    <r>
      <rPr>
        <sz val="10"/>
        <color rgb="FF008080"/>
        <rFont val="微軟正黑體"/>
        <family val="1"/>
        <charset val="136"/>
      </rPr>
      <t>選擇下面第一項</t>
    </r>
    <r>
      <rPr>
        <sz val="10"/>
        <color indexed="21"/>
        <rFont val="Times New Roman"/>
        <family val="1"/>
      </rPr>
      <t xml:space="preserve"> Download XLSX</t>
    </r>
    <phoneticPr fontId="11" type="noConversion"/>
  </si>
  <si>
    <t xml:space="preserve"> 客服張玉芮(2018.1改客服吳先生#1004)  services@customer-support.com.tw 02-7731-5800</t>
    <phoneticPr fontId="11" type="noConversion"/>
  </si>
  <si>
    <t>Micromedex資料庫(Internet網際網路)</t>
    <phoneticPr fontId="11" type="noConversion"/>
  </si>
  <si>
    <r>
      <rPr>
        <sz val="12"/>
        <rFont val="新細明體"/>
        <family val="1"/>
        <charset val="136"/>
      </rPr>
      <t>Web of Science</t>
    </r>
    <r>
      <rPr>
        <sz val="12"/>
        <color indexed="10"/>
        <rFont val="新細明體"/>
        <family val="1"/>
        <charset val="136"/>
      </rPr>
      <t>(花蓮獨購)-不用查了2023年刪訂，請直接忽略</t>
    </r>
    <phoneticPr fontId="11" type="noConversion"/>
  </si>
  <si>
    <t>終止服務</t>
    <phoneticPr fontId="11" type="noConversion"/>
  </si>
  <si>
    <t>2023即將刪訂</t>
    <phoneticPr fontId="11" type="noConversion"/>
  </si>
  <si>
    <t>Lag5t3jb</t>
    <phoneticPr fontId="11" type="noConversion"/>
  </si>
  <si>
    <t>EAL00000035843</t>
    <phoneticPr fontId="11" type="noConversion"/>
  </si>
  <si>
    <r>
      <t>iThenticate原創性比對系統</t>
    </r>
    <r>
      <rPr>
        <sz val="12"/>
        <color rgb="FFC00000"/>
        <rFont val="新細明體"/>
        <family val="1"/>
        <charset val="136"/>
      </rPr>
      <t>(四院合購)</t>
    </r>
    <phoneticPr fontId="11" type="noConversion"/>
  </si>
  <si>
    <t>Lexi-Comp Online藥學資料庫</t>
    <phoneticPr fontId="11" type="noConversion"/>
  </si>
  <si>
    <t>Drug Content Sets加總+Patient Ed加總+（Functionality加總-Search-Login）</t>
    <phoneticPr fontId="9" type="noConversion"/>
  </si>
  <si>
    <t>無統計</t>
    <phoneticPr fontId="11" type="noConversion"/>
  </si>
  <si>
    <r>
      <rPr>
        <sz val="10"/>
        <color indexed="21"/>
        <rFont val="新細明體"/>
        <family val="1"/>
        <charset val="136"/>
      </rPr>
      <t>先登入帳密後選擇</t>
    </r>
    <r>
      <rPr>
        <sz val="10"/>
        <color indexed="21"/>
        <rFont val="Times New Roman"/>
        <family val="1"/>
      </rPr>
      <t xml:space="preserve"> Library Administration
</t>
    </r>
    <r>
      <rPr>
        <sz val="10"/>
        <color indexed="21"/>
        <rFont val="新細明體"/>
        <family val="1"/>
        <charset val="136"/>
      </rPr>
      <t>→</t>
    </r>
    <r>
      <rPr>
        <sz val="10"/>
        <color indexed="21"/>
        <rFont val="Times New Roman"/>
        <family val="1"/>
      </rPr>
      <t xml:space="preserve">Administration
</t>
    </r>
    <r>
      <rPr>
        <sz val="10"/>
        <color indexed="21"/>
        <rFont val="新細明體"/>
        <family val="1"/>
        <charset val="136"/>
      </rPr>
      <t>→</t>
    </r>
    <r>
      <rPr>
        <sz val="10"/>
        <color indexed="21"/>
        <rFont val="Times New Roman"/>
        <family val="1"/>
      </rPr>
      <t xml:space="preserve">Download Usage Statistics
</t>
    </r>
    <r>
      <rPr>
        <sz val="10"/>
        <color indexed="21"/>
        <rFont val="新細明體"/>
        <family val="1"/>
        <charset val="136"/>
      </rPr>
      <t xml:space="preserve">→選擇區間
</t>
    </r>
    <r>
      <rPr>
        <sz val="10"/>
        <color indexed="21"/>
        <rFont val="Times New Roman"/>
        <family val="1"/>
      </rPr>
      <t>Product</t>
    </r>
    <r>
      <rPr>
        <sz val="10"/>
        <color indexed="21"/>
        <rFont val="新細明體"/>
        <family val="1"/>
        <charset val="136"/>
      </rPr>
      <t>要選</t>
    </r>
    <r>
      <rPr>
        <sz val="10"/>
        <color indexed="21"/>
        <rFont val="Times New Roman"/>
        <family val="1"/>
      </rPr>
      <t>E-Journals
Report Type</t>
    </r>
    <r>
      <rPr>
        <sz val="10"/>
        <color indexed="21"/>
        <rFont val="新細明體"/>
        <family val="1"/>
        <charset val="136"/>
      </rPr>
      <t>選</t>
    </r>
    <r>
      <rPr>
        <sz val="10"/>
        <color indexed="21"/>
        <rFont val="Times New Roman"/>
        <family val="1"/>
      </rPr>
      <t>TR_J3 (</t>
    </r>
    <r>
      <rPr>
        <sz val="10"/>
        <color indexed="21"/>
        <rFont val="新細明體"/>
        <family val="1"/>
        <charset val="136"/>
      </rPr>
      <t>各有兩個數據要相加</t>
    </r>
    <r>
      <rPr>
        <sz val="10"/>
        <color indexed="21"/>
        <rFont val="Times New Roman"/>
        <family val="1"/>
      </rPr>
      <t>)</t>
    </r>
    <phoneticPr fontId="11" type="noConversion"/>
  </si>
  <si>
    <t>張玉芮&lt;services@customer-support.com.tw&gt;(2016.12改客服李小姐#1038)</t>
    <phoneticPr fontId="11" type="noConversion"/>
  </si>
  <si>
    <t>Annals of the rheumatic diseases</t>
    <phoneticPr fontId="11" type="noConversion"/>
  </si>
  <si>
    <t>BMJ</t>
    <phoneticPr fontId="11" type="noConversion"/>
  </si>
  <si>
    <t>tch_lib@tzuchi.com.tw</t>
  </si>
  <si>
    <t>0027-8874</t>
    <phoneticPr fontId="11" type="noConversion"/>
  </si>
  <si>
    <r>
      <rPr>
        <sz val="10"/>
        <color indexed="21"/>
        <rFont val="新細明體"/>
        <family val="1"/>
        <charset val="136"/>
      </rPr>
      <t>登入後右上角</t>
    </r>
    <r>
      <rPr>
        <sz val="10"/>
        <color indexed="21"/>
        <rFont val="Times New Roman"/>
        <family val="1"/>
      </rPr>
      <t xml:space="preserve">Liu-&gt;Usage Statistics
</t>
    </r>
    <r>
      <rPr>
        <sz val="10"/>
        <color indexed="21"/>
        <rFont val="新細明體"/>
        <family val="1"/>
        <charset val="136"/>
      </rPr>
      <t>選</t>
    </r>
    <r>
      <rPr>
        <sz val="10"/>
        <color indexed="21"/>
        <rFont val="Times New Roman"/>
        <family val="1"/>
      </rPr>
      <t xml:space="preserve">TR_J3
</t>
    </r>
    <r>
      <rPr>
        <sz val="10"/>
        <color indexed="21"/>
        <rFont val="新細明體"/>
        <family val="1"/>
        <charset val="136"/>
      </rPr>
      <t>設定區間範圍後按</t>
    </r>
    <r>
      <rPr>
        <sz val="10"/>
        <color indexed="21"/>
        <rFont val="Times New Roman"/>
        <family val="1"/>
      </rPr>
      <t>Apply Calendar</t>
    </r>
    <r>
      <rPr>
        <sz val="10"/>
        <color rgb="FF008080"/>
        <rFont val="細明體"/>
        <family val="1"/>
        <charset val="136"/>
      </rPr>
      <t>，右上角齒輪選擇</t>
    </r>
    <r>
      <rPr>
        <sz val="10"/>
        <color rgb="FF008080"/>
        <rFont val="Times New Roman"/>
        <family val="1"/>
      </rPr>
      <t>Export to CSV</t>
    </r>
    <r>
      <rPr>
        <sz val="10"/>
        <color rgb="FF008080"/>
        <rFont val="細明體"/>
        <family val="1"/>
        <charset val="136"/>
      </rPr>
      <t>下載檔案。</t>
    </r>
    <r>
      <rPr>
        <sz val="10"/>
        <color rgb="FF008080"/>
        <rFont val="Times New Roman"/>
        <family val="1"/>
      </rPr>
      <t>Total_Item_Requests</t>
    </r>
    <phoneticPr fontId="11" type="noConversion"/>
  </si>
  <si>
    <r>
      <t>1.</t>
    </r>
    <r>
      <rPr>
        <sz val="10"/>
        <color indexed="21"/>
        <rFont val="新細明體"/>
        <family val="1"/>
        <charset val="136"/>
      </rPr>
      <t>使用</t>
    </r>
    <r>
      <rPr>
        <sz val="10"/>
        <color indexed="21"/>
        <rFont val="Times New Roman"/>
        <family val="1"/>
      </rPr>
      <t>COUNTER 5 data
2.</t>
    </r>
    <r>
      <rPr>
        <sz val="10"/>
        <color indexed="21"/>
        <rFont val="新細明體"/>
        <family val="1"/>
        <charset val="136"/>
      </rPr>
      <t>選「</t>
    </r>
    <r>
      <rPr>
        <sz val="10"/>
        <color indexed="21"/>
        <rFont val="Times New Roman"/>
        <family val="1"/>
      </rPr>
      <t>TR_J3: Journal Usage by Access Type</t>
    </r>
    <r>
      <rPr>
        <sz val="10"/>
        <color indexed="21"/>
        <rFont val="新細明體"/>
        <family val="1"/>
        <charset val="136"/>
      </rPr>
      <t>」、「</t>
    </r>
    <r>
      <rPr>
        <sz val="10"/>
        <color indexed="21"/>
        <rFont val="Times New Roman"/>
        <family val="1"/>
      </rPr>
      <t>SpringerLink</t>
    </r>
    <r>
      <rPr>
        <sz val="10"/>
        <color indexed="21"/>
        <rFont val="新細明體"/>
        <family val="1"/>
        <charset val="136"/>
      </rPr>
      <t xml:space="preserve">」，並設定時間區間。
</t>
    </r>
    <r>
      <rPr>
        <sz val="10"/>
        <color indexed="21"/>
        <rFont val="Times New Roman"/>
        <family val="1"/>
      </rPr>
      <t>3.</t>
    </r>
    <r>
      <rPr>
        <sz val="10"/>
        <color indexed="21"/>
        <rFont val="新細明體"/>
        <family val="1"/>
        <charset val="136"/>
      </rPr>
      <t>下載的檔案</t>
    </r>
    <r>
      <rPr>
        <sz val="10"/>
        <color indexed="21"/>
        <rFont val="Times New Roman"/>
        <family val="1"/>
      </rPr>
      <t>Metric_Type</t>
    </r>
    <r>
      <rPr>
        <sz val="10"/>
        <color indexed="21"/>
        <rFont val="新細明體"/>
        <family val="1"/>
        <charset val="136"/>
      </rPr>
      <t>篩選</t>
    </r>
    <r>
      <rPr>
        <sz val="10"/>
        <color indexed="21"/>
        <rFont val="Times New Roman"/>
        <family val="1"/>
      </rPr>
      <t>Total_Item_Requests
4.</t>
    </r>
    <r>
      <rPr>
        <sz val="10"/>
        <color indexed="21"/>
        <rFont val="新細明體"/>
        <family val="1"/>
        <charset val="136"/>
      </rPr>
      <t xml:space="preserve">如有兩行數值則相加
</t>
    </r>
    <r>
      <rPr>
        <sz val="10"/>
        <color indexed="21"/>
        <rFont val="Times New Roman"/>
        <family val="1"/>
      </rPr>
      <t>5.</t>
    </r>
    <r>
      <rPr>
        <sz val="10"/>
        <color indexed="21"/>
        <rFont val="新細明體"/>
        <family val="1"/>
        <charset val="136"/>
      </rPr>
      <t>序號</t>
    </r>
    <r>
      <rPr>
        <sz val="10"/>
        <color indexed="21"/>
        <rFont val="Times New Roman"/>
        <family val="1"/>
      </rPr>
      <t>32</t>
    </r>
    <r>
      <rPr>
        <sz val="10"/>
        <color indexed="21"/>
        <rFont val="新細明體"/>
        <family val="1"/>
        <charset val="136"/>
      </rPr>
      <t xml:space="preserve">兩院區相加
</t>
    </r>
    <r>
      <rPr>
        <sz val="10"/>
        <color indexed="21"/>
        <rFont val="Times New Roman"/>
        <family val="1"/>
      </rPr>
      <t>6.</t>
    </r>
    <r>
      <rPr>
        <sz val="10"/>
        <color indexed="21"/>
        <rFont val="新細明體"/>
        <family val="1"/>
        <charset val="136"/>
      </rPr>
      <t>做完可跳作序號</t>
    </r>
    <r>
      <rPr>
        <sz val="10"/>
        <color indexed="21"/>
        <rFont val="Times New Roman"/>
        <family val="1"/>
      </rPr>
      <t>61-63</t>
    </r>
    <phoneticPr fontId="11" type="noConversion"/>
  </si>
  <si>
    <r>
      <rPr>
        <sz val="10"/>
        <color indexed="21"/>
        <rFont val="Times New Roman"/>
        <family val="1"/>
      </rPr>
      <t>Non-Member Login</t>
    </r>
    <r>
      <rPr>
        <sz val="10"/>
        <color indexed="21"/>
        <rFont val="細明體"/>
        <family val="3"/>
        <charset val="136"/>
      </rPr>
      <t>登入後重新貼上網址
找到右上角</t>
    </r>
    <r>
      <rPr>
        <sz val="10"/>
        <color indexed="21"/>
        <rFont val="Times New Roman"/>
        <family val="1"/>
      </rPr>
      <t>My Account&gt;Usage Reports&gt;Go To Atypon Insights&gt;TR_J3&gt;Total_Item_Requests</t>
    </r>
    <phoneticPr fontId="11" type="noConversion"/>
  </si>
  <si>
    <t>1月</t>
    <phoneticPr fontId="11" type="noConversion"/>
  </si>
  <si>
    <t>2月</t>
    <phoneticPr fontId="11" type="noConversion"/>
  </si>
  <si>
    <t>聯採負責院區</t>
    <phoneticPr fontId="11" type="noConversion"/>
  </si>
  <si>
    <t>年度</t>
    <phoneticPr fontId="11" type="noConversion"/>
  </si>
  <si>
    <t>2024年</t>
    <phoneticPr fontId="11" type="noConversion"/>
  </si>
  <si>
    <t>2025年</t>
    <phoneticPr fontId="11" type="noConversion"/>
  </si>
  <si>
    <t>2026年</t>
    <phoneticPr fontId="11" type="noConversion"/>
  </si>
  <si>
    <t>2027年</t>
    <phoneticPr fontId="11" type="noConversion"/>
  </si>
  <si>
    <t>2028年</t>
    <phoneticPr fontId="11" type="noConversion"/>
  </si>
  <si>
    <t>2029年</t>
    <phoneticPr fontId="11" type="noConversion"/>
  </si>
  <si>
    <t>2030年</t>
    <phoneticPr fontId="11" type="noConversion"/>
  </si>
  <si>
    <t>2031年</t>
    <phoneticPr fontId="11" type="noConversion"/>
  </si>
  <si>
    <t>2032年</t>
    <phoneticPr fontId="11" type="noConversion"/>
  </si>
  <si>
    <t>2033年</t>
    <phoneticPr fontId="11" type="noConversion"/>
  </si>
  <si>
    <t>Seminars in Neurology</t>
    <phoneticPr fontId="11" type="noConversion"/>
  </si>
  <si>
    <r>
      <t>Wiley-Blackwell電子期刊資料庫(</t>
    </r>
    <r>
      <rPr>
        <sz val="12"/>
        <color rgb="FFFF0000"/>
        <rFont val="新細明體"/>
        <family val="1"/>
        <charset val="136"/>
      </rPr>
      <t>兩</t>
    </r>
    <r>
      <rPr>
        <sz val="12"/>
        <color indexed="10"/>
        <rFont val="新細明體"/>
        <family val="1"/>
        <charset val="136"/>
      </rPr>
      <t>院合購：花蓮、台北</t>
    </r>
    <r>
      <rPr>
        <sz val="12"/>
        <rFont val="新細明體"/>
        <family val="1"/>
        <charset val="136"/>
      </rPr>
      <t>)</t>
    </r>
    <phoneticPr fontId="9" type="noConversion"/>
  </si>
  <si>
    <t>無統計</t>
    <phoneticPr fontId="11" type="noConversion"/>
  </si>
  <si>
    <t>華藝相似度比對檢測服務</t>
    <phoneticPr fontId="11" type="noConversion"/>
  </si>
  <si>
    <t>Wiley Online Library
（花蓮台北自己查）</t>
    <phoneticPr fontId="11" type="noConversion"/>
  </si>
  <si>
    <t>Immunoquery 病理醫學資料庫</t>
    <phoneticPr fontId="11" type="noConversion"/>
  </si>
  <si>
    <t xml:space="preserve">e-Anatomy </t>
    <phoneticPr fontId="11" type="noConversion"/>
  </si>
  <si>
    <t>rani37jason@tzuchi.com.tw</t>
    <phoneticPr fontId="11" type="noConversion"/>
  </si>
  <si>
    <t>tzuchilib2022</t>
    <phoneticPr fontId="11" type="noConversion"/>
  </si>
  <si>
    <t>SpringerNature</t>
    <phoneticPr fontId="11" type="noConversion"/>
  </si>
  <si>
    <t>https://www.symskan.com/</t>
    <phoneticPr fontId="11" type="noConversion"/>
  </si>
  <si>
    <t>1tzuchi</t>
    <phoneticPr fontId="11" type="noConversion"/>
  </si>
  <si>
    <t>http://sitemaster.mhmedical.com/admin/login.aspx</t>
    <phoneticPr fontId="11" type="noConversion"/>
  </si>
  <si>
    <t>buddhisttzuchigh_admin</t>
    <phoneticPr fontId="11" type="noConversion"/>
  </si>
  <si>
    <t>medicine</t>
    <phoneticPr fontId="11" type="noConversion"/>
  </si>
  <si>
    <r>
      <rPr>
        <sz val="10"/>
        <color rgb="FFFF0000"/>
        <rFont val="新細明體"/>
        <family val="1"/>
        <charset val="136"/>
      </rPr>
      <t xml:space="preserve">花蓮
</t>
    </r>
    <r>
      <rPr>
        <sz val="10"/>
        <color rgb="FFFF0000"/>
        <rFont val="Times New Roman"/>
        <family val="1"/>
      </rPr>
      <t xml:space="preserve">rani37jason@tzuchi.com.tw
</t>
    </r>
    <r>
      <rPr>
        <sz val="10"/>
        <color rgb="FFFF0000"/>
        <rFont val="新細明體"/>
        <family val="1"/>
        <charset val="136"/>
      </rPr>
      <t xml:space="preserve">大林
</t>
    </r>
    <r>
      <rPr>
        <sz val="10"/>
        <color rgb="FFFF0000"/>
        <rFont val="Times New Roman"/>
        <family val="1"/>
      </rPr>
      <t>ccms@tzuchi.com.tw</t>
    </r>
    <phoneticPr fontId="11" type="noConversion"/>
  </si>
  <si>
    <t>https://journals.asm.org/content/institutional-usage-reports</t>
    <phoneticPr fontId="11" type="noConversion"/>
  </si>
  <si>
    <t>tch_lib@tzuchi.com.tw</t>
    <phoneticPr fontId="11" type="noConversion"/>
  </si>
  <si>
    <t>TCH_LIB@tzuchi.com.tw</t>
    <phoneticPr fontId="11" type="noConversion"/>
  </si>
  <si>
    <t>Oxford@22!!</t>
    <phoneticPr fontId="11" type="noConversion"/>
  </si>
  <si>
    <r>
      <rPr>
        <b/>
        <sz val="10"/>
        <rFont val="新細明體"/>
        <family val="1"/>
        <charset val="136"/>
      </rPr>
      <t>統計連結網址</t>
    </r>
    <phoneticPr fontId="11" type="noConversion"/>
  </si>
  <si>
    <r>
      <rPr>
        <sz val="10"/>
        <color rgb="FFFF0000"/>
        <rFont val="新細明體"/>
        <family val="1"/>
        <charset val="136"/>
      </rPr>
      <t>花蓮</t>
    </r>
    <r>
      <rPr>
        <sz val="10"/>
        <color rgb="FFFF0000"/>
        <rFont val="Times New Roman"/>
        <family val="1"/>
      </rPr>
      <t xml:space="preserve">:Tzu-Chi
</t>
    </r>
    <r>
      <rPr>
        <sz val="10"/>
        <color rgb="FFFF0000"/>
        <rFont val="新細明體"/>
        <family val="1"/>
        <charset val="136"/>
      </rPr>
      <t>台北</t>
    </r>
    <r>
      <rPr>
        <sz val="10"/>
        <color rgb="FFFF0000"/>
        <rFont val="Times New Roman"/>
        <family val="1"/>
      </rPr>
      <t xml:space="preserve">:309640
</t>
    </r>
    <r>
      <rPr>
        <sz val="10"/>
        <color rgb="FFFF0000"/>
        <rFont val="新細明體"/>
        <family val="1"/>
        <charset val="136"/>
      </rPr>
      <t>大林</t>
    </r>
    <r>
      <rPr>
        <sz val="10"/>
        <color rgb="FFFF0000"/>
        <rFont val="Times New Roman"/>
        <family val="1"/>
      </rPr>
      <t>:275489</t>
    </r>
    <phoneticPr fontId="11" type="noConversion"/>
  </si>
  <si>
    <t>library1@tzuchi.com.tw</t>
    <phoneticPr fontId="11" type="noConversion"/>
  </si>
  <si>
    <t>-</t>
    <phoneticPr fontId="11" type="noConversion"/>
  </si>
  <si>
    <t>大林獨購（2023大林新增）</t>
    <phoneticPr fontId="11" type="noConversion"/>
  </si>
  <si>
    <t>解剖軟體APP Complete Anatomy</t>
    <phoneticPr fontId="11" type="noConversion"/>
  </si>
  <si>
    <t>Thieme MedOne Radiology</t>
  </si>
  <si>
    <t>EBM實證互動學習系統</t>
  </si>
  <si>
    <t>花蓮獨購（2023花蓮新增）</t>
    <phoneticPr fontId="11" type="noConversion"/>
  </si>
  <si>
    <t>The Americn Journal of Chinese Medicine</t>
    <phoneticPr fontId="11" type="noConversion"/>
  </si>
  <si>
    <t>The Journal of Integrative and Complementary Medicine</t>
    <phoneticPr fontId="11" type="noConversion"/>
  </si>
  <si>
    <t>Radiology-Artificial Intelligence</t>
  </si>
  <si>
    <t>Radiology:Imaging Cancer</t>
  </si>
  <si>
    <t>免費</t>
  </si>
  <si>
    <t xml:space="preserve">中醫部 </t>
  </si>
  <si>
    <t>醫學影像部</t>
  </si>
  <si>
    <t>數據來源
廠商提供</t>
    <phoneticPr fontId="11" type="noConversion"/>
  </si>
  <si>
    <t>Thieme MedOne Radiology</t>
    <phoneticPr fontId="11" type="noConversion"/>
  </si>
  <si>
    <t>25、</t>
    <phoneticPr fontId="11" type="noConversion"/>
  </si>
  <si>
    <t>26、</t>
    <phoneticPr fontId="11" type="noConversion"/>
  </si>
  <si>
    <t>飛資得提供</t>
    <phoneticPr fontId="11" type="noConversion"/>
  </si>
  <si>
    <t>2021年四院聯席圖委會決議：四院合購依照分攤比例計算【花蓮30%】、【台北30%】、【台中18%】、【大林22%】，系統及非四院合購仍以均分模式計算。</t>
  </si>
  <si>
    <t>負責採購的院區，請務必要給廠商正確的資訊</t>
    <phoneticPr fontId="11" type="noConversion"/>
  </si>
  <si>
    <t>更新時間：2023/02/07</t>
    <phoneticPr fontId="11" type="noConversion"/>
  </si>
  <si>
    <t>院區</t>
    <phoneticPr fontId="11" type="noConversion"/>
  </si>
  <si>
    <t>花蓮院區</t>
    <phoneticPr fontId="11" type="noConversion"/>
  </si>
  <si>
    <t>台北院區</t>
    <phoneticPr fontId="11" type="noConversion"/>
  </si>
  <si>
    <t>台中院區</t>
    <phoneticPr fontId="11" type="noConversion"/>
  </si>
  <si>
    <t>大林院區</t>
    <phoneticPr fontId="11" type="noConversion"/>
  </si>
  <si>
    <t>院區名稱
（發票抬頭）</t>
    <phoneticPr fontId="11" type="noConversion"/>
  </si>
  <si>
    <t>佛教慈濟醫療財團法人花蓮慈濟醫院</t>
    <phoneticPr fontId="11" type="noConversion"/>
  </si>
  <si>
    <t>佛教慈濟醫療財團法人台中慈濟醫院</t>
    <phoneticPr fontId="11" type="noConversion"/>
  </si>
  <si>
    <t>佛教慈濟醫療財團法人大林慈濟醫院</t>
    <phoneticPr fontId="11" type="noConversion"/>
  </si>
  <si>
    <t>院區英文名稱</t>
    <phoneticPr fontId="11" type="noConversion"/>
  </si>
  <si>
    <t xml:space="preserve">Taichung Tzu Chi Hospital, Buddhist Tzu Chi Medical Foundation </t>
    <phoneticPr fontId="11" type="noConversion"/>
  </si>
  <si>
    <t>地址</t>
    <phoneticPr fontId="11" type="noConversion"/>
  </si>
  <si>
    <t>970花蓮市中央路三段707號</t>
    <phoneticPr fontId="11" type="noConversion"/>
  </si>
  <si>
    <t xml:space="preserve">231新北市新店區建國路289號 </t>
  </si>
  <si>
    <t xml:space="preserve">427台中市潭子區豐興路一段88號 </t>
    <phoneticPr fontId="11" type="noConversion"/>
  </si>
  <si>
    <t>622嘉義縣大林鎮民生路2號</t>
    <phoneticPr fontId="11" type="noConversion"/>
  </si>
  <si>
    <t>英文地址</t>
    <phoneticPr fontId="11" type="noConversion"/>
  </si>
  <si>
    <t>No.707, Sec. 3, Zhongyang Rd., Hualien City, Hualien County 970, Taiwan (R.O.C.)</t>
    <phoneticPr fontId="11" type="noConversion"/>
  </si>
  <si>
    <t xml:space="preserve">No.289, Jianguo Rd., Xindian Dist., New Taipei City 231, Taiwan (R.O.C.) </t>
  </si>
  <si>
    <t xml:space="preserve">No.66、88, Sec. 1, Fengxing Rd., Tanzi Dist., Taichung City 427, Taiwan (R.O.C.) </t>
    <phoneticPr fontId="11" type="noConversion"/>
  </si>
  <si>
    <t xml:space="preserve">NO.2, Minsheng Rd., Dalin Township, Chiayi County 622, Taiwan (R.O.C.) </t>
    <phoneticPr fontId="11" type="noConversion"/>
  </si>
  <si>
    <t>院長</t>
    <phoneticPr fontId="11" type="noConversion"/>
  </si>
  <si>
    <t>Lin, Xin - Rong 林欣榮</t>
    <phoneticPr fontId="11" type="noConversion"/>
  </si>
  <si>
    <t>Chao,You-Chen   趙有誠</t>
  </si>
  <si>
    <t>Chien,Lsou-hsin    簡守信</t>
    <phoneticPr fontId="11" type="noConversion"/>
  </si>
  <si>
    <t>Lai , Ning - Sheng  賴寧生</t>
    <phoneticPr fontId="11" type="noConversion"/>
  </si>
  <si>
    <t>統一編號</t>
    <phoneticPr fontId="11" type="noConversion"/>
  </si>
  <si>
    <t>聯絡人</t>
    <phoneticPr fontId="11" type="noConversion"/>
  </si>
  <si>
    <t>Chen, Li-Yu 陳俐羽</t>
    <phoneticPr fontId="11" type="noConversion"/>
  </si>
  <si>
    <t>Chang,Ko-hsin 張可欣</t>
    <phoneticPr fontId="11" type="noConversion"/>
  </si>
  <si>
    <t>Chang,Ching-mei 張景美</t>
    <phoneticPr fontId="11" type="noConversion"/>
  </si>
  <si>
    <t>聯絡電話</t>
    <phoneticPr fontId="11" type="noConversion"/>
  </si>
  <si>
    <t>886-3-8561825#12121</t>
    <phoneticPr fontId="11" type="noConversion"/>
  </si>
  <si>
    <t>886-2-66289779#1122</t>
  </si>
  <si>
    <t>886-4-36060666#3345</t>
    <phoneticPr fontId="11" type="noConversion"/>
  </si>
  <si>
    <t>886-5-2648000#5108</t>
    <phoneticPr fontId="11" type="noConversion"/>
  </si>
  <si>
    <t>個人E-MAIL</t>
    <phoneticPr fontId="11" type="noConversion"/>
  </si>
  <si>
    <t>rani37jason@tzuchi.com.tw</t>
    <phoneticPr fontId="11" type="noConversion"/>
  </si>
  <si>
    <t>tc1622906@tzuchi.com.tw</t>
    <phoneticPr fontId="11" type="noConversion"/>
  </si>
  <si>
    <t>ccms@tzuchi.com.tw</t>
    <phoneticPr fontId="11" type="noConversion"/>
  </si>
  <si>
    <t>註冊E-MAIL</t>
    <phoneticPr fontId="11" type="noConversion"/>
  </si>
  <si>
    <t>TCH_LIB@tzuchi.com.tw</t>
    <phoneticPr fontId="11" type="noConversion"/>
  </si>
  <si>
    <t>xd305241@tzuchi.com.tw</t>
  </si>
  <si>
    <t>同個人E-MAIL</t>
    <phoneticPr fontId="11" type="noConversion"/>
  </si>
  <si>
    <t>library@tzuchi.com.tw</t>
    <phoneticPr fontId="11" type="noConversion"/>
  </si>
  <si>
    <t>院區IP</t>
    <phoneticPr fontId="11" type="noConversion"/>
  </si>
  <si>
    <t>依各院申請的管理帳密登入&gt;管理使用者&gt;報告&gt;更改區間&gt;填入文件計數的統計數字</t>
    <phoneticPr fontId="11" type="noConversion"/>
  </si>
  <si>
    <t>iThenticate查詢步驟</t>
    <phoneticPr fontId="11" type="noConversion"/>
  </si>
  <si>
    <t>Cochrane Library查詢步驟</t>
    <phoneticPr fontId="11" type="noConversion"/>
  </si>
  <si>
    <t>請廠商提供</t>
    <phoneticPr fontId="11" type="noConversion"/>
  </si>
  <si>
    <t>數據來源
廠商mail提供</t>
    <phoneticPr fontId="11" type="noConversion"/>
  </si>
  <si>
    <t>2023/1/13來信：出版社尚未提供10月以後的統計</t>
    <phoneticPr fontId="11" type="noConversion"/>
  </si>
  <si>
    <t>數據來源
廠商mail</t>
    <phoneticPr fontId="11" type="noConversion"/>
  </si>
  <si>
    <t>廠商mail</t>
    <phoneticPr fontId="11" type="noConversion"/>
  </si>
  <si>
    <t>數據來源
廠商mail</t>
    <phoneticPr fontId="11" type="noConversion"/>
  </si>
  <si>
    <r>
      <t>華藝中文電子期刊暨中文博碩士論文資料庫</t>
    </r>
    <r>
      <rPr>
        <b/>
        <sz val="12"/>
        <color indexed="10"/>
        <rFont val="微軟正黑體"/>
        <family val="2"/>
        <charset val="136"/>
      </rPr>
      <t>(四院合購)</t>
    </r>
    <phoneticPr fontId="11" type="noConversion"/>
  </si>
  <si>
    <r>
      <t>UpToDate Anywhere臨床醫學主題評論資料庫</t>
    </r>
    <r>
      <rPr>
        <b/>
        <sz val="12"/>
        <color indexed="10"/>
        <rFont val="微軟正黑體"/>
        <family val="2"/>
        <charset val="136"/>
      </rPr>
      <t>(四院合購，2017年開始提供院內、院外、行動裝置使用統計)</t>
    </r>
    <phoneticPr fontId="11" type="noConversion"/>
  </si>
  <si>
    <r>
      <t>STATdx影像醫學資料庫</t>
    </r>
    <r>
      <rPr>
        <b/>
        <sz val="12"/>
        <color indexed="10"/>
        <rFont val="微軟正黑體"/>
        <family val="2"/>
        <charset val="136"/>
      </rPr>
      <t>(四院合購)</t>
    </r>
    <phoneticPr fontId="11" type="noConversion"/>
  </si>
  <si>
    <r>
      <t>Micromedex資料庫(Internet網際網路)</t>
    </r>
    <r>
      <rPr>
        <b/>
        <sz val="12"/>
        <color indexed="10"/>
        <rFont val="微軟正黑體"/>
        <family val="2"/>
        <charset val="136"/>
      </rPr>
      <t>(四院合購，20人版)</t>
    </r>
    <phoneticPr fontId="11" type="noConversion"/>
  </si>
  <si>
    <r>
      <t>LWW電子期刊資料庫</t>
    </r>
    <r>
      <rPr>
        <b/>
        <sz val="12"/>
        <color indexed="10"/>
        <rFont val="微軟正黑體"/>
        <family val="2"/>
        <charset val="136"/>
      </rPr>
      <t>(四院合購，自2017/1/1與Ovid Medline合併使用統計結果)</t>
    </r>
    <phoneticPr fontId="11" type="noConversion"/>
  </si>
  <si>
    <r>
      <t>iThenticate原創性比對系統</t>
    </r>
    <r>
      <rPr>
        <b/>
        <sz val="12"/>
        <color rgb="FFC00000"/>
        <rFont val="微軟正黑體"/>
        <family val="2"/>
        <charset val="136"/>
      </rPr>
      <t>(四院合購)</t>
    </r>
    <phoneticPr fontId="11" type="noConversion"/>
  </si>
  <si>
    <r>
      <t>Clinicalkey醫學資料庫</t>
    </r>
    <r>
      <rPr>
        <b/>
        <sz val="12"/>
        <color indexed="10"/>
        <rFont val="微軟正黑體"/>
        <family val="2"/>
        <charset val="136"/>
      </rPr>
      <t>(四院合購，2019起刪除登入人次及檢索次數)</t>
    </r>
    <phoneticPr fontId="11" type="noConversion"/>
  </si>
  <si>
    <t>數據來源
廠商mail</t>
    <phoneticPr fontId="11" type="noConversion"/>
  </si>
  <si>
    <t>Writefull英文論文寫作編修工具</t>
    <phoneticPr fontId="11" type="noConversion"/>
  </si>
  <si>
    <t>解剖軟體APP Complete Anatomy</t>
    <phoneticPr fontId="11" type="noConversion"/>
  </si>
  <si>
    <t>https://my.writefull.com/dashboard/Fie-EyghuOnk_4fbJlBQDXQmqGI9mm1djyhmbSU_TA</t>
    <phoneticPr fontId="11" type="noConversion"/>
  </si>
  <si>
    <t>點入網址即可看到數據
SUGGESTIONS是指上傳至 Writefull 檢查的文件裡，總共提出的建議數量。
ACCEPTANCE是指以上的建議被使用者接受的比率。在 Writefull 裡的每個建議，使用者都可以決定接受或跳過 (維持原本寫法)。
CHECKS是指全部使用者總共執行了幾次的文件檢查。
REGISTERED USERS註冊人數</t>
    <phoneticPr fontId="11" type="noConversion"/>
  </si>
  <si>
    <t>華藝相似度比對檢測服務 查詢步驟</t>
    <phoneticPr fontId="11" type="noConversion"/>
  </si>
  <si>
    <t>1.管理者登入
2.點選左側選「比對使用統計」篩選時間
3.查詢機構、 查詢單位、查詢身份別選「不限」</t>
    <phoneticPr fontId="11" type="noConversion"/>
  </si>
  <si>
    <t>飛資得提供</t>
    <phoneticPr fontId="11" type="noConversion"/>
  </si>
  <si>
    <t>網址</t>
    <phoneticPr fontId="11" type="noConversion"/>
  </si>
  <si>
    <t>Harrison's 查詢步驟</t>
    <phoneticPr fontId="11" type="noConversion"/>
  </si>
  <si>
    <r>
      <t>CINAHL Plus with Full Text 護理學全文資料庫</t>
    </r>
    <r>
      <rPr>
        <b/>
        <sz val="12"/>
        <color indexed="10"/>
        <rFont val="微軟正黑體"/>
        <family val="2"/>
        <charset val="136"/>
      </rPr>
      <t>(三院合購：台北、台中、大林)</t>
    </r>
    <phoneticPr fontId="11" type="noConversion"/>
  </si>
  <si>
    <r>
      <t>Dentistry &amp; Oral Science Source牙科暨口腔衛生類全文資料庫</t>
    </r>
    <r>
      <rPr>
        <b/>
        <sz val="12"/>
        <color indexed="10"/>
        <rFont val="微軟正黑體"/>
        <family val="2"/>
        <charset val="136"/>
      </rPr>
      <t>(三院合購：花蓮、台北、大林)</t>
    </r>
    <phoneticPr fontId="11" type="noConversion"/>
  </si>
  <si>
    <r>
      <t>Wiley-Blackwell電子期刊資料庫(</t>
    </r>
    <r>
      <rPr>
        <b/>
        <sz val="12"/>
        <color rgb="FFFF0000"/>
        <rFont val="微軟正黑體"/>
        <family val="2"/>
        <charset val="136"/>
      </rPr>
      <t>兩</t>
    </r>
    <r>
      <rPr>
        <b/>
        <sz val="12"/>
        <color indexed="10"/>
        <rFont val="微軟正黑體"/>
        <family val="2"/>
        <charset val="136"/>
      </rPr>
      <t>院合購：花蓮、台北</t>
    </r>
    <r>
      <rPr>
        <b/>
        <sz val="12"/>
        <rFont val="微軟正黑體"/>
        <family val="2"/>
        <charset val="136"/>
      </rPr>
      <t>)</t>
    </r>
    <phoneticPr fontId="9" type="noConversion"/>
  </si>
  <si>
    <r>
      <t>ExpertPath 病理醫學資料庫</t>
    </r>
    <r>
      <rPr>
        <b/>
        <sz val="12"/>
        <color indexed="10"/>
        <rFont val="微軟正黑體"/>
        <family val="2"/>
        <charset val="136"/>
      </rPr>
      <t>(花蓮獨購)</t>
    </r>
    <phoneticPr fontId="11" type="noConversion"/>
  </si>
  <si>
    <r>
      <t>Immunoquery 病理醫學資料庫</t>
    </r>
    <r>
      <rPr>
        <b/>
        <sz val="12"/>
        <color indexed="10"/>
        <rFont val="微軟正黑體"/>
        <family val="2"/>
        <charset val="136"/>
      </rPr>
      <t>(花蓮獨購)</t>
    </r>
    <phoneticPr fontId="11" type="noConversion"/>
  </si>
  <si>
    <r>
      <rPr>
        <b/>
        <sz val="12"/>
        <rFont val="微軟正黑體"/>
        <family val="2"/>
        <charset val="136"/>
      </rPr>
      <t>華藝文獻相似度檢測服務</t>
    </r>
    <r>
      <rPr>
        <b/>
        <sz val="12"/>
        <color indexed="10"/>
        <rFont val="微軟正黑體"/>
        <family val="2"/>
        <charset val="136"/>
      </rPr>
      <t>(花蓮獨購)</t>
    </r>
    <phoneticPr fontId="11" type="noConversion"/>
  </si>
  <si>
    <r>
      <t>e-Anatomy</t>
    </r>
    <r>
      <rPr>
        <b/>
        <sz val="12"/>
        <color indexed="10"/>
        <rFont val="微軟正黑體"/>
        <family val="2"/>
        <charset val="136"/>
      </rPr>
      <t>(花蓮獨購)</t>
    </r>
    <phoneticPr fontId="11" type="noConversion"/>
  </si>
  <si>
    <r>
      <t>Thieme MedOne Radiology</t>
    </r>
    <r>
      <rPr>
        <b/>
        <sz val="12"/>
        <color indexed="10"/>
        <rFont val="微軟正黑體"/>
        <family val="2"/>
        <charset val="136"/>
      </rPr>
      <t>(花蓮獨購)</t>
    </r>
    <phoneticPr fontId="11" type="noConversion"/>
  </si>
  <si>
    <r>
      <t>解剖軟體APP Complete Anatomy</t>
    </r>
    <r>
      <rPr>
        <b/>
        <sz val="12"/>
        <color indexed="10"/>
        <rFont val="微軟正黑體"/>
        <family val="2"/>
        <charset val="136"/>
      </rPr>
      <t>(大林獨購，無法統計離線的使用率)</t>
    </r>
    <phoneticPr fontId="11" type="noConversion"/>
  </si>
  <si>
    <r>
      <t>廠商mail，注意表格的</t>
    </r>
    <r>
      <rPr>
        <b/>
        <sz val="11"/>
        <color indexed="23"/>
        <rFont val="微軟正黑體"/>
        <family val="2"/>
        <charset val="136"/>
      </rPr>
      <t>瀏覽</t>
    </r>
    <r>
      <rPr>
        <sz val="11"/>
        <color indexed="23"/>
        <rFont val="微軟正黑體"/>
        <family val="2"/>
        <charset val="136"/>
      </rPr>
      <t>和</t>
    </r>
    <r>
      <rPr>
        <b/>
        <sz val="11"/>
        <color indexed="23"/>
        <rFont val="微軟正黑體"/>
        <family val="2"/>
        <charset val="136"/>
      </rPr>
      <t>下載</t>
    </r>
    <r>
      <rPr>
        <sz val="11"/>
        <color indexed="23"/>
        <rFont val="微軟正黑體"/>
        <family val="2"/>
        <charset val="136"/>
      </rPr>
      <t>與我們表格順序相反</t>
    </r>
    <phoneticPr fontId="11" type="noConversion"/>
  </si>
  <si>
    <t>https://onlinelibrary.wiley.com</t>
    <phoneticPr fontId="11" type="noConversion"/>
  </si>
  <si>
    <t>數據來源
廠商mail</t>
    <phoneticPr fontId="11" type="noConversion"/>
  </si>
  <si>
    <t>rani37jason@tzuchi.com.tw</t>
  </si>
  <si>
    <t>tzuchilib2022</t>
  </si>
  <si>
    <t>URL</t>
    <phoneticPr fontId="11" type="noConversion"/>
  </si>
  <si>
    <t>World Scientific</t>
    <phoneticPr fontId="11" type="noConversion"/>
  </si>
  <si>
    <t>Mary Ann Liebert Publishers</t>
    <phoneticPr fontId="11" type="noConversion"/>
  </si>
  <si>
    <t>Radiological Society of North America.</t>
    <phoneticPr fontId="11" type="noConversion"/>
  </si>
  <si>
    <t>註：61.216.124.88 (關山)</t>
    <phoneticPr fontId="11" type="noConversion"/>
  </si>
  <si>
    <t>60.251.60.49-54 
210.59.207.10
210.59.207.11</t>
    <phoneticPr fontId="11" type="noConversion"/>
  </si>
  <si>
    <t>網址</t>
    <phoneticPr fontId="11" type="noConversion"/>
  </si>
  <si>
    <t>佛教慈濟醫療財團法人台北慈濟醫院</t>
    <phoneticPr fontId="11" type="noConversion"/>
  </si>
  <si>
    <t xml:space="preserve"> htzuchitchlib@gmail.com </t>
    <phoneticPr fontId="11" type="noConversion"/>
  </si>
  <si>
    <t>Tzuchilib@12121</t>
    <phoneticPr fontId="11" type="noConversion"/>
  </si>
  <si>
    <t>Dynamed</t>
    <phoneticPr fontId="11" type="noConversion"/>
  </si>
  <si>
    <t xml:space="preserve">Dynamic Health </t>
    <phoneticPr fontId="11" type="noConversion"/>
  </si>
  <si>
    <t>Osmosis</t>
    <phoneticPr fontId="11" type="noConversion"/>
  </si>
  <si>
    <t>花蓮台北大林(2024新)</t>
    <phoneticPr fontId="11" type="noConversion"/>
  </si>
  <si>
    <t>花蓮獨購(2024新)</t>
    <phoneticPr fontId="11" type="noConversion"/>
  </si>
  <si>
    <t>花蓮大林(2024新)</t>
    <phoneticPr fontId="11" type="noConversion"/>
  </si>
  <si>
    <t>四院(2024新)</t>
    <phoneticPr fontId="11" type="noConversion"/>
  </si>
  <si>
    <r>
      <t>Dynamed</t>
    </r>
    <r>
      <rPr>
        <b/>
        <sz val="12"/>
        <color rgb="FFFF0000"/>
        <rFont val="微軟正黑體"/>
        <family val="2"/>
        <charset val="136"/>
      </rPr>
      <t>(三院合購：花蓮、台北、大林)</t>
    </r>
    <phoneticPr fontId="11" type="noConversion"/>
  </si>
  <si>
    <r>
      <t xml:space="preserve">Osmosis </t>
    </r>
    <r>
      <rPr>
        <b/>
        <sz val="12"/>
        <color rgb="FFFF0000"/>
        <rFont val="微軟正黑體"/>
        <family val="2"/>
        <charset val="136"/>
      </rPr>
      <t>(兩院合購：花蓮、大林)</t>
    </r>
    <phoneticPr fontId="11" type="noConversion"/>
  </si>
  <si>
    <t>27、</t>
    <phoneticPr fontId="11" type="noConversion"/>
  </si>
  <si>
    <t>http://report.airiti.com/</t>
    <phoneticPr fontId="11" type="noConversion"/>
  </si>
  <si>
    <r>
      <t>花蓮慈濟</t>
    </r>
    <r>
      <rPr>
        <sz val="9"/>
        <rFont val="Calibri"/>
        <family val="1"/>
      </rPr>
      <t xml:space="preserve">
</t>
    </r>
    <r>
      <rPr>
        <sz val="9"/>
        <rFont val="新細明體"/>
        <family val="1"/>
        <charset val="136"/>
      </rPr>
      <t>帳號：</t>
    </r>
    <r>
      <rPr>
        <sz val="9"/>
        <rFont val="Calibri"/>
        <family val="1"/>
      </rPr>
      <t xml:space="preserve">tzuchi
</t>
    </r>
    <r>
      <rPr>
        <sz val="9"/>
        <rFont val="新細明體"/>
        <family val="1"/>
        <charset val="136"/>
      </rPr>
      <t>密碼：</t>
    </r>
    <r>
      <rPr>
        <sz val="9"/>
        <rFont val="Calibri"/>
        <family val="1"/>
      </rPr>
      <t xml:space="preserve">1tzuchi
</t>
    </r>
    <r>
      <rPr>
        <sz val="9"/>
        <rFont val="新細明體"/>
        <family val="1"/>
        <charset val="136"/>
      </rPr>
      <t>台北慈濟</t>
    </r>
    <r>
      <rPr>
        <sz val="9"/>
        <rFont val="Calibri"/>
        <family val="1"/>
      </rPr>
      <t xml:space="preserve">
</t>
    </r>
    <r>
      <rPr>
        <sz val="9"/>
        <rFont val="新細明體"/>
        <family val="1"/>
        <charset val="136"/>
      </rPr>
      <t>帳號：</t>
    </r>
    <r>
      <rPr>
        <sz val="9"/>
        <rFont val="Calibri"/>
        <family val="1"/>
      </rPr>
      <t xml:space="preserve">tzuchi2
</t>
    </r>
    <r>
      <rPr>
        <sz val="9"/>
        <rFont val="新細明體"/>
        <family val="1"/>
        <charset val="136"/>
      </rPr>
      <t>密碼：</t>
    </r>
    <r>
      <rPr>
        <sz val="9"/>
        <rFont val="Calibri"/>
        <family val="1"/>
      </rPr>
      <t xml:space="preserve">2tzuchi
</t>
    </r>
    <r>
      <rPr>
        <sz val="9"/>
        <rFont val="新細明體"/>
        <family val="1"/>
        <charset val="136"/>
      </rPr>
      <t>台中慈濟</t>
    </r>
    <r>
      <rPr>
        <sz val="9"/>
        <rFont val="Calibri"/>
        <family val="1"/>
      </rPr>
      <t xml:space="preserve">
</t>
    </r>
    <r>
      <rPr>
        <sz val="9"/>
        <rFont val="新細明體"/>
        <family val="1"/>
        <charset val="136"/>
      </rPr>
      <t>帳號：</t>
    </r>
    <r>
      <rPr>
        <sz val="9"/>
        <rFont val="Calibri"/>
        <family val="1"/>
      </rPr>
      <t xml:space="preserve">tzuchi3
</t>
    </r>
    <r>
      <rPr>
        <sz val="9"/>
        <rFont val="新細明體"/>
        <family val="1"/>
        <charset val="136"/>
      </rPr>
      <t>密碼：</t>
    </r>
    <r>
      <rPr>
        <sz val="9"/>
        <rFont val="Calibri"/>
        <family val="1"/>
      </rPr>
      <t xml:space="preserve">3tzuchi
</t>
    </r>
    <r>
      <rPr>
        <sz val="9"/>
        <rFont val="新細明體"/>
        <family val="1"/>
        <charset val="136"/>
      </rPr>
      <t>大林慈濟</t>
    </r>
    <r>
      <rPr>
        <sz val="9"/>
        <rFont val="Calibri"/>
        <family val="1"/>
      </rPr>
      <t xml:space="preserve">
</t>
    </r>
    <r>
      <rPr>
        <sz val="9"/>
        <rFont val="新細明體"/>
        <family val="1"/>
        <charset val="136"/>
      </rPr>
      <t>帳號：</t>
    </r>
    <r>
      <rPr>
        <sz val="9"/>
        <rFont val="Calibri"/>
        <family val="1"/>
      </rPr>
      <t xml:space="preserve">tzuchi4
</t>
    </r>
    <r>
      <rPr>
        <sz val="9"/>
        <rFont val="新細明體"/>
        <family val="1"/>
        <charset val="136"/>
      </rPr>
      <t>密碼：</t>
    </r>
    <r>
      <rPr>
        <sz val="9"/>
        <rFont val="Calibri"/>
        <family val="1"/>
      </rPr>
      <t>4tzuchi</t>
    </r>
    <phoneticPr fontId="11" type="noConversion"/>
  </si>
  <si>
    <t>2024起要自己上網查</t>
    <phoneticPr fontId="11" type="noConversion"/>
  </si>
  <si>
    <t>統計連結：</t>
    <phoneticPr fontId="11" type="noConversion"/>
  </si>
  <si>
    <t xml:space="preserve">01.登入
02.選擇時間區間
03.按下查詢
04.匯出以下報表
</t>
    <phoneticPr fontId="11" type="noConversion"/>
  </si>
  <si>
    <t>01.登入
02.選擇時間區間
03.按下查詢
04.匯出以下報表</t>
    <phoneticPr fontId="11" type="noConversion"/>
  </si>
  <si>
    <t>比對人數加總</t>
    <phoneticPr fontId="11" type="noConversion"/>
  </si>
  <si>
    <t>總比對件數</t>
    <phoneticPr fontId="11" type="noConversion"/>
  </si>
  <si>
    <t xml:space="preserve">htzuchitchlib@gmail.com </t>
    <phoneticPr fontId="11" type="noConversion"/>
  </si>
  <si>
    <t>User</t>
    <phoneticPr fontId="11" type="noConversion"/>
  </si>
  <si>
    <t>全部加總(扣User)</t>
    <phoneticPr fontId="11" type="noConversion"/>
  </si>
  <si>
    <t>贈送</t>
  </si>
  <si>
    <r>
      <rPr>
        <sz val="10"/>
        <color rgb="FF006411"/>
        <rFont val="Microsoft JhengHei"/>
        <family val="1"/>
      </rPr>
      <t>轉</t>
    </r>
    <r>
      <rPr>
        <sz val="10"/>
        <color rgb="FF006411"/>
        <rFont val="Times New Roman"/>
        <family val="1"/>
      </rPr>
      <t>OA</t>
    </r>
    <phoneticPr fontId="11" type="noConversion"/>
  </si>
  <si>
    <r>
      <t>Springer Nature
(</t>
    </r>
    <r>
      <rPr>
        <sz val="10"/>
        <color rgb="FF006411"/>
        <rFont val="Microsoft JhengHei"/>
        <family val="1"/>
      </rPr>
      <t>碩睿</t>
    </r>
    <r>
      <rPr>
        <sz val="10"/>
        <color rgb="FF006411"/>
        <rFont val="Times New Roman"/>
        <family val="1"/>
      </rPr>
      <t>)</t>
    </r>
    <phoneticPr fontId="11" type="noConversion"/>
  </si>
  <si>
    <r>
      <t>1.</t>
    </r>
    <r>
      <rPr>
        <sz val="10"/>
        <color indexed="21"/>
        <rFont val="新細明體"/>
        <family val="1"/>
        <charset val="136"/>
      </rPr>
      <t xml:space="preserve">登入帳密
</t>
    </r>
    <r>
      <rPr>
        <sz val="10"/>
        <color indexed="21"/>
        <rFont val="Times New Roman"/>
        <family val="1"/>
      </rPr>
      <t>2.</t>
    </r>
    <r>
      <rPr>
        <sz val="10"/>
        <color indexed="21"/>
        <rFont val="新細明體"/>
        <family val="1"/>
        <charset val="136"/>
      </rPr>
      <t>作法大致同序號</t>
    </r>
    <r>
      <rPr>
        <sz val="10"/>
        <color indexed="21"/>
        <rFont val="Times New Roman"/>
        <family val="1"/>
      </rPr>
      <t>25-30</t>
    </r>
    <r>
      <rPr>
        <sz val="10"/>
        <color indexed="21"/>
        <rFont val="新細明體"/>
        <family val="1"/>
        <charset val="136"/>
      </rPr>
      <t>，僅差異為：平台選「</t>
    </r>
    <r>
      <rPr>
        <sz val="10"/>
        <color indexed="21"/>
        <rFont val="Times New Roman"/>
        <family val="1"/>
      </rPr>
      <t>nature.com</t>
    </r>
    <r>
      <rPr>
        <sz val="10"/>
        <color indexed="21"/>
        <rFont val="新細明體"/>
        <family val="1"/>
        <charset val="136"/>
      </rPr>
      <t>」</t>
    </r>
    <phoneticPr fontId="11" type="noConversion"/>
  </si>
  <si>
    <t>Drug Content Sets加總</t>
    <phoneticPr fontId="11" type="noConversion"/>
  </si>
  <si>
    <t>Patient Ed加總</t>
    <phoneticPr fontId="11" type="noConversion"/>
  </si>
  <si>
    <t>UpToDate, Inc.</t>
    <phoneticPr fontId="11" type="noConversion"/>
  </si>
  <si>
    <t>Active users</t>
    <phoneticPr fontId="11" type="noConversion"/>
  </si>
  <si>
    <t>其餘相加</t>
    <phoneticPr fontId="11" type="noConversion"/>
  </si>
  <si>
    <t>瀏覽/點閱次數</t>
  </si>
  <si>
    <t>瀏覽/點閱次數</t>
    <phoneticPr fontId="11" type="noConversion"/>
  </si>
  <si>
    <t>Heart</t>
    <phoneticPr fontId="11" type="noConversion"/>
  </si>
  <si>
    <r>
      <rPr>
        <b/>
        <sz val="12"/>
        <rFont val="微軟正黑體"/>
        <family val="2"/>
        <charset val="136"/>
      </rPr>
      <t>Sanford Guide Collection(熱病)</t>
    </r>
    <r>
      <rPr>
        <b/>
        <sz val="12"/>
        <color indexed="10"/>
        <rFont val="微軟正黑體"/>
        <family val="2"/>
        <charset val="136"/>
      </rPr>
      <t>(花蓮統計)   大林、台中app版無統計</t>
    </r>
    <phoneticPr fontId="11" type="noConversion"/>
  </si>
  <si>
    <t>慈濟醫院 (台北、花蓮、大林)</t>
    <phoneticPr fontId="11" type="noConversion"/>
  </si>
  <si>
    <t>慈濟大學</t>
    <phoneticPr fontId="11" type="noConversion"/>
  </si>
  <si>
    <t>Mobile Topic Views</t>
    <phoneticPr fontId="11" type="noConversion"/>
  </si>
  <si>
    <t>Search</t>
    <phoneticPr fontId="11" type="noConversion"/>
  </si>
  <si>
    <t>1.進網頁後 點選Activity Report
2.然後在Select a Site選產品AccessMedicine
3.設定日期區間
4.下面選擇第一個下載 Download XL SX</t>
    <phoneticPr fontId="11" type="noConversion"/>
  </si>
  <si>
    <t xml:space="preserve">
麥格羅希爾李永傑先生&lt;Jason.lee@mheduction.com&gt; 電話
客服＜chia.ning.lee@mheducation.com＞</t>
    <phoneticPr fontId="11" type="noConversion"/>
  </si>
  <si>
    <t>要主動跟廠商索取喔</t>
    <phoneticPr fontId="11" type="noConversion"/>
  </si>
  <si>
    <t>2026年</t>
  </si>
  <si>
    <t>2027年</t>
  </si>
  <si>
    <t>2028年</t>
  </si>
  <si>
    <t>2029年</t>
  </si>
  <si>
    <t>2030年</t>
  </si>
  <si>
    <t>2031年</t>
  </si>
  <si>
    <t>2032年</t>
  </si>
  <si>
    <t>2033年</t>
  </si>
  <si>
    <t>2034年</t>
  </si>
  <si>
    <t>統計年</t>
    <phoneticPr fontId="11" type="noConversion"/>
  </si>
  <si>
    <t>輪值順序：花蓮→大林→台北→台中</t>
    <phoneticPr fontId="11" type="noConversion"/>
  </si>
  <si>
    <t>110年改由採購當年度院區負責統計1月，輪值順序：花蓮→大林→台北→台中</t>
    <phoneticPr fontId="11" type="noConversion"/>
  </si>
  <si>
    <t>年度聯採負責院區負責採購隔年度資源</t>
    <phoneticPr fontId="11" type="noConversion"/>
  </si>
  <si>
    <t>使用說明：以下是各院區負責做統計的月份，
如：1月寫花蓮，所以1月統計是花蓮做；2月統計寫大林，所以2月統計大林做，依此類推！！</t>
    <phoneticPr fontId="11" type="noConversion"/>
  </si>
  <si>
    <t>花蓮台北大林（2021新增大林2024新增）</t>
    <phoneticPr fontId="11" type="noConversion"/>
  </si>
  <si>
    <r>
      <t>EMBASE生物醫學資料庫（Ovid平台）</t>
    </r>
    <r>
      <rPr>
        <b/>
        <sz val="12"/>
        <color indexed="10"/>
        <rFont val="微軟正黑體"/>
        <family val="2"/>
        <charset val="136"/>
      </rPr>
      <t>(三院合購：花蓮、台北、大林)</t>
    </r>
    <phoneticPr fontId="11" type="noConversion"/>
  </si>
  <si>
    <t>SpringerNature電子書</t>
    <phoneticPr fontId="11" type="noConversion"/>
  </si>
  <si>
    <t>Sanford Guide Collection(熱病)</t>
    <phoneticPr fontId="11" type="noConversion"/>
  </si>
  <si>
    <t>數據來源</t>
    <phoneticPr fontId="11" type="noConversion"/>
  </si>
  <si>
    <t>Sessions</t>
    <phoneticPr fontId="11" type="noConversion"/>
  </si>
  <si>
    <t>Sessions</t>
    <phoneticPr fontId="11" type="noConversion"/>
  </si>
  <si>
    <t>慈濟醫院 (花蓮)</t>
    <phoneticPr fontId="11" type="noConversion"/>
  </si>
  <si>
    <t>Total Requests＋Mobile Topic Views</t>
    <phoneticPr fontId="11" type="noConversion"/>
  </si>
  <si>
    <t>Total Requests</t>
  </si>
  <si>
    <r>
      <t>Access Medicine電子書</t>
    </r>
    <r>
      <rPr>
        <b/>
        <sz val="12"/>
        <color indexed="10"/>
        <rFont val="微軟正黑體"/>
        <family val="2"/>
        <charset val="136"/>
      </rPr>
      <t>(花蓮獨購)</t>
    </r>
    <phoneticPr fontId="11" type="noConversion"/>
  </si>
  <si>
    <r>
      <t xml:space="preserve">Dynamic Health </t>
    </r>
    <r>
      <rPr>
        <b/>
        <sz val="12"/>
        <color rgb="FFFF0000"/>
        <rFont val="微軟正黑體"/>
        <family val="2"/>
        <charset val="136"/>
      </rPr>
      <t>(花蓮獨購)</t>
    </r>
    <phoneticPr fontId="11" type="noConversion"/>
  </si>
  <si>
    <t>依各院申請的管理帳密登入
&gt;管理使用者
&gt;報告
&gt;更改區間
&gt;填入「文件計數」的統計數字</t>
    <phoneticPr fontId="11" type="noConversion"/>
  </si>
  <si>
    <t>iThenticate原創性比對系統</t>
    <phoneticPr fontId="11" type="noConversion"/>
  </si>
  <si>
    <t>Tzhchi@179447</t>
    <phoneticPr fontId="11" type="noConversion"/>
  </si>
  <si>
    <r>
      <t>Cochrane Library實證醫學資料庫</t>
    </r>
    <r>
      <rPr>
        <b/>
        <sz val="12"/>
        <color indexed="10"/>
        <rFont val="微軟正黑體"/>
        <family val="2"/>
        <charset val="136"/>
      </rPr>
      <t>(四院合購)</t>
    </r>
    <phoneticPr fontId="9" type="noConversion"/>
  </si>
  <si>
    <t>https://onlinelibrary.wiley.com/action/showLogin?uri=%2F</t>
    <phoneticPr fontId="11" type="noConversion"/>
  </si>
  <si>
    <t>服務項目瀏覽次數相加-總檢索次數</t>
    <phoneticPr fontId="9" type="noConversion"/>
  </si>
  <si>
    <r>
      <t xml:space="preserve">1.INDIVIDUALS &gt; log in
</t>
    </r>
    <r>
      <rPr>
        <sz val="10"/>
        <color indexed="21"/>
        <rFont val="新細明體"/>
        <family val="1"/>
        <charset val="136"/>
      </rPr>
      <t>登入後重新貼上網址</t>
    </r>
    <r>
      <rPr>
        <sz val="10"/>
        <color indexed="21"/>
        <rFont val="Times New Roman"/>
        <family val="1"/>
      </rPr>
      <t>&gt;Run Report
2.</t>
    </r>
    <r>
      <rPr>
        <sz val="10"/>
        <color rgb="FF008080"/>
        <rFont val="Microsoft JhengHei"/>
        <family val="1"/>
      </rPr>
      <t>點選</t>
    </r>
    <r>
      <rPr>
        <sz val="10"/>
        <color rgb="FF008080"/>
        <rFont val="Times New Roman"/>
        <family val="1"/>
      </rPr>
      <t xml:space="preserve"> COUNTER 5 Usage Reports click</t>
    </r>
    <r>
      <rPr>
        <sz val="10"/>
        <color rgb="FF008080"/>
        <rFont val="Microsoft JhengHei"/>
        <family val="1"/>
      </rPr>
      <t>旁邊的here
3.選擇時間
4.Metric Type選擇Total_Item_Requests
5.右下角 Run</t>
    </r>
    <phoneticPr fontId="11" type="noConversion"/>
  </si>
  <si>
    <t>Rheumatology</t>
    <phoneticPr fontId="11" type="noConversion"/>
  </si>
  <si>
    <t>Journal of investigative dermatology</t>
    <phoneticPr fontId="11" type="noConversion"/>
  </si>
  <si>
    <t>Kidney International</t>
    <phoneticPr fontId="11" type="noConversion"/>
  </si>
  <si>
    <t>The Annals of Thoracic Surgery</t>
    <phoneticPr fontId="11" type="noConversion"/>
  </si>
  <si>
    <t>The American Journal of Clinical Nutrition</t>
    <phoneticPr fontId="11" type="noConversion"/>
  </si>
  <si>
    <t xml:space="preserve"> xdlibrary@tzuchi.com.tw</t>
    <phoneticPr fontId="11" type="noConversion"/>
  </si>
  <si>
    <t>廠商回覆
使用統計於每季提供一次，提供時間為四月，七月，十月與隔年一月。</t>
    <phoneticPr fontId="11" type="noConversion"/>
  </si>
  <si>
    <r>
      <t xml:space="preserve">SpringerNature電子書 </t>
    </r>
    <r>
      <rPr>
        <b/>
        <sz val="12"/>
        <color rgb="FFFF0000"/>
        <rFont val="微軟正黑體"/>
        <family val="2"/>
        <charset val="136"/>
      </rPr>
      <t>(四院合購)</t>
    </r>
    <phoneticPr fontId="11" type="noConversion"/>
  </si>
  <si>
    <t>花蓮慈濟
帳號：tzuchi
密碼：1tzuchi
台北慈濟
帳號：tzuchi2
密碼：2tzuchi
台中慈濟
帳號：tzuchi3
密碼：3tzuchi
大林慈濟
帳號：tzuchi4
密碼：4tzuchi</t>
    <phoneticPr fontId="11" type="noConversion"/>
  </si>
  <si>
    <t>European Journal of Nuclear Medicine and Molecular Imaging</t>
    <phoneticPr fontId="11" type="noConversion"/>
  </si>
  <si>
    <t>需要向碩睿索取</t>
    <phoneticPr fontId="11" type="noConversion"/>
  </si>
  <si>
    <t>1098-660X</t>
    <phoneticPr fontId="11" type="noConversion"/>
  </si>
  <si>
    <t>17 / 50</t>
    <phoneticPr fontId="11" type="noConversion"/>
  </si>
  <si>
    <t>Functionality加總（不含Search和Login）</t>
    <phoneticPr fontId="11" type="noConversion"/>
  </si>
  <si>
    <t>數據來源mail</t>
    <phoneticPr fontId="11" type="noConversion"/>
  </si>
  <si>
    <t>廠商未提供</t>
  </si>
  <si>
    <t xml:space="preserve"> </t>
    <phoneticPr fontId="11" type="noConversion"/>
  </si>
  <si>
    <r>
      <t xml:space="preserve">Wiley123456!
</t>
    </r>
    <r>
      <rPr>
        <strike/>
        <sz val="12"/>
        <rFont val="新細明體"/>
        <family val="1"/>
        <charset val="136"/>
      </rPr>
      <t>Tzuchi@35843</t>
    </r>
    <phoneticPr fontId="11" type="noConversion"/>
  </si>
  <si>
    <t>密碼有變更，以分表為主
管理者介面登入帳密，點選 dalintzuchi@gmail.com
&gt;點選Institutional Administration後，系統會發驗證碼到大林信箱，需請大林提供
&gt;Usage reports
拉至最下面在COUNTER5&gt;點選Go to Atypon Insights
Format選「TSV」，更改時間區間(This Year)，Report選「Database Search and Item Usage(DR_D1」，完成後選GENERATE
產生的檔案另存新檔至桌面，之後開啟空白EXCEL強制開啟舊檔該TSV檔                                                                                                               ***下個月作統計的人查上個月會得到不太一樣的數據喔(正常啦)***</t>
    <phoneticPr fontId="11" type="noConversion"/>
  </si>
  <si>
    <r>
      <t>管理者介面登入帳密，點選htzuchitchlib@gmail.com
&gt;點選Institutional Administration後，系統會發</t>
    </r>
    <r>
      <rPr>
        <sz val="10"/>
        <color rgb="FF0000FF"/>
        <rFont val="新細明體"/>
        <family val="1"/>
        <charset val="136"/>
      </rPr>
      <t>驗證碼到花蓮信箱</t>
    </r>
    <r>
      <rPr>
        <sz val="10"/>
        <color theme="1"/>
        <rFont val="新細明體"/>
        <family val="1"/>
        <charset val="136"/>
      </rPr>
      <t>，需請花蓮提供
&gt;Usage reports
拉至最下面在COUNTER5&gt;點選Go to Atypon Insights
Format選「TSV」，更改時間區間(This Year)，Report Type 選「Database Search and Item Usage(DR_D1」，完成後選GENERATE
產生檔案另存新檔至桌面，檔案類行為記事本，全選複製後至EXCEL貼上即可                                                                                                               ***下個月作統計的人查上個月會得到不太一樣的數據喔(正常啦)***</t>
    </r>
    <phoneticPr fontId="11" type="noConversion"/>
  </si>
  <si>
    <t>125.227.81.157
203.73.176.72
210.63.211.145
210.68.95.88
220.130.205.103
210.68.95.91</t>
    <phoneticPr fontId="11" type="noConversion"/>
  </si>
  <si>
    <t>124.219.13.161~174
220.130.89.76~78
220.130.89.220~222
60.249.254.55-60
61.218.196.33~38
118.163.172.223~228
210.203.116.244
61.216.188.1</t>
    <phoneticPr fontId="11" type="noConversion"/>
  </si>
  <si>
    <t>全文下載數的下載次數總計</t>
    <phoneticPr fontId="11" type="noConversion"/>
  </si>
  <si>
    <t>Access Medicnie</t>
    <phoneticPr fontId="11" type="noConversion"/>
  </si>
  <si>
    <t>28、</t>
    <phoneticPr fontId="11" type="noConversion"/>
  </si>
  <si>
    <t>psychoanalytic electronic publishing (pep) web(花蓮獨購)</t>
    <phoneticPr fontId="11" type="noConversion"/>
  </si>
  <si>
    <t>Elsevier</t>
    <phoneticPr fontId="11" type="noConversion"/>
  </si>
  <si>
    <t>Ophthalmology Retina</t>
    <phoneticPr fontId="11" type="noConversion"/>
  </si>
  <si>
    <t>2468-6530</t>
    <phoneticPr fontId="11" type="noConversion"/>
  </si>
  <si>
    <r>
      <t>2025</t>
    </r>
    <r>
      <rPr>
        <b/>
        <sz val="10"/>
        <rFont val="新細明體"/>
        <family val="1"/>
        <charset val="136"/>
      </rPr>
      <t>成交價</t>
    </r>
    <phoneticPr fontId="11" type="noConversion"/>
  </si>
  <si>
    <t>Nature Reviews Nephrology</t>
  </si>
  <si>
    <t>1759-507X</t>
    <phoneticPr fontId="11" type="noConversion"/>
  </si>
  <si>
    <t>Journal of Palliative Care</t>
  </si>
  <si>
    <t>Palliative Medicine</t>
  </si>
  <si>
    <t>2369-5293</t>
    <phoneticPr fontId="11" type="noConversion"/>
  </si>
  <si>
    <t>1477-030X</t>
    <phoneticPr fontId="11" type="noConversion"/>
  </si>
  <si>
    <t>大林</t>
    <phoneticPr fontId="11" type="noConversion"/>
  </si>
  <si>
    <t>Journal of Palliative Medicine</t>
  </si>
  <si>
    <t>1096-6218</t>
    <phoneticPr fontId="11" type="noConversion"/>
  </si>
  <si>
    <t xml:space="preserve">Journal of reconstructive microsurgery </t>
    <phoneticPr fontId="11" type="noConversion"/>
  </si>
  <si>
    <t>Aesthetic surgery journal</t>
  </si>
  <si>
    <t>1527-330X</t>
    <phoneticPr fontId="11" type="noConversion"/>
  </si>
  <si>
    <t>Diabetes Care</t>
  </si>
  <si>
    <t>ADA</t>
  </si>
  <si>
    <t>2025年資料庫使用統計表</t>
    <phoneticPr fontId="9" type="noConversion"/>
  </si>
  <si>
    <t>Lexi-Drug藥學資料庫</t>
    <phoneticPr fontId="11" type="noConversion"/>
  </si>
  <si>
    <t>psychoanalytic electronic publishing (pep) web</t>
    <phoneticPr fontId="11" type="noConversion"/>
  </si>
  <si>
    <t>花蓮獨購(2025新)</t>
    <phoneticPr fontId="11" type="noConversion"/>
  </si>
  <si>
    <t>Springer醫學期刊資料庫</t>
    <phoneticPr fontId="11" type="noConversion"/>
  </si>
  <si>
    <t>Springer醫學期刊資料庫(花蓮獨購)</t>
    <phoneticPr fontId="11" type="noConversion"/>
  </si>
  <si>
    <t>1793-6853</t>
    <phoneticPr fontId="11" type="noConversion"/>
  </si>
  <si>
    <t>2768-3605</t>
    <phoneticPr fontId="11" type="noConversion"/>
  </si>
  <si>
    <t>2638-6100</t>
    <phoneticPr fontId="11" type="noConversion"/>
  </si>
  <si>
    <t>2638-616X</t>
    <phoneticPr fontId="11" type="noConversion"/>
  </si>
  <si>
    <t>0743-684X</t>
    <phoneticPr fontId="11" type="noConversion"/>
  </si>
  <si>
    <t> 0149-5992</t>
  </si>
  <si>
    <t>Yeh, Hsin-Ying 葉欣穎</t>
    <phoneticPr fontId="11" type="noConversion"/>
  </si>
  <si>
    <t>tch41227@tzuchi.com.tw</t>
    <phoneticPr fontId="11" type="noConversion"/>
  </si>
  <si>
    <t>Tzuchilib2025#</t>
    <phoneticPr fontId="11" type="noConversion"/>
  </si>
  <si>
    <t>Tzuchilib2025#</t>
    <phoneticPr fontId="11" type="noConversion"/>
  </si>
  <si>
    <t>https://portal.highwire.org/lists/browse.dtl</t>
    <phoneticPr fontId="11" type="noConversion"/>
  </si>
  <si>
    <r>
      <rPr>
        <sz val="10"/>
        <color rgb="FFFF0000"/>
        <rFont val="細明體"/>
        <family val="3"/>
        <charset val="136"/>
      </rPr>
      <t>需要驗證碼</t>
    </r>
    <r>
      <rPr>
        <sz val="10"/>
        <color rgb="FFFF0000"/>
        <rFont val="Microsoft JhengHei"/>
        <family val="3"/>
        <charset val="136"/>
      </rPr>
      <t>，台北自己查</t>
    </r>
    <r>
      <rPr>
        <sz val="10"/>
        <color indexed="21"/>
        <rFont val="細明體"/>
        <family val="3"/>
        <charset val="136"/>
      </rPr>
      <t xml:space="preserve">
右上角</t>
    </r>
    <r>
      <rPr>
        <sz val="10"/>
        <color indexed="21"/>
        <rFont val="Times New Roman"/>
        <family val="1"/>
      </rPr>
      <t xml:space="preserve">LOGIN &gt;Non-Member Login&gt;
</t>
    </r>
    <r>
      <rPr>
        <sz val="10"/>
        <color indexed="21"/>
        <rFont val="細明體"/>
        <family val="3"/>
        <charset val="136"/>
      </rPr>
      <t>登入後重新貼上網址，右上角名字點選</t>
    </r>
    <r>
      <rPr>
        <sz val="10"/>
        <color indexed="21"/>
        <rFont val="Times New Roman"/>
        <family val="1"/>
      </rPr>
      <t>My Account&gt;Usage Reports&gt;Go To Atypon Insights&gt;TR_J3&gt;Total_Item_Requests</t>
    </r>
    <phoneticPr fontId="11" type="noConversion"/>
  </si>
  <si>
    <r>
      <t>中國期刊全文資料庫CJFD</t>
    </r>
    <r>
      <rPr>
        <b/>
        <sz val="12"/>
        <color indexed="10"/>
        <rFont val="微軟正黑體"/>
        <family val="2"/>
        <charset val="136"/>
      </rPr>
      <t>(四院合購)</t>
    </r>
    <phoneticPr fontId="11" type="noConversion"/>
  </si>
  <si>
    <t>X</t>
  </si>
  <si>
    <t>*暫無</t>
  </si>
  <si>
    <t>tc1622906@tzuchi.com.tw</t>
  </si>
  <si>
    <t>TC-lib3345</t>
  </si>
  <si>
    <r>
      <t xml:space="preserve">59.120.51.115
61.216.124.88
61.219.79.40
118.163.42.220
118.163.43.79
211.75.163.193
211.75.163.197
2024/8/28新增
124.219.96.122
2024/09/03新增
124.219.96.123
2024/10/14新增(對外ip)
211.22.121.78
60.248.22.90
2024/10/23新增(對外ip)
60.248.22.85
211.22.12.73
</t>
    </r>
    <r>
      <rPr>
        <b/>
        <sz val="12"/>
        <color rgb="FFFF0000"/>
        <rFont val="微軟正黑體"/>
        <family val="2"/>
        <charset val="136"/>
      </rPr>
      <t>2025/1/22新增(玉里)
61.220.190.86
211.22.122.74</t>
    </r>
    <phoneticPr fontId="11" type="noConversion"/>
  </si>
  <si>
    <t>Libwiley1234</t>
    <phoneticPr fontId="11" type="noConversion"/>
  </si>
  <si>
    <t>Documents MDX
(Database Usage by Account)</t>
    <phoneticPr fontId="11" type="noConversion"/>
  </si>
  <si>
    <t>Searches_Regular + Total_Item_Investigations (全部)</t>
    <phoneticPr fontId="11" type="noConversion"/>
  </si>
  <si>
    <r>
      <rPr>
        <sz val="10"/>
        <color rgb="FFFF0000"/>
        <rFont val="新細明體"/>
        <family val="1"/>
        <charset val="136"/>
      </rPr>
      <t xml:space="preserve">花蓮
</t>
    </r>
    <r>
      <rPr>
        <sz val="10"/>
        <color rgb="FFFF0000"/>
        <rFont val="Times New Roman"/>
        <family val="1"/>
      </rPr>
      <t xml:space="preserve">tzuchilib1234
</t>
    </r>
    <r>
      <rPr>
        <sz val="10"/>
        <color rgb="FFFF0000"/>
        <rFont val="新細明體"/>
        <family val="1"/>
        <charset val="136"/>
      </rPr>
      <t xml:space="preserve">大林
</t>
    </r>
    <r>
      <rPr>
        <sz val="10"/>
        <color rgb="FFFF0000"/>
        <rFont val="Times New Roman"/>
        <family val="1"/>
      </rPr>
      <t>tzuchilib1234</t>
    </r>
    <phoneticPr fontId="11" type="noConversion"/>
  </si>
  <si>
    <t xml:space="preserve">Ofey Hung &lt;ofey.hung@springer.com&gt; </t>
    <phoneticPr fontId="11" type="noConversion"/>
  </si>
  <si>
    <r>
      <rPr>
        <sz val="10"/>
        <color indexed="21"/>
        <rFont val="新細明體"/>
        <family val="1"/>
        <charset val="136"/>
      </rPr>
      <t>右上角</t>
    </r>
    <r>
      <rPr>
        <sz val="10"/>
        <color rgb="FF008080"/>
        <rFont val="Microsoft JhengHei"/>
        <family val="1"/>
      </rPr>
      <t>人頭</t>
    </r>
    <r>
      <rPr>
        <sz val="10"/>
        <color rgb="FF008080"/>
        <rFont val="Times New Roman"/>
        <family val="1"/>
      </rPr>
      <t>&gt;sign in</t>
    </r>
    <r>
      <rPr>
        <sz val="10"/>
        <color rgb="FF008080"/>
        <rFont val="細明體"/>
        <family val="1"/>
        <charset val="136"/>
      </rPr>
      <t>，</t>
    </r>
    <r>
      <rPr>
        <sz val="10"/>
        <color rgb="FF008080"/>
        <rFont val="Microsoft JhengHei"/>
        <family val="1"/>
      </rPr>
      <t>登入後再點一次</t>
    </r>
    <r>
      <rPr>
        <sz val="10"/>
        <color rgb="FF008080"/>
        <rFont val="Microsoft JhengHei"/>
        <family val="1"/>
        <charset val="136"/>
      </rPr>
      <t>人頭</t>
    </r>
    <r>
      <rPr>
        <sz val="10"/>
        <color indexed="21"/>
        <rFont val="Times New Roman"/>
        <family val="1"/>
      </rPr>
      <t xml:space="preserve">&gt;Usage Statistics
</t>
    </r>
    <r>
      <rPr>
        <sz val="10"/>
        <color indexed="21"/>
        <rFont val="新細明體"/>
        <family val="1"/>
        <charset val="136"/>
      </rPr>
      <t>，在</t>
    </r>
    <r>
      <rPr>
        <sz val="10"/>
        <color indexed="21"/>
        <rFont val="Times New Roman"/>
        <family val="1"/>
      </rPr>
      <t>COUNTER Standard</t>
    </r>
    <r>
      <rPr>
        <sz val="10"/>
        <color indexed="21"/>
        <rFont val="新細明體"/>
        <family val="1"/>
        <charset val="136"/>
      </rPr>
      <t>中選</t>
    </r>
    <r>
      <rPr>
        <sz val="10"/>
        <color indexed="21"/>
        <rFont val="Times New Roman"/>
        <family val="1"/>
      </rPr>
      <t xml:space="preserve">TR_J3
</t>
    </r>
    <r>
      <rPr>
        <sz val="10"/>
        <color indexed="21"/>
        <rFont val="新細明體"/>
        <family val="1"/>
        <charset val="136"/>
      </rPr>
      <t>設定區間範圍後按</t>
    </r>
    <r>
      <rPr>
        <sz val="10"/>
        <color indexed="21"/>
        <rFont val="Times New Roman"/>
        <family val="1"/>
      </rPr>
      <t>Apply Calendar</t>
    </r>
    <r>
      <rPr>
        <sz val="10"/>
        <color rgb="FF008080"/>
        <rFont val="細明體"/>
        <family val="1"/>
        <charset val="136"/>
      </rPr>
      <t>，右上角齒輪選擇</t>
    </r>
    <r>
      <rPr>
        <sz val="10"/>
        <color rgb="FF008080"/>
        <rFont val="Times New Roman"/>
        <family val="1"/>
      </rPr>
      <t>Export to CSV</t>
    </r>
    <r>
      <rPr>
        <sz val="10"/>
        <color rgb="FF008080"/>
        <rFont val="細明體"/>
        <family val="1"/>
        <charset val="136"/>
      </rPr>
      <t>下載檔案。</t>
    </r>
    <r>
      <rPr>
        <sz val="10"/>
        <color rgb="FF008080"/>
        <rFont val="Times New Roman"/>
        <family val="1"/>
      </rPr>
      <t>Total_Item_Requests</t>
    </r>
    <r>
      <rPr>
        <sz val="10"/>
        <color rgb="FF008080"/>
        <rFont val="細明體"/>
        <family val="1"/>
        <charset val="136"/>
      </rPr>
      <t>欄位加起來，如有兩行數值則相加</t>
    </r>
    <r>
      <rPr>
        <sz val="10"/>
        <color indexed="21"/>
        <rFont val="Times New Roman"/>
        <family val="1"/>
        <charset val="136"/>
      </rPr>
      <t xml:space="preserve">
</t>
    </r>
    <r>
      <rPr>
        <b/>
        <sz val="10"/>
        <color rgb="FFFF0000"/>
        <rFont val="Microsoft JhengHei"/>
        <family val="1"/>
      </rPr>
      <t>序號</t>
    </r>
    <r>
      <rPr>
        <b/>
        <sz val="10"/>
        <color rgb="FFFF0000"/>
        <rFont val="Times New Roman"/>
        <family val="1"/>
      </rPr>
      <t>16</t>
    </r>
    <r>
      <rPr>
        <b/>
        <sz val="10"/>
        <color rgb="FFFF0000"/>
        <rFont val="Microsoft JhengHei"/>
        <family val="1"/>
        <charset val="136"/>
      </rPr>
      <t>已轉</t>
    </r>
    <r>
      <rPr>
        <b/>
        <sz val="10"/>
        <color rgb="FFFF0000"/>
        <rFont val="Times New Roman"/>
        <family val="1"/>
      </rPr>
      <t>Elsevier</t>
    </r>
    <r>
      <rPr>
        <b/>
        <sz val="10"/>
        <color rgb="FFFF0000"/>
        <rFont val="細明體"/>
        <family val="1"/>
        <charset val="136"/>
      </rPr>
      <t>，</t>
    </r>
    <r>
      <rPr>
        <b/>
        <sz val="10"/>
        <color rgb="FFFF0000"/>
        <rFont val="Microsoft JhengHei"/>
        <family val="1"/>
        <charset val="136"/>
      </rPr>
      <t>此統計</t>
    </r>
    <r>
      <rPr>
        <b/>
        <sz val="10"/>
        <color rgb="FFFF0000"/>
        <rFont val="Times New Roman"/>
        <family val="1"/>
      </rPr>
      <t>Teff</t>
    </r>
    <r>
      <rPr>
        <b/>
        <sz val="10"/>
        <color rgb="FFFF0000"/>
        <rFont val="Microsoft JhengHei"/>
        <family val="1"/>
      </rPr>
      <t>每月都會另外提供，請透過此管道獲取統計。</t>
    </r>
    <phoneticPr fontId="11" type="noConversion"/>
  </si>
  <si>
    <r>
      <rPr>
        <sz val="10"/>
        <color rgb="FFFF0000"/>
        <rFont val="Times New Roman"/>
        <family val="1"/>
      </rPr>
      <t>1.</t>
    </r>
    <r>
      <rPr>
        <sz val="10"/>
        <color rgb="FFFF0000"/>
        <rFont val="微軟正黑體"/>
        <family val="1"/>
        <charset val="136"/>
      </rPr>
      <t>選</t>
    </r>
    <r>
      <rPr>
        <sz val="10"/>
        <color rgb="FFFF0000"/>
        <rFont val="Times New Roman"/>
        <family val="1"/>
      </rPr>
      <t>COUNTER R5.1 Reports</t>
    </r>
    <r>
      <rPr>
        <sz val="10"/>
        <color indexed="21"/>
        <rFont val="Times New Roman"/>
        <family val="1"/>
      </rPr>
      <t xml:space="preserve">
2.</t>
    </r>
    <r>
      <rPr>
        <sz val="10"/>
        <color rgb="FF008080"/>
        <rFont val="微軟正黑體"/>
        <family val="1"/>
        <charset val="136"/>
      </rPr>
      <t>選時間</t>
    </r>
    <r>
      <rPr>
        <sz val="10"/>
        <color indexed="21"/>
        <rFont val="Times New Roman"/>
        <family val="1"/>
      </rPr>
      <t xml:space="preserve">
3.</t>
    </r>
    <r>
      <rPr>
        <sz val="10"/>
        <color rgb="FF008080"/>
        <rFont val="微軟正黑體"/>
        <family val="1"/>
        <charset val="136"/>
      </rPr>
      <t xml:space="preserve">選擇下面 </t>
    </r>
    <r>
      <rPr>
        <sz val="10"/>
        <color rgb="FF008080"/>
        <rFont val="Times New Roman"/>
        <family val="1"/>
      </rPr>
      <t>TR_J3 Journal Usage by Access Type
4.Download CSV</t>
    </r>
    <r>
      <rPr>
        <sz val="10"/>
        <color rgb="FF008080"/>
        <rFont val="微軟正黑體"/>
        <family val="1"/>
        <charset val="136"/>
      </rPr>
      <t>，欄位</t>
    </r>
    <r>
      <rPr>
        <sz val="10"/>
        <color rgb="FF008080"/>
        <rFont val="Times New Roman"/>
        <family val="1"/>
      </rPr>
      <t>Metric_Type</t>
    </r>
    <r>
      <rPr>
        <sz val="10"/>
        <color rgb="FF008080"/>
        <rFont val="微軟正黑體"/>
        <family val="1"/>
        <charset val="136"/>
      </rPr>
      <t>篩選</t>
    </r>
    <r>
      <rPr>
        <sz val="10"/>
        <color rgb="FF008080"/>
        <rFont val="Times New Roman"/>
        <family val="1"/>
      </rPr>
      <t>Total_Item_Requests</t>
    </r>
    <r>
      <rPr>
        <sz val="10"/>
        <color rgb="FF008080"/>
        <rFont val="微軟正黑體"/>
        <family val="1"/>
        <charset val="136"/>
      </rPr>
      <t>，如有兩行以上數值則加總起來</t>
    </r>
    <phoneticPr fontId="11" type="noConversion"/>
  </si>
  <si>
    <t xml:space="preserve">https://r5.imaiosreports.com </t>
    <phoneticPr fontId="11" type="noConversion"/>
  </si>
  <si>
    <t>連結已失效</t>
    <phoneticPr fontId="11" type="noConversion"/>
  </si>
  <si>
    <t>https://www.psychoanalystdatabase.com/pages/pg070Logon.aspx</t>
    <phoneticPr fontId="11" type="noConversion"/>
  </si>
  <si>
    <t>*廠商提供之資料與先前有誤差 據廠商說明 以最新資料為主</t>
    <phoneticPr fontId="11" type="noConversion"/>
  </si>
  <si>
    <r>
      <t>1.</t>
    </r>
    <r>
      <rPr>
        <sz val="10"/>
        <color rgb="FF008080"/>
        <rFont val="Microsoft JhengHei UI"/>
        <family val="1"/>
        <charset val="136"/>
      </rPr>
      <t>按</t>
    </r>
    <r>
      <rPr>
        <sz val="10"/>
        <color indexed="21"/>
        <rFont val="Times New Roman"/>
        <family val="1"/>
      </rPr>
      <t>COUNTER 5.1 data
2.</t>
    </r>
    <r>
      <rPr>
        <sz val="10"/>
        <color indexed="21"/>
        <rFont val="新細明體"/>
        <family val="1"/>
        <charset val="136"/>
      </rPr>
      <t>選「</t>
    </r>
    <r>
      <rPr>
        <sz val="10"/>
        <color indexed="21"/>
        <rFont val="Times New Roman"/>
        <family val="1"/>
      </rPr>
      <t>TR_J3: Journal Usage by Access Type</t>
    </r>
    <r>
      <rPr>
        <sz val="10"/>
        <color indexed="21"/>
        <rFont val="新細明體"/>
        <family val="1"/>
        <charset val="136"/>
      </rPr>
      <t>」、「</t>
    </r>
    <r>
      <rPr>
        <sz val="10"/>
        <color indexed="21"/>
        <rFont val="Times New Roman"/>
        <family val="1"/>
      </rPr>
      <t>Springer Nature Link</t>
    </r>
    <r>
      <rPr>
        <sz val="10"/>
        <color indexed="21"/>
        <rFont val="新細明體"/>
        <family val="1"/>
        <charset val="136"/>
      </rPr>
      <t>」，並設定時間區間。（</t>
    </r>
    <r>
      <rPr>
        <sz val="10"/>
        <color rgb="FF008080"/>
        <rFont val="Microsoft JhengHei"/>
        <family val="1"/>
      </rPr>
      <t>順便下載平台</t>
    </r>
    <r>
      <rPr>
        <sz val="10"/>
        <color indexed="21"/>
        <rFont val="新細明體"/>
        <family val="1"/>
        <charset val="136"/>
      </rPr>
      <t>「</t>
    </r>
    <r>
      <rPr>
        <sz val="10"/>
        <color rgb="FF008080"/>
        <rFont val="Times New Roman"/>
        <family val="1"/>
      </rPr>
      <t>nature.com</t>
    </r>
    <r>
      <rPr>
        <sz val="10"/>
        <color indexed="21"/>
        <rFont val="新細明體"/>
        <family val="1"/>
        <charset val="136"/>
      </rPr>
      <t>」</t>
    </r>
    <r>
      <rPr>
        <sz val="10"/>
        <color rgb="FF008080"/>
        <rFont val="Times New Roman"/>
        <family val="1"/>
      </rPr>
      <t>31-34</t>
    </r>
    <r>
      <rPr>
        <sz val="10"/>
        <color rgb="FF008080"/>
        <rFont val="Microsoft JhengHei"/>
        <family val="1"/>
      </rPr>
      <t>用</t>
    </r>
    <r>
      <rPr>
        <sz val="10"/>
        <color indexed="21"/>
        <rFont val="新細明體"/>
        <family val="1"/>
        <charset val="136"/>
      </rPr>
      <t xml:space="preserve">）
</t>
    </r>
    <r>
      <rPr>
        <sz val="10"/>
        <color indexed="21"/>
        <rFont val="Times New Roman"/>
        <family val="1"/>
      </rPr>
      <t>3.</t>
    </r>
    <r>
      <rPr>
        <sz val="10"/>
        <color indexed="21"/>
        <rFont val="新細明體"/>
        <family val="1"/>
        <charset val="136"/>
      </rPr>
      <t>下載檔案</t>
    </r>
    <r>
      <rPr>
        <sz val="10"/>
        <color indexed="21"/>
        <rFont val="Times New Roman"/>
        <family val="1"/>
      </rPr>
      <t>Metric_Type</t>
    </r>
    <r>
      <rPr>
        <sz val="10"/>
        <color indexed="21"/>
        <rFont val="新細明體"/>
        <family val="1"/>
        <charset val="136"/>
      </rPr>
      <t>篩選</t>
    </r>
    <r>
      <rPr>
        <sz val="10"/>
        <color indexed="21"/>
        <rFont val="Times New Roman"/>
        <family val="1"/>
      </rPr>
      <t>Total_Item_Requests
4.</t>
    </r>
    <r>
      <rPr>
        <sz val="10"/>
        <color indexed="21"/>
        <rFont val="新細明體"/>
        <family val="1"/>
        <charset val="136"/>
      </rPr>
      <t xml:space="preserve">如有兩行數值則相加
</t>
    </r>
    <r>
      <rPr>
        <sz val="10"/>
        <color indexed="21"/>
        <rFont val="Times New Roman"/>
        <family val="1"/>
      </rPr>
      <t>5.</t>
    </r>
    <r>
      <rPr>
        <sz val="10"/>
        <color indexed="21"/>
        <rFont val="新細明體"/>
        <family val="1"/>
        <charset val="136"/>
      </rPr>
      <t>序號</t>
    </r>
    <r>
      <rPr>
        <sz val="10"/>
        <color indexed="21"/>
        <rFont val="Times New Roman"/>
        <family val="1"/>
      </rPr>
      <t>31</t>
    </r>
    <r>
      <rPr>
        <sz val="10"/>
        <color indexed="21"/>
        <rFont val="新細明體"/>
        <family val="1"/>
        <charset val="136"/>
      </rPr>
      <t xml:space="preserve">兩院區相加
</t>
    </r>
    <r>
      <rPr>
        <sz val="10"/>
        <color indexed="21"/>
        <rFont val="Times New Roman"/>
        <family val="1"/>
      </rPr>
      <t>*</t>
    </r>
    <r>
      <rPr>
        <sz val="10"/>
        <color indexed="21"/>
        <rFont val="新細明體"/>
        <family val="1"/>
        <charset val="136"/>
      </rPr>
      <t>做完可跳作序號31</t>
    </r>
    <r>
      <rPr>
        <sz val="10"/>
        <color indexed="21"/>
        <rFont val="Times New Roman"/>
        <family val="1"/>
      </rPr>
      <t>-34</t>
    </r>
    <r>
      <rPr>
        <sz val="10"/>
        <color indexed="21"/>
        <rFont val="新細明體"/>
        <family val="1"/>
        <charset val="136"/>
      </rPr>
      <t xml:space="preserve">
</t>
    </r>
    <phoneticPr fontId="11" type="noConversion"/>
  </si>
  <si>
    <r>
      <rPr>
        <sz val="10"/>
        <color indexed="21"/>
        <rFont val="新細明體"/>
        <family val="1"/>
        <charset val="136"/>
      </rPr>
      <t>選擇</t>
    </r>
    <r>
      <rPr>
        <sz val="10"/>
        <color indexed="21"/>
        <rFont val="Times New Roman"/>
        <family val="1"/>
      </rPr>
      <t xml:space="preserve">Non-Member Login
</t>
    </r>
    <r>
      <rPr>
        <sz val="10"/>
        <color indexed="21"/>
        <rFont val="新細明體"/>
        <family val="1"/>
        <charset val="136"/>
      </rPr>
      <t>有訂購的院區相加
登入後再次貼上網址</t>
    </r>
    <phoneticPr fontId="11" type="noConversion"/>
  </si>
  <si>
    <t>飛資得定期提供</t>
    <phoneticPr fontId="11" type="noConversion"/>
  </si>
  <si>
    <t>尚未提供</t>
    <phoneticPr fontId="11" type="noConversion"/>
  </si>
  <si>
    <t>2025 碩睿資訊會寄統計</t>
    <phoneticPr fontId="11" type="noConversion"/>
  </si>
  <si>
    <t>網頁上點選篩選器，使用群組篩選作用中使用者計算即可</t>
    <phoneticPr fontId="11" type="noConversion"/>
  </si>
  <si>
    <t>https://sitemaster.diabetesjournals.org/admin/login.aspx</t>
  </si>
  <si>
    <r>
      <t>77</t>
    </r>
    <r>
      <rPr>
        <sz val="12"/>
        <color rgb="FFFF0000"/>
        <rFont val="微軟正黑體"/>
        <family val="2"/>
        <charset val="136"/>
      </rPr>
      <t xml:space="preserve"> </t>
    </r>
    <r>
      <rPr>
        <sz val="12"/>
        <rFont val="微軟正黑體"/>
        <family val="2"/>
        <charset val="136"/>
      </rPr>
      <t>/ 60</t>
    </r>
    <phoneticPr fontId="11" type="noConversion"/>
  </si>
  <si>
    <t>40 / 60</t>
    <phoneticPr fontId="11" type="noConversion"/>
  </si>
  <si>
    <t>16 / 30</t>
    <phoneticPr fontId="11" type="noConversion"/>
  </si>
  <si>
    <t>*廠商提供資料註明202506-202508 因出版社統計平台轉換，無法下載使用統計。</t>
    <phoneticPr fontId="11" type="noConversion"/>
  </si>
  <si>
    <t>廠商未提供</t>
    <phoneticPr fontId="11" type="noConversion"/>
  </si>
  <si>
    <t>2025年7月iThenticate更新到新版後已經不限制使用者人數,完全僅控管所訂購的 submissions。</t>
    <phoneticPr fontId="11" type="noConversion"/>
  </si>
  <si>
    <r>
      <t>1.</t>
    </r>
    <r>
      <rPr>
        <sz val="10"/>
        <color rgb="FF008080"/>
        <rFont val="細明體"/>
        <family val="1"/>
        <charset val="136"/>
      </rPr>
      <t>右上角</t>
    </r>
    <r>
      <rPr>
        <sz val="10"/>
        <color indexed="21"/>
        <rFont val="Times New Roman"/>
        <family val="1"/>
      </rPr>
      <t>sign in
2.</t>
    </r>
    <r>
      <rPr>
        <sz val="10"/>
        <color rgb="FF008080"/>
        <rFont val="Microsoft JhengHei"/>
        <family val="1"/>
      </rPr>
      <t>選擇</t>
    </r>
    <r>
      <rPr>
        <sz val="10"/>
        <color indexed="21"/>
        <rFont val="Times New Roman"/>
        <family val="1"/>
      </rPr>
      <t>For librarians</t>
    </r>
    <r>
      <rPr>
        <sz val="10"/>
        <color rgb="FF008080"/>
        <rFont val="Microsoft JhengHei"/>
        <family val="1"/>
      </rPr>
      <t>頁籤</t>
    </r>
    <r>
      <rPr>
        <sz val="10"/>
        <color indexed="21"/>
        <rFont val="Times New Roman"/>
        <family val="1"/>
      </rPr>
      <t>&gt;</t>
    </r>
    <r>
      <rPr>
        <sz val="10"/>
        <color rgb="FF008080"/>
        <rFont val="細明體"/>
        <family val="1"/>
        <charset val="136"/>
      </rPr>
      <t>中間</t>
    </r>
    <r>
      <rPr>
        <sz val="10"/>
        <color indexed="21"/>
        <rFont val="Times New Roman"/>
        <family val="1"/>
      </rPr>
      <t xml:space="preserve">Generate COUNTER usage reports
3. COUNTER 5 Usage Reports click </t>
    </r>
    <r>
      <rPr>
        <sz val="10"/>
        <color rgb="FF008080"/>
        <rFont val="Microsoft JhengHei"/>
        <family val="1"/>
      </rPr>
      <t>旁邊的</t>
    </r>
    <r>
      <rPr>
        <sz val="10"/>
        <color indexed="21"/>
        <rFont val="Times New Roman"/>
        <family val="1"/>
      </rPr>
      <t>here
4.</t>
    </r>
    <r>
      <rPr>
        <sz val="10"/>
        <color rgb="FF008080"/>
        <rFont val="Microsoft JhengHei"/>
        <family val="1"/>
      </rPr>
      <t xml:space="preserve">選擇時間區間
</t>
    </r>
    <r>
      <rPr>
        <sz val="10"/>
        <color rgb="FF008080"/>
        <rFont val="Times New Roman"/>
        <family val="1"/>
      </rPr>
      <t>5.</t>
    </r>
    <r>
      <rPr>
        <sz val="10"/>
        <color rgb="FF008080"/>
        <rFont val="Microsoft JhengHei"/>
        <family val="1"/>
      </rPr>
      <t>選擇Total_Item_Requests的數據</t>
    </r>
    <phoneticPr fontId="11" type="noConversion"/>
  </si>
  <si>
    <t>0002-0729</t>
    <phoneticPr fontId="11" type="noConversion"/>
  </si>
  <si>
    <r>
      <t>Lexidrug藥學資料庫（原名Lexi-Comp Online）</t>
    </r>
    <r>
      <rPr>
        <b/>
        <sz val="12"/>
        <color indexed="10"/>
        <rFont val="微軟正黑體"/>
        <family val="2"/>
        <charset val="136"/>
      </rPr>
      <t>(三院合購：花蓮、台北、大林)</t>
    </r>
    <phoneticPr fontId="11" type="noConversion"/>
  </si>
  <si>
    <t>11月用量驟降，廠商已經向國外詢問，如出版社有提供新的使用數據，將再提供更新</t>
    <phoneticPr fontId="11" type="noConversion"/>
  </si>
  <si>
    <t>數據來源
 EBSCO mail</t>
    <phoneticPr fontId="11" type="noConversion"/>
  </si>
  <si>
    <t>https://www.symskan.com/Member/Index</t>
    <phoneticPr fontId="11" type="noConversion"/>
  </si>
  <si>
    <t>缺台北資料</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</si>
</sst>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76" formatCode="#,##0_);[Red]\(#,##0\)"/>
    <numFmt numFmtId="177" formatCode="#,##0;[Red]#,##0"/>
    <numFmt numFmtId="178" formatCode="0_ "/>
    <numFmt numFmtId="179" formatCode="0_);[Red]\(0\)"/>
    <numFmt numFmtId="180" formatCode="_(&quot;$&quot;* #,##0.00_);_(&quot;$&quot;* \(#,##0.00\);_(&quot;$&quot;* &quot;-&quot;??_);_(@_)"/>
    <numFmt numFmtId="181" formatCode="_-* #,##0_-;\-* #,##0_-;_-* &quot;-&quot;??_-;_-@_-"/>
    <numFmt numFmtId="182" formatCode="[$£-809]#,##0_);[Red]\([$£-809]#,##0\)"/>
    <numFmt numFmtId="183" formatCode="&quot;NT$&quot;#,##0;[Red]&quot;NT$&quot;#,##0"/>
    <numFmt numFmtId="184" formatCode="[$€-2]\ #,##0;[Red]\-[$€-2]\ #,##0"/>
    <numFmt numFmtId="185" formatCode="&quot;US$&quot;#,##0"/>
    <numFmt numFmtId="186" formatCode="#,##0_ "/>
    <numFmt numFmtId="187" formatCode="[$€-1809]#,##0.00_);[Red]\([$€-1809]#,##0.00\)"/>
    <numFmt numFmtId="188" formatCode="0;\-0;;@"/>
    <numFmt numFmtId="189" formatCode="#,##0;\-#,##0;;@"/>
  </numFmts>
  <fonts count="334">
    <font>
      <sz val="12"/>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name val="新細明體"/>
      <family val="1"/>
      <charset val="136"/>
    </font>
    <font>
      <sz val="9"/>
      <name val="細明體"/>
      <family val="3"/>
      <charset val="136"/>
    </font>
    <font>
      <b/>
      <sz val="10"/>
      <name val="新細明體"/>
      <family val="1"/>
      <charset val="136"/>
    </font>
    <font>
      <sz val="9"/>
      <name val="新細明體"/>
      <family val="1"/>
      <charset val="136"/>
    </font>
    <font>
      <sz val="10"/>
      <name val="新細明體"/>
      <family val="1"/>
      <charset val="136"/>
    </font>
    <font>
      <b/>
      <sz val="12"/>
      <name val="新細明體"/>
      <family val="1"/>
      <charset val="136"/>
    </font>
    <font>
      <sz val="12"/>
      <name val="Times New Roman"/>
      <family val="1"/>
    </font>
    <font>
      <u/>
      <sz val="12"/>
      <color indexed="12"/>
      <name val="新細明體"/>
      <family val="1"/>
      <charset val="136"/>
    </font>
    <font>
      <sz val="10"/>
      <name val="Times New Roman"/>
      <family val="1"/>
    </font>
    <font>
      <sz val="12"/>
      <name val="新細明體"/>
      <family val="1"/>
      <charset val="136"/>
    </font>
    <font>
      <sz val="12"/>
      <color indexed="8"/>
      <name val="新細明體"/>
      <family val="1"/>
      <charset val="136"/>
    </font>
    <font>
      <sz val="12"/>
      <color indexed="9"/>
      <name val="新細明體"/>
      <family val="1"/>
      <charset val="136"/>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8"/>
      <color indexed="56"/>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indexed="10"/>
      <name val="新細明體"/>
      <family val="1"/>
      <charset val="136"/>
    </font>
    <font>
      <sz val="12"/>
      <color indexed="16"/>
      <name val="新細明體"/>
      <family val="1"/>
      <charset val="136"/>
    </font>
    <font>
      <sz val="11"/>
      <color indexed="8"/>
      <name val="Calibri"/>
      <family val="2"/>
    </font>
    <font>
      <sz val="11"/>
      <color indexed="9"/>
      <name val="Calibri"/>
      <family val="2"/>
    </font>
    <font>
      <sz val="11"/>
      <color indexed="60"/>
      <name val="Calibri"/>
      <family val="2"/>
    </font>
    <font>
      <b/>
      <sz val="11"/>
      <color indexed="8"/>
      <name val="Calibri"/>
      <family val="2"/>
    </font>
    <font>
      <sz val="11"/>
      <color indexed="17"/>
      <name val="Calibri"/>
      <family val="2"/>
    </font>
    <font>
      <b/>
      <sz val="11"/>
      <color indexed="52"/>
      <name val="Calibri"/>
      <family val="2"/>
    </font>
    <font>
      <sz val="11"/>
      <color indexed="52"/>
      <name val="Calibri"/>
      <family val="2"/>
    </font>
    <font>
      <i/>
      <sz val="11"/>
      <color indexed="23"/>
      <name val="Calibri"/>
      <family val="2"/>
    </font>
    <font>
      <b/>
      <sz val="18"/>
      <color indexed="56"/>
      <name val="Cambria"/>
      <family val="1"/>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1"/>
      <color indexed="9"/>
      <name val="Calibri"/>
      <family val="2"/>
    </font>
    <font>
      <sz val="11"/>
      <color indexed="20"/>
      <name val="Calibri"/>
      <family val="2"/>
    </font>
    <font>
      <sz val="11"/>
      <color indexed="10"/>
      <name val="Calibri"/>
      <family val="2"/>
    </font>
    <font>
      <sz val="10"/>
      <name val="Arial"/>
      <family val="2"/>
    </font>
    <font>
      <sz val="12"/>
      <name val="宋体"/>
      <family val="3"/>
      <charset val="136"/>
    </font>
    <font>
      <sz val="11"/>
      <name val="ＭＳ Ｐゴシック"/>
      <family val="2"/>
      <charset val="128"/>
    </font>
    <font>
      <sz val="10"/>
      <color indexed="10"/>
      <name val="新細明體"/>
      <family val="1"/>
      <charset val="136"/>
    </font>
    <font>
      <sz val="10"/>
      <name val="微軟正黑體"/>
      <family val="2"/>
      <charset val="136"/>
    </font>
    <font>
      <sz val="11"/>
      <color indexed="17"/>
      <name val="新細明體"/>
      <family val="1"/>
      <charset val="136"/>
    </font>
    <font>
      <sz val="11"/>
      <color indexed="20"/>
      <name val="新細明體"/>
      <family val="1"/>
      <charset val="136"/>
    </font>
    <font>
      <sz val="10"/>
      <color indexed="10"/>
      <name val="Times New Roman"/>
      <family val="1"/>
    </font>
    <font>
      <sz val="10"/>
      <color indexed="8"/>
      <name val="Arial"/>
      <family val="2"/>
    </font>
    <font>
      <sz val="10"/>
      <color indexed="17"/>
      <name val="新細明體"/>
      <family val="1"/>
      <charset val="136"/>
    </font>
    <font>
      <sz val="12"/>
      <color indexed="14"/>
      <name val="微軟正黑體"/>
      <family val="2"/>
      <charset val="136"/>
    </font>
    <font>
      <sz val="12"/>
      <color indexed="60"/>
      <name val="微軟正黑體"/>
      <family val="2"/>
      <charset val="136"/>
    </font>
    <font>
      <sz val="12"/>
      <color indexed="17"/>
      <name val="微軟正黑體"/>
      <family val="2"/>
      <charset val="136"/>
    </font>
    <font>
      <b/>
      <sz val="12"/>
      <color indexed="52"/>
      <name val="微軟正黑體"/>
      <family val="2"/>
      <charset val="136"/>
    </font>
    <font>
      <sz val="12"/>
      <color indexed="8"/>
      <name val="微軟正黑體"/>
      <family val="2"/>
      <charset val="136"/>
    </font>
    <font>
      <b/>
      <sz val="13"/>
      <color indexed="56"/>
      <name val="微軟正黑體"/>
      <family val="2"/>
      <charset val="136"/>
    </font>
    <font>
      <b/>
      <sz val="11"/>
      <color indexed="56"/>
      <name val="微軟正黑體"/>
      <family val="2"/>
      <charset val="136"/>
    </font>
    <font>
      <sz val="12"/>
      <color indexed="10"/>
      <name val="Times New Roman"/>
      <family val="1"/>
    </font>
    <font>
      <sz val="10"/>
      <color indexed="12"/>
      <name val="新細明體"/>
      <family val="1"/>
      <charset val="136"/>
    </font>
    <font>
      <sz val="12"/>
      <color indexed="12"/>
      <name val="新細明體"/>
      <family val="1"/>
      <charset val="136"/>
    </font>
    <font>
      <sz val="8"/>
      <name val="新細明體"/>
      <family val="1"/>
      <charset val="136"/>
    </font>
    <font>
      <sz val="8"/>
      <color indexed="17"/>
      <name val="新細明體"/>
      <family val="1"/>
      <charset val="136"/>
    </font>
    <font>
      <sz val="10"/>
      <color indexed="17"/>
      <name val="Times New Roman"/>
      <family val="1"/>
    </font>
    <font>
      <sz val="9"/>
      <color indexed="17"/>
      <name val="Arial"/>
      <family val="2"/>
    </font>
    <font>
      <sz val="12"/>
      <color indexed="17"/>
      <name val="Times New Roman"/>
      <family val="1"/>
    </font>
    <font>
      <sz val="12"/>
      <color indexed="17"/>
      <name val="Arial"/>
      <family val="2"/>
    </font>
    <font>
      <sz val="8"/>
      <color indexed="10"/>
      <name val="新細明體"/>
      <family val="1"/>
      <charset val="136"/>
    </font>
    <font>
      <b/>
      <sz val="10"/>
      <color indexed="60"/>
      <name val="新細明體"/>
      <family val="1"/>
      <charset val="136"/>
    </font>
    <font>
      <b/>
      <sz val="9"/>
      <name val="新細明體"/>
      <family val="1"/>
      <charset val="136"/>
    </font>
    <font>
      <b/>
      <sz val="10"/>
      <name val="微軟正黑體"/>
      <family val="2"/>
      <charset val="136"/>
    </font>
    <font>
      <b/>
      <sz val="10"/>
      <color indexed="21"/>
      <name val="Times New Roman"/>
      <family val="1"/>
    </font>
    <font>
      <b/>
      <sz val="10"/>
      <color indexed="21"/>
      <name val="細明體"/>
      <family val="3"/>
      <charset val="136"/>
    </font>
    <font>
      <sz val="12"/>
      <color indexed="8"/>
      <name val="新細明體"/>
      <family val="1"/>
      <charset val="136"/>
    </font>
    <font>
      <sz val="12"/>
      <color indexed="8"/>
      <name val="Arial Unicode MS"/>
      <family val="2"/>
    </font>
    <font>
      <b/>
      <sz val="10"/>
      <color indexed="19"/>
      <name val="新細明體"/>
      <family val="1"/>
      <charset val="136"/>
    </font>
    <font>
      <sz val="11"/>
      <color indexed="8"/>
      <name val="新細明體"/>
      <family val="1"/>
      <charset val="136"/>
    </font>
    <font>
      <b/>
      <sz val="9"/>
      <color indexed="81"/>
      <name val="Tahoma"/>
      <family val="2"/>
    </font>
    <font>
      <sz val="9"/>
      <color indexed="81"/>
      <name val="細明體"/>
      <family val="3"/>
      <charset val="136"/>
    </font>
    <font>
      <sz val="9"/>
      <name val="新細明體"/>
      <family val="1"/>
      <charset val="136"/>
    </font>
    <font>
      <sz val="12"/>
      <color indexed="8"/>
      <name val="新細明體"/>
      <family val="1"/>
      <charset val="136"/>
    </font>
    <font>
      <sz val="10"/>
      <color indexed="17"/>
      <name val="新細明體"/>
      <family val="1"/>
      <charset val="136"/>
    </font>
    <font>
      <sz val="12"/>
      <color indexed="8"/>
      <name val="新細明體"/>
      <family val="1"/>
      <charset val="136"/>
    </font>
    <font>
      <sz val="10"/>
      <color indexed="62"/>
      <name val="Arial"/>
      <family val="2"/>
    </font>
    <font>
      <sz val="10"/>
      <color indexed="8"/>
      <name val="新細明體"/>
      <family val="1"/>
      <charset val="136"/>
    </font>
    <font>
      <sz val="10"/>
      <color indexed="8"/>
      <name val="Arial Unicode MS"/>
      <family val="2"/>
    </font>
    <font>
      <sz val="10"/>
      <color indexed="21"/>
      <name val="細明體"/>
      <family val="3"/>
      <charset val="136"/>
    </font>
    <font>
      <sz val="10"/>
      <color indexed="21"/>
      <name val="Wingdings 3"/>
      <family val="1"/>
      <charset val="2"/>
    </font>
    <font>
      <sz val="10"/>
      <color indexed="60"/>
      <name val="新細明體"/>
      <family val="1"/>
      <charset val="136"/>
    </font>
    <font>
      <sz val="10"/>
      <color indexed="12"/>
      <name val="Wingdings 3"/>
      <family val="1"/>
      <charset val="2"/>
    </font>
    <font>
      <u/>
      <sz val="10"/>
      <color indexed="12"/>
      <name val="新細明體"/>
      <family val="1"/>
      <charset val="136"/>
    </font>
    <font>
      <sz val="6"/>
      <color indexed="10"/>
      <name val="新細明體"/>
      <family val="1"/>
      <charset val="136"/>
    </font>
    <font>
      <sz val="10"/>
      <color indexed="10"/>
      <name val="微軟正黑體"/>
      <family val="2"/>
      <charset val="136"/>
    </font>
    <font>
      <sz val="10"/>
      <color indexed="17"/>
      <name val="微軟正黑體"/>
      <family val="2"/>
      <charset val="136"/>
    </font>
    <font>
      <sz val="10"/>
      <color indexed="8"/>
      <name val="微軟正黑體"/>
      <family val="2"/>
      <charset val="136"/>
    </font>
    <font>
      <sz val="10"/>
      <color indexed="62"/>
      <name val="微軟正黑體"/>
      <family val="2"/>
      <charset val="136"/>
    </font>
    <font>
      <sz val="10"/>
      <color indexed="21"/>
      <name val="新細明體"/>
      <family val="1"/>
      <charset val="136"/>
    </font>
    <font>
      <b/>
      <sz val="12"/>
      <color indexed="21"/>
      <name val="細明體"/>
      <family val="3"/>
      <charset val="136"/>
    </font>
    <font>
      <b/>
      <sz val="12"/>
      <color indexed="60"/>
      <name val="新細明體"/>
      <family val="1"/>
      <charset val="136"/>
    </font>
    <font>
      <sz val="9"/>
      <name val="新細明體"/>
      <family val="1"/>
      <charset val="136"/>
    </font>
    <font>
      <sz val="12"/>
      <color indexed="8"/>
      <name val="新細明體"/>
      <family val="1"/>
      <charset val="136"/>
    </font>
    <font>
      <sz val="10"/>
      <color indexed="21"/>
      <name val="新細明體"/>
      <family val="1"/>
      <charset val="136"/>
    </font>
    <font>
      <sz val="10"/>
      <color indexed="12"/>
      <name val="新細明體"/>
      <family val="1"/>
      <charset val="136"/>
    </font>
    <font>
      <sz val="10"/>
      <color indexed="8"/>
      <name val="新細明體"/>
      <family val="1"/>
      <charset val="136"/>
    </font>
    <font>
      <b/>
      <sz val="10"/>
      <color indexed="19"/>
      <name val="新細明體"/>
      <family val="1"/>
      <charset val="136"/>
    </font>
    <font>
      <b/>
      <sz val="10"/>
      <color indexed="19"/>
      <name val="新細明體"/>
      <family val="1"/>
      <charset val="136"/>
    </font>
    <font>
      <b/>
      <sz val="10"/>
      <color indexed="21"/>
      <name val="新細明體"/>
      <family val="1"/>
      <charset val="136"/>
    </font>
    <font>
      <sz val="11"/>
      <color indexed="23"/>
      <name val="新細明體"/>
      <family val="1"/>
      <charset val="136"/>
    </font>
    <font>
      <sz val="10"/>
      <color indexed="10"/>
      <name val="新細明體"/>
      <family val="1"/>
      <charset val="136"/>
    </font>
    <font>
      <sz val="14"/>
      <color indexed="8"/>
      <name val="Times New Roman"/>
      <family val="1"/>
    </font>
    <font>
      <sz val="10"/>
      <color indexed="21"/>
      <name val="新細明體"/>
      <family val="1"/>
      <charset val="136"/>
    </font>
    <font>
      <b/>
      <sz val="10"/>
      <color indexed="62"/>
      <name val="新細明體"/>
      <family val="1"/>
      <charset val="136"/>
    </font>
    <font>
      <sz val="10"/>
      <color indexed="15"/>
      <name val="新細明體"/>
      <family val="1"/>
      <charset val="136"/>
    </font>
    <font>
      <sz val="10"/>
      <color indexed="12"/>
      <name val="Times New Roman"/>
      <family val="1"/>
    </font>
    <font>
      <b/>
      <sz val="10"/>
      <color indexed="62"/>
      <name val="Times New Roman"/>
      <family val="1"/>
    </font>
    <font>
      <sz val="10"/>
      <color indexed="21"/>
      <name val="細明體"/>
      <family val="3"/>
      <charset val="136"/>
    </font>
    <font>
      <sz val="8"/>
      <color indexed="21"/>
      <name val="新細明體"/>
      <family val="1"/>
      <charset val="136"/>
    </font>
    <font>
      <b/>
      <sz val="12"/>
      <name val="微軟正黑體"/>
      <family val="2"/>
      <charset val="136"/>
    </font>
    <font>
      <sz val="10"/>
      <color indexed="17"/>
      <name val="細明體"/>
      <family val="3"/>
      <charset val="136"/>
    </font>
    <font>
      <sz val="12"/>
      <name val="新細明體"/>
      <family val="1"/>
      <charset val="136"/>
    </font>
    <font>
      <sz val="12"/>
      <color indexed="8"/>
      <name val="新細明體"/>
      <family val="1"/>
      <charset val="136"/>
    </font>
    <font>
      <sz val="11"/>
      <color indexed="8"/>
      <name val="新細明體"/>
      <family val="1"/>
      <charset val="136"/>
    </font>
    <font>
      <sz val="10"/>
      <color indexed="16"/>
      <name val="新細明體"/>
      <family val="1"/>
      <charset val="136"/>
    </font>
    <font>
      <sz val="10"/>
      <color indexed="17"/>
      <name val="新細明體"/>
      <family val="1"/>
      <charset val="136"/>
    </font>
    <font>
      <b/>
      <sz val="10"/>
      <color indexed="17"/>
      <name val="新細明體"/>
      <family val="1"/>
      <charset val="136"/>
    </font>
    <font>
      <sz val="10"/>
      <color indexed="11"/>
      <name val="新細明體"/>
      <family val="1"/>
      <charset val="136"/>
    </font>
    <font>
      <sz val="10"/>
      <color indexed="57"/>
      <name val="新細明體"/>
      <family val="1"/>
      <charset val="136"/>
    </font>
    <font>
      <b/>
      <sz val="10"/>
      <color indexed="57"/>
      <name val="新細明體"/>
      <family val="1"/>
      <charset val="136"/>
    </font>
    <font>
      <sz val="10"/>
      <color indexed="10"/>
      <name val="微軟正黑體"/>
      <family val="2"/>
      <charset val="136"/>
    </font>
    <font>
      <sz val="12"/>
      <color indexed="10"/>
      <name val="新細明體"/>
      <family val="1"/>
      <charset val="136"/>
    </font>
    <font>
      <sz val="10"/>
      <color indexed="17"/>
      <name val="新細明體"/>
      <family val="1"/>
      <charset val="136"/>
    </font>
    <font>
      <sz val="8"/>
      <color indexed="10"/>
      <name val="新細明體"/>
      <family val="1"/>
      <charset val="136"/>
    </font>
    <font>
      <sz val="10"/>
      <color indexed="10"/>
      <name val="新細明體"/>
      <family val="1"/>
      <charset val="136"/>
    </font>
    <font>
      <b/>
      <sz val="10"/>
      <color indexed="56"/>
      <name val="新細明體"/>
      <family val="1"/>
      <charset val="136"/>
    </font>
    <font>
      <sz val="12"/>
      <name val="新細明體"/>
      <family val="1"/>
      <charset val="136"/>
    </font>
    <font>
      <sz val="12"/>
      <color indexed="8"/>
      <name val="新細明體"/>
      <family val="1"/>
      <charset val="136"/>
    </font>
    <font>
      <b/>
      <sz val="10"/>
      <color indexed="62"/>
      <name val="新細明體"/>
      <family val="1"/>
      <charset val="136"/>
    </font>
    <font>
      <sz val="10"/>
      <color indexed="17"/>
      <name val="新細明體"/>
      <family val="1"/>
      <charset val="136"/>
    </font>
    <font>
      <sz val="12"/>
      <color indexed="8"/>
      <name val="新細明體"/>
      <family val="1"/>
      <charset val="136"/>
    </font>
    <font>
      <b/>
      <sz val="15"/>
      <color indexed="62"/>
      <name val="新細明體"/>
      <family val="1"/>
      <charset val="136"/>
    </font>
    <font>
      <sz val="18"/>
      <color indexed="62"/>
      <name val="新細明體"/>
      <family val="1"/>
      <charset val="136"/>
    </font>
    <font>
      <b/>
      <sz val="18"/>
      <color indexed="62"/>
      <name val="新細明體"/>
      <family val="1"/>
      <charset val="136"/>
    </font>
    <font>
      <b/>
      <sz val="11"/>
      <color indexed="62"/>
      <name val="新細明體"/>
      <family val="1"/>
      <charset val="136"/>
    </font>
    <font>
      <sz val="12"/>
      <color theme="1"/>
      <name val="新細明體"/>
      <family val="1"/>
      <charset val="136"/>
      <scheme val="minor"/>
    </font>
    <font>
      <sz val="11"/>
      <color theme="1"/>
      <name val="新細明體"/>
      <family val="1"/>
      <charset val="136"/>
      <scheme val="minor"/>
    </font>
    <font>
      <sz val="11"/>
      <color theme="0"/>
      <name val="新細明體"/>
      <family val="1"/>
      <charset val="136"/>
      <scheme val="minor"/>
    </font>
    <font>
      <sz val="12"/>
      <color theme="0"/>
      <name val="新細明體"/>
      <family val="1"/>
      <charset val="136"/>
      <scheme val="minor"/>
    </font>
    <font>
      <sz val="11"/>
      <color rgb="FF000000"/>
      <name val="Calibri"/>
      <family val="2"/>
    </font>
    <font>
      <sz val="12"/>
      <color rgb="FF9C5700"/>
      <name val="新細明體"/>
      <family val="1"/>
      <charset val="136"/>
      <scheme val="minor"/>
    </font>
    <font>
      <sz val="11"/>
      <color rgb="FF9C6500"/>
      <name val="新細明體"/>
      <family val="1"/>
      <charset val="136"/>
      <scheme val="minor"/>
    </font>
    <font>
      <sz val="12"/>
      <color rgb="FF9C6500"/>
      <name val="新細明體"/>
      <family val="1"/>
      <charset val="136"/>
      <scheme val="minor"/>
    </font>
    <font>
      <b/>
      <sz val="12"/>
      <color theme="1"/>
      <name val="新細明體"/>
      <family val="1"/>
      <charset val="136"/>
      <scheme val="minor"/>
    </font>
    <font>
      <b/>
      <sz val="11"/>
      <color theme="1"/>
      <name val="新細明體"/>
      <family val="1"/>
      <charset val="136"/>
      <scheme val="minor"/>
    </font>
    <font>
      <sz val="12"/>
      <color rgb="FF006100"/>
      <name val="新細明體"/>
      <family val="1"/>
      <charset val="136"/>
      <scheme val="minor"/>
    </font>
    <font>
      <sz val="11"/>
      <color rgb="FF006100"/>
      <name val="新細明體"/>
      <family val="1"/>
      <charset val="136"/>
      <scheme val="minor"/>
    </font>
    <font>
      <b/>
      <sz val="12"/>
      <color rgb="FFFA7D00"/>
      <name val="新細明體"/>
      <family val="1"/>
      <charset val="136"/>
      <scheme val="minor"/>
    </font>
    <font>
      <b/>
      <sz val="11"/>
      <color rgb="FFFA7D00"/>
      <name val="新細明體"/>
      <family val="1"/>
      <charset val="136"/>
      <scheme val="minor"/>
    </font>
    <font>
      <sz val="12"/>
      <color rgb="FFFA7D00"/>
      <name val="新細明體"/>
      <family val="1"/>
      <charset val="136"/>
      <scheme val="minor"/>
    </font>
    <font>
      <sz val="11"/>
      <color rgb="FFFA7D00"/>
      <name val="新細明體"/>
      <family val="1"/>
      <charset val="136"/>
      <scheme val="minor"/>
    </font>
    <font>
      <u/>
      <sz val="13.8"/>
      <color theme="10"/>
      <name val="新細明體"/>
      <family val="1"/>
      <charset val="136"/>
    </font>
    <font>
      <u/>
      <sz val="12"/>
      <color theme="10"/>
      <name val="新細明體"/>
      <family val="1"/>
      <charset val="136"/>
      <scheme val="minor"/>
    </font>
    <font>
      <i/>
      <sz val="12"/>
      <color rgb="FF7F7F7F"/>
      <name val="新細明體"/>
      <family val="1"/>
      <charset val="136"/>
      <scheme val="minor"/>
    </font>
    <font>
      <i/>
      <sz val="11"/>
      <color rgb="FF7F7F7F"/>
      <name val="新細明體"/>
      <family val="1"/>
      <charset val="136"/>
      <scheme val="minor"/>
    </font>
    <font>
      <b/>
      <sz val="15"/>
      <color indexed="62"/>
      <name val="新細明體"/>
      <family val="1"/>
      <charset val="136"/>
      <scheme val="minor"/>
    </font>
    <font>
      <b/>
      <sz val="13"/>
      <color indexed="62"/>
      <name val="新細明體"/>
      <family val="1"/>
      <charset val="136"/>
      <scheme val="minor"/>
    </font>
    <font>
      <b/>
      <sz val="11"/>
      <color indexed="62"/>
      <name val="新細明體"/>
      <family val="1"/>
      <charset val="136"/>
      <scheme val="minor"/>
    </font>
    <font>
      <b/>
      <sz val="18"/>
      <color indexed="62"/>
      <name val="新細明體"/>
      <family val="1"/>
      <charset val="136"/>
      <scheme val="major"/>
    </font>
    <font>
      <sz val="12"/>
      <color rgb="FF3F3F76"/>
      <name val="新細明體"/>
      <family val="1"/>
      <charset val="136"/>
      <scheme val="minor"/>
    </font>
    <font>
      <sz val="11"/>
      <color rgb="FF3F3F76"/>
      <name val="新細明體"/>
      <family val="1"/>
      <charset val="136"/>
      <scheme val="minor"/>
    </font>
    <font>
      <b/>
      <sz val="12"/>
      <color rgb="FF3F3F3F"/>
      <name val="新細明體"/>
      <family val="1"/>
      <charset val="136"/>
      <scheme val="minor"/>
    </font>
    <font>
      <b/>
      <sz val="11"/>
      <color rgb="FF3F3F3F"/>
      <name val="新細明體"/>
      <family val="1"/>
      <charset val="136"/>
      <scheme val="minor"/>
    </font>
    <font>
      <b/>
      <sz val="12"/>
      <color theme="0"/>
      <name val="新細明體"/>
      <family val="1"/>
      <charset val="136"/>
      <scheme val="minor"/>
    </font>
    <font>
      <b/>
      <sz val="11"/>
      <color theme="0"/>
      <name val="新細明體"/>
      <family val="1"/>
      <charset val="136"/>
      <scheme val="minor"/>
    </font>
    <font>
      <sz val="12"/>
      <color indexed="14"/>
      <name val="新細明體"/>
      <family val="1"/>
      <charset val="136"/>
      <scheme val="minor"/>
    </font>
    <font>
      <sz val="11"/>
      <color indexed="14"/>
      <name val="新細明體"/>
      <family val="1"/>
      <charset val="136"/>
      <scheme val="minor"/>
    </font>
    <font>
      <sz val="12"/>
      <color rgb="FFFF0000"/>
      <name val="新細明體"/>
      <family val="1"/>
      <charset val="136"/>
      <scheme val="minor"/>
    </font>
    <font>
      <sz val="11"/>
      <color rgb="FFFF0000"/>
      <name val="新細明體"/>
      <family val="1"/>
      <charset val="136"/>
      <scheme val="minor"/>
    </font>
    <font>
      <sz val="12"/>
      <color rgb="FFFF0000"/>
      <name val="新細明體"/>
      <family val="1"/>
      <charset val="136"/>
    </font>
    <font>
      <b/>
      <sz val="18"/>
      <color theme="3"/>
      <name val="新細明體"/>
      <family val="1"/>
      <charset val="136"/>
      <scheme val="major"/>
    </font>
    <font>
      <b/>
      <sz val="15"/>
      <color theme="3"/>
      <name val="新細明體"/>
      <family val="1"/>
      <charset val="136"/>
      <scheme val="minor"/>
    </font>
    <font>
      <b/>
      <sz val="13"/>
      <color theme="3"/>
      <name val="新細明體"/>
      <family val="1"/>
      <charset val="136"/>
      <scheme val="minor"/>
    </font>
    <font>
      <b/>
      <sz val="11"/>
      <color theme="3"/>
      <name val="新細明體"/>
      <family val="1"/>
      <charset val="136"/>
      <scheme val="minor"/>
    </font>
    <font>
      <sz val="12"/>
      <color rgb="FF9C0006"/>
      <name val="新細明體"/>
      <family val="1"/>
      <charset val="136"/>
      <scheme val="minor"/>
    </font>
    <font>
      <sz val="9"/>
      <color indexed="23"/>
      <name val="新細明體"/>
      <family val="1"/>
      <charset val="136"/>
    </font>
    <font>
      <sz val="10"/>
      <color indexed="62"/>
      <name val="Times New Roman"/>
      <family val="1"/>
    </font>
    <font>
      <b/>
      <sz val="10"/>
      <color rgb="FF333399"/>
      <name val="新細明體"/>
      <family val="1"/>
      <charset val="136"/>
    </font>
    <font>
      <sz val="12"/>
      <color rgb="FFC00000"/>
      <name val="新細明體"/>
      <family val="1"/>
      <charset val="136"/>
    </font>
    <font>
      <sz val="11"/>
      <color theme="0" tint="-0.499984740745262"/>
      <name val="新細明體"/>
      <family val="1"/>
      <charset val="136"/>
    </font>
    <font>
      <sz val="11"/>
      <color theme="1"/>
      <name val="新細明體"/>
      <family val="2"/>
      <scheme val="minor"/>
    </font>
    <font>
      <sz val="18"/>
      <color theme="3"/>
      <name val="新細明體"/>
      <family val="2"/>
      <scheme val="major"/>
    </font>
    <font>
      <b/>
      <sz val="15"/>
      <color theme="3"/>
      <name val="新細明體"/>
      <family val="2"/>
      <scheme val="minor"/>
    </font>
    <font>
      <b/>
      <sz val="13"/>
      <color theme="3"/>
      <name val="新細明體"/>
      <family val="2"/>
      <scheme val="minor"/>
    </font>
    <font>
      <b/>
      <sz val="11"/>
      <color theme="3"/>
      <name val="新細明體"/>
      <family val="2"/>
      <scheme val="minor"/>
    </font>
    <font>
      <sz val="11"/>
      <color rgb="FF006100"/>
      <name val="新細明體"/>
      <family val="2"/>
      <scheme val="minor"/>
    </font>
    <font>
      <sz val="11"/>
      <color rgb="FF9C0006"/>
      <name val="新細明體"/>
      <family val="2"/>
      <scheme val="minor"/>
    </font>
    <font>
      <sz val="11"/>
      <color rgb="FF9C6500"/>
      <name val="新細明體"/>
      <family val="2"/>
      <scheme val="minor"/>
    </font>
    <font>
      <sz val="11"/>
      <color rgb="FF3F3F76"/>
      <name val="新細明體"/>
      <family val="2"/>
      <scheme val="minor"/>
    </font>
    <font>
      <b/>
      <sz val="11"/>
      <color rgb="FF3F3F3F"/>
      <name val="新細明體"/>
      <family val="2"/>
      <scheme val="minor"/>
    </font>
    <font>
      <b/>
      <sz val="11"/>
      <color rgb="FFFA7D00"/>
      <name val="新細明體"/>
      <family val="2"/>
      <scheme val="minor"/>
    </font>
    <font>
      <sz val="11"/>
      <color rgb="FFFA7D00"/>
      <name val="新細明體"/>
      <family val="2"/>
      <scheme val="minor"/>
    </font>
    <font>
      <b/>
      <sz val="11"/>
      <color theme="0"/>
      <name val="新細明體"/>
      <family val="2"/>
      <scheme val="minor"/>
    </font>
    <font>
      <sz val="11"/>
      <color rgb="FFFF0000"/>
      <name val="新細明體"/>
      <family val="2"/>
      <scheme val="minor"/>
    </font>
    <font>
      <i/>
      <sz val="11"/>
      <color rgb="FF7F7F7F"/>
      <name val="新細明體"/>
      <family val="2"/>
      <scheme val="minor"/>
    </font>
    <font>
      <b/>
      <sz val="11"/>
      <color theme="1"/>
      <name val="新細明體"/>
      <family val="2"/>
      <scheme val="minor"/>
    </font>
    <font>
      <sz val="11"/>
      <color theme="0"/>
      <name val="新細明體"/>
      <family val="2"/>
      <scheme val="minor"/>
    </font>
    <font>
      <b/>
      <sz val="12"/>
      <color theme="1"/>
      <name val="微軟正黑體"/>
      <family val="2"/>
      <charset val="136"/>
    </font>
    <font>
      <sz val="10"/>
      <color rgb="FF006411"/>
      <name val="新細明體"/>
      <family val="1"/>
      <charset val="136"/>
    </font>
    <font>
      <sz val="10"/>
      <color rgb="FF008000"/>
      <name val="新細明體"/>
      <family val="1"/>
      <charset val="136"/>
    </font>
    <font>
      <sz val="12"/>
      <name val="新細明體"/>
      <family val="1"/>
      <charset val="136"/>
      <scheme val="minor"/>
    </font>
    <font>
      <b/>
      <sz val="18"/>
      <color theme="3"/>
      <name val="新細明體"/>
      <family val="2"/>
      <charset val="136"/>
      <scheme val="major"/>
    </font>
    <font>
      <b/>
      <sz val="15"/>
      <color theme="3"/>
      <name val="新細明體"/>
      <family val="2"/>
      <charset val="136"/>
      <scheme val="minor"/>
    </font>
    <font>
      <b/>
      <sz val="13"/>
      <color theme="3"/>
      <name val="新細明體"/>
      <family val="2"/>
      <charset val="136"/>
      <scheme val="minor"/>
    </font>
    <font>
      <b/>
      <sz val="11"/>
      <color theme="3"/>
      <name val="新細明體"/>
      <family val="2"/>
      <charset val="136"/>
      <scheme val="minor"/>
    </font>
    <font>
      <sz val="12"/>
      <color rgb="FF006100"/>
      <name val="新細明體"/>
      <family val="2"/>
      <charset val="136"/>
      <scheme val="minor"/>
    </font>
    <font>
      <sz val="12"/>
      <color rgb="FF9C0006"/>
      <name val="新細明體"/>
      <family val="2"/>
      <charset val="136"/>
      <scheme val="minor"/>
    </font>
    <font>
      <sz val="12"/>
      <color rgb="FF9C6500"/>
      <name val="新細明體"/>
      <family val="2"/>
      <charset val="136"/>
      <scheme val="minor"/>
    </font>
    <font>
      <sz val="12"/>
      <color rgb="FF3F3F76"/>
      <name val="新細明體"/>
      <family val="2"/>
      <charset val="136"/>
      <scheme val="minor"/>
    </font>
    <font>
      <b/>
      <sz val="12"/>
      <color rgb="FF3F3F3F"/>
      <name val="新細明體"/>
      <family val="2"/>
      <charset val="136"/>
      <scheme val="minor"/>
    </font>
    <font>
      <b/>
      <sz val="12"/>
      <color rgb="FFFA7D00"/>
      <name val="新細明體"/>
      <family val="2"/>
      <charset val="136"/>
      <scheme val="minor"/>
    </font>
    <font>
      <sz val="12"/>
      <color rgb="FFFA7D00"/>
      <name val="新細明體"/>
      <family val="2"/>
      <charset val="136"/>
      <scheme val="minor"/>
    </font>
    <font>
      <b/>
      <sz val="12"/>
      <color theme="0"/>
      <name val="新細明體"/>
      <family val="2"/>
      <charset val="136"/>
      <scheme val="minor"/>
    </font>
    <font>
      <sz val="12"/>
      <color rgb="FFFF0000"/>
      <name val="新細明體"/>
      <family val="2"/>
      <charset val="136"/>
      <scheme val="minor"/>
    </font>
    <font>
      <i/>
      <sz val="12"/>
      <color rgb="FF7F7F7F"/>
      <name val="新細明體"/>
      <family val="2"/>
      <charset val="136"/>
      <scheme val="minor"/>
    </font>
    <font>
      <b/>
      <sz val="12"/>
      <color theme="1"/>
      <name val="新細明體"/>
      <family val="2"/>
      <charset val="136"/>
      <scheme val="minor"/>
    </font>
    <font>
      <sz val="12"/>
      <color theme="0"/>
      <name val="新細明體"/>
      <family val="2"/>
      <charset val="136"/>
      <scheme val="minor"/>
    </font>
    <font>
      <sz val="18"/>
      <color theme="3"/>
      <name val="新細明體"/>
      <family val="2"/>
      <charset val="136"/>
      <scheme val="major"/>
    </font>
    <font>
      <sz val="12"/>
      <color rgb="FF000000"/>
      <name val="新細明體"/>
      <family val="1"/>
      <charset val="136"/>
      <scheme val="minor"/>
    </font>
    <font>
      <sz val="9"/>
      <name val="新細明體"/>
      <family val="3"/>
      <charset val="136"/>
      <scheme val="minor"/>
    </font>
    <font>
      <sz val="12"/>
      <color indexed="10"/>
      <name val="新細明體"/>
      <family val="1"/>
      <charset val="136"/>
      <scheme val="minor"/>
    </font>
    <font>
      <b/>
      <sz val="9"/>
      <color theme="1"/>
      <name val="新細明體"/>
      <family val="1"/>
      <charset val="136"/>
    </font>
    <font>
      <sz val="10"/>
      <color theme="1"/>
      <name val="新細明體"/>
      <family val="1"/>
      <charset val="136"/>
    </font>
    <font>
      <sz val="10"/>
      <color theme="1"/>
      <name val="Times New Roman"/>
      <family val="1"/>
    </font>
    <font>
      <sz val="9"/>
      <name val="新細明體"/>
      <family val="2"/>
      <charset val="136"/>
      <scheme val="minor"/>
    </font>
    <font>
      <sz val="8"/>
      <color theme="1"/>
      <name val="Times New Roman"/>
      <family val="1"/>
    </font>
    <font>
      <sz val="10"/>
      <color rgb="FF008000"/>
      <name val="Times New Roman"/>
      <family val="1"/>
    </font>
    <font>
      <sz val="10"/>
      <color rgb="FF006411"/>
      <name val="Times New Roman"/>
      <family val="1"/>
    </font>
    <font>
      <sz val="8"/>
      <color rgb="FF006411"/>
      <name val="Times New Roman"/>
      <family val="1"/>
    </font>
    <font>
      <sz val="8"/>
      <name val="Times New Roman"/>
      <family val="1"/>
    </font>
    <font>
      <sz val="10"/>
      <color rgb="FFFF0000"/>
      <name val="新細明體"/>
      <family val="1"/>
      <charset val="136"/>
    </font>
    <font>
      <b/>
      <sz val="10"/>
      <name val="Times New Roman"/>
      <family val="1"/>
    </font>
    <font>
      <b/>
      <sz val="9"/>
      <color theme="1"/>
      <name val="Times New Roman"/>
      <family val="1"/>
    </font>
    <font>
      <u/>
      <sz val="10"/>
      <color indexed="12"/>
      <name val="Times New Roman"/>
      <family val="1"/>
    </font>
    <font>
      <b/>
      <sz val="10"/>
      <color indexed="56"/>
      <name val="Times New Roman"/>
      <family val="1"/>
    </font>
    <font>
      <sz val="10"/>
      <color indexed="21"/>
      <name val="Times New Roman"/>
      <family val="1"/>
    </font>
    <font>
      <sz val="10"/>
      <color rgb="FFFF0000"/>
      <name val="Times New Roman"/>
      <family val="1"/>
    </font>
    <font>
      <b/>
      <sz val="10"/>
      <color rgb="FF333399"/>
      <name val="Times New Roman"/>
      <family val="1"/>
    </font>
    <font>
      <sz val="10"/>
      <color rgb="FF008080"/>
      <name val="Times New Roman"/>
      <family val="1"/>
    </font>
    <font>
      <u/>
      <sz val="10"/>
      <color rgb="FFFF0000"/>
      <name val="Times New Roman"/>
      <family val="1"/>
    </font>
    <font>
      <sz val="12"/>
      <color theme="1"/>
      <name val="新細明體"/>
      <family val="2"/>
      <scheme val="minor"/>
    </font>
    <font>
      <sz val="8"/>
      <color indexed="23"/>
      <name val="新細明體"/>
      <family val="1"/>
      <charset val="136"/>
    </font>
    <font>
      <sz val="10"/>
      <color rgb="FFFF0000"/>
      <name val="Times New Roman"/>
      <family val="1"/>
      <charset val="136"/>
    </font>
    <font>
      <sz val="10"/>
      <color rgb="FF008080"/>
      <name val="細明體"/>
      <family val="1"/>
      <charset val="136"/>
    </font>
    <font>
      <sz val="10"/>
      <color indexed="21"/>
      <name val="Times New Roman"/>
      <family val="1"/>
      <charset val="136"/>
    </font>
    <font>
      <sz val="10"/>
      <color rgb="FF006411"/>
      <name val="細明體"/>
      <family val="1"/>
      <charset val="136"/>
    </font>
    <font>
      <sz val="12"/>
      <color rgb="FF000000"/>
      <name val="新細明體"/>
      <family val="1"/>
      <charset val="136"/>
    </font>
    <font>
      <sz val="10"/>
      <color indexed="8"/>
      <name val="Tahoma"/>
      <family val="2"/>
    </font>
    <font>
      <sz val="11"/>
      <color indexed="17"/>
      <name val="Arial"/>
      <family val="2"/>
    </font>
    <font>
      <sz val="9"/>
      <color rgb="FFA41022"/>
      <name val="Arial"/>
      <family val="2"/>
    </font>
    <font>
      <sz val="12"/>
      <color rgb="FF000000"/>
      <name val="文泉驛微米黑"/>
      <family val="1"/>
      <charset val="136"/>
    </font>
    <font>
      <u/>
      <sz val="10"/>
      <color rgb="FFFF0000"/>
      <name val="新細明體"/>
      <family val="1"/>
      <charset val="136"/>
    </font>
    <font>
      <sz val="12"/>
      <color theme="1"/>
      <name val="新細明體"/>
      <family val="1"/>
      <charset val="136"/>
    </font>
    <font>
      <sz val="10"/>
      <name val="Microsoft JhengHei"/>
      <family val="1"/>
    </font>
    <font>
      <sz val="10"/>
      <color rgb="FF008080"/>
      <name val="微軟正黑體"/>
      <family val="1"/>
      <charset val="136"/>
    </font>
    <font>
      <b/>
      <sz val="12"/>
      <color rgb="FFFF0000"/>
      <name val="微軟正黑體"/>
      <family val="2"/>
      <charset val="136"/>
    </font>
    <font>
      <sz val="11"/>
      <color rgb="FF000000"/>
      <name val="新細明體"/>
      <family val="2"/>
      <scheme val="minor"/>
    </font>
    <font>
      <sz val="10"/>
      <color indexed="21"/>
      <name val="Times New Roman"/>
      <family val="3"/>
      <charset val="136"/>
    </font>
    <font>
      <sz val="12"/>
      <name val="微軟正黑體"/>
      <family val="2"/>
      <charset val="136"/>
    </font>
    <font>
      <u/>
      <sz val="12"/>
      <color indexed="12"/>
      <name val="微軟正黑體"/>
      <family val="2"/>
      <charset val="136"/>
    </font>
    <font>
      <strike/>
      <sz val="12"/>
      <name val="微軟正黑體"/>
      <family val="2"/>
      <charset val="136"/>
    </font>
    <font>
      <b/>
      <strike/>
      <sz val="12"/>
      <color rgb="FF0000FF"/>
      <name val="微軟正黑體"/>
      <family val="2"/>
      <charset val="136"/>
    </font>
    <font>
      <b/>
      <sz val="12"/>
      <color rgb="FF0000FF"/>
      <name val="微軟正黑體"/>
      <family val="2"/>
      <charset val="136"/>
    </font>
    <font>
      <sz val="12"/>
      <color rgb="FF0000FF"/>
      <name val="微軟正黑體"/>
      <family val="2"/>
      <charset val="136"/>
    </font>
    <font>
      <b/>
      <strike/>
      <sz val="12"/>
      <name val="微軟正黑體"/>
      <family val="2"/>
      <charset val="136"/>
    </font>
    <font>
      <u/>
      <sz val="10"/>
      <color rgb="FF0000FF"/>
      <name val="Times New Roman"/>
      <family val="1"/>
    </font>
    <font>
      <sz val="10"/>
      <color theme="1"/>
      <name val="微軟正黑體"/>
      <family val="2"/>
      <charset val="136"/>
    </font>
    <font>
      <b/>
      <sz val="12"/>
      <color indexed="8"/>
      <name val="微軟正黑體"/>
      <family val="2"/>
      <charset val="136"/>
    </font>
    <font>
      <sz val="12"/>
      <color rgb="FF000000"/>
      <name val="微軟正黑體"/>
      <family val="2"/>
      <charset val="136"/>
    </font>
    <font>
      <sz val="12"/>
      <color indexed="10"/>
      <name val="微軟正黑體"/>
      <family val="2"/>
      <charset val="136"/>
    </font>
    <font>
      <sz val="11"/>
      <color indexed="23"/>
      <name val="微軟正黑體"/>
      <family val="2"/>
      <charset val="136"/>
    </font>
    <font>
      <sz val="12"/>
      <color indexed="12"/>
      <name val="微軟正黑體"/>
      <family val="2"/>
      <charset val="136"/>
    </font>
    <font>
      <sz val="9"/>
      <color rgb="FFA41022"/>
      <name val="微軟正黑體"/>
      <family val="2"/>
      <charset val="136"/>
    </font>
    <font>
      <sz val="9"/>
      <color indexed="23"/>
      <name val="微軟正黑體"/>
      <family val="2"/>
      <charset val="136"/>
    </font>
    <font>
      <sz val="12"/>
      <color rgb="FFFF0000"/>
      <name val="微軟正黑體"/>
      <family val="2"/>
      <charset val="136"/>
    </font>
    <font>
      <sz val="12"/>
      <color theme="1"/>
      <name val="微軟正黑體"/>
      <family val="2"/>
      <charset val="136"/>
    </font>
    <font>
      <sz val="11"/>
      <color theme="0" tint="-0.499984740745262"/>
      <name val="微軟正黑體"/>
      <family val="2"/>
      <charset val="136"/>
    </font>
    <font>
      <sz val="10"/>
      <color indexed="23"/>
      <name val="微軟正黑體"/>
      <family val="2"/>
      <charset val="136"/>
    </font>
    <font>
      <sz val="10"/>
      <color rgb="FF0000FF"/>
      <name val="新細明體"/>
      <family val="1"/>
      <charset val="136"/>
    </font>
    <font>
      <u/>
      <sz val="12"/>
      <name val="新細明體"/>
      <family val="1"/>
      <charset val="136"/>
    </font>
    <font>
      <b/>
      <sz val="12"/>
      <color indexed="10"/>
      <name val="微軟正黑體"/>
      <family val="2"/>
      <charset val="136"/>
    </font>
    <font>
      <b/>
      <sz val="12"/>
      <color rgb="FFC00000"/>
      <name val="微軟正黑體"/>
      <family val="2"/>
      <charset val="136"/>
    </font>
    <font>
      <b/>
      <sz val="11"/>
      <color indexed="23"/>
      <name val="微軟正黑體"/>
      <family val="2"/>
      <charset val="136"/>
    </font>
    <font>
      <sz val="12"/>
      <name val="細明體"/>
      <family val="3"/>
      <charset val="136"/>
    </font>
    <font>
      <sz val="12"/>
      <name val="Microsoft JhengHei"/>
      <family val="2"/>
    </font>
    <font>
      <sz val="10"/>
      <color rgb="FF006411"/>
      <name val="Microsoft JhengHei"/>
      <family val="1"/>
    </font>
    <font>
      <sz val="10"/>
      <color rgb="FFFF0000"/>
      <name val="微軟正黑體"/>
      <family val="2"/>
      <charset val="136"/>
    </font>
    <font>
      <sz val="10"/>
      <color rgb="FFFF0000"/>
      <name val="Microsoft JhengHei"/>
      <family val="2"/>
    </font>
    <font>
      <sz val="9"/>
      <name val="Calibri"/>
      <family val="1"/>
    </font>
    <font>
      <sz val="11"/>
      <name val="微軟正黑體"/>
      <family val="2"/>
      <charset val="136"/>
    </font>
    <font>
      <u/>
      <sz val="8"/>
      <color indexed="12"/>
      <name val="新細明體"/>
      <family val="1"/>
      <charset val="136"/>
    </font>
    <font>
      <sz val="8"/>
      <color theme="1"/>
      <name val="新細明體"/>
      <family val="1"/>
      <charset val="136"/>
    </font>
    <font>
      <sz val="10"/>
      <color rgb="FF808080"/>
      <name val="Microsoft JhengHei"/>
      <family val="2"/>
    </font>
    <font>
      <sz val="10"/>
      <color rgb="FF006411"/>
      <name val="Microsoft JhengHei"/>
      <family val="3"/>
    </font>
    <font>
      <sz val="10"/>
      <color rgb="FF008080"/>
      <name val="Microsoft JhengHei"/>
      <family val="1"/>
    </font>
    <font>
      <sz val="8"/>
      <name val="微軟正黑體"/>
      <family val="2"/>
      <charset val="136"/>
    </font>
    <font>
      <sz val="9"/>
      <name val="微軟正黑體"/>
      <family val="2"/>
      <charset val="136"/>
    </font>
    <font>
      <b/>
      <sz val="10"/>
      <color indexed="62"/>
      <name val="Times New Roman"/>
      <family val="1"/>
      <charset val="136"/>
    </font>
    <font>
      <sz val="10"/>
      <color rgb="FF008080"/>
      <name val="Microsoft JhengHei UI"/>
      <family val="1"/>
      <charset val="136"/>
    </font>
    <font>
      <sz val="11"/>
      <color indexed="8"/>
      <name val="新細明體"/>
      <family val="2"/>
      <scheme val="minor"/>
    </font>
    <font>
      <sz val="10"/>
      <color rgb="FF006411"/>
      <name val="細明體"/>
      <family val="3"/>
      <charset val="136"/>
    </font>
    <font>
      <strike/>
      <sz val="12"/>
      <name val="新細明體"/>
      <family val="1"/>
      <charset val="136"/>
    </font>
    <font>
      <sz val="8"/>
      <color indexed="23"/>
      <name val="微軟正黑體"/>
      <family val="2"/>
      <charset val="136"/>
    </font>
    <font>
      <sz val="12"/>
      <color theme="0" tint="-0.499984740745262"/>
      <name val="微軟正黑體"/>
      <family val="2"/>
      <charset val="136"/>
    </font>
    <font>
      <sz val="12"/>
      <name val="Microsoft JhengHei"/>
      <family val="2"/>
      <charset val="136"/>
    </font>
    <font>
      <sz val="10"/>
      <color rgb="FF008080"/>
      <name val="Microsoft JhengHei"/>
      <family val="1"/>
      <charset val="136"/>
    </font>
    <font>
      <sz val="10"/>
      <color rgb="FFFF0000"/>
      <name val="細明體"/>
      <family val="3"/>
      <charset val="136"/>
    </font>
    <font>
      <sz val="10"/>
      <color rgb="FFFF0000"/>
      <name val="Microsoft JhengHei"/>
      <family val="3"/>
      <charset val="136"/>
    </font>
    <font>
      <b/>
      <sz val="10"/>
      <color rgb="FFFF0000"/>
      <name val="Microsoft JhengHei"/>
      <family val="1"/>
    </font>
    <font>
      <b/>
      <sz val="10"/>
      <color rgb="FFFF0000"/>
      <name val="Times New Roman"/>
      <family val="1"/>
    </font>
    <font>
      <b/>
      <sz val="10"/>
      <color rgb="FFFF0000"/>
      <name val="Microsoft JhengHei"/>
      <family val="1"/>
      <charset val="136"/>
    </font>
    <font>
      <b/>
      <sz val="10"/>
      <color rgb="FFFF0000"/>
      <name val="細明體"/>
      <family val="1"/>
      <charset val="136"/>
    </font>
    <font>
      <sz val="10"/>
      <color rgb="FFFF0000"/>
      <name val="微軟正黑體"/>
      <family val="1"/>
      <charset val="136"/>
    </font>
    <font>
      <strike/>
      <sz val="10"/>
      <name val="微軟正黑體"/>
      <family val="2"/>
      <charset val="136"/>
    </font>
  </fonts>
  <fills count="9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19"/>
      </patternFill>
    </fill>
    <fill>
      <patternFill patternType="solid">
        <fgColor indexed="54"/>
      </patternFill>
    </fill>
    <fill>
      <patternFill patternType="solid">
        <fgColor indexed="4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indexed="13"/>
        <bgColor indexed="64"/>
      </patternFill>
    </fill>
    <fill>
      <patternFill patternType="solid">
        <fgColor indexed="45"/>
        <bgColor indexed="64"/>
      </patternFill>
    </fill>
    <fill>
      <patternFill patternType="solid">
        <fgColor indexed="22"/>
        <bgColor indexed="64"/>
      </patternFill>
    </fill>
    <fill>
      <patternFill patternType="solid">
        <fgColor indexed="31"/>
        <bgColor indexed="64"/>
      </patternFill>
    </fill>
    <fill>
      <patternFill patternType="solid">
        <fgColor indexed="10"/>
        <bgColor indexed="64"/>
      </patternFill>
    </fill>
    <fill>
      <patternFill patternType="solid">
        <fgColor indexed="42"/>
        <bgColor indexed="27"/>
      </patternFill>
    </fill>
    <fill>
      <patternFill patternType="solid">
        <fgColor indexed="47"/>
        <bgColor indexed="26"/>
      </patternFill>
    </fill>
    <fill>
      <patternFill patternType="solid">
        <fgColor theme="9" tint="0.79998168889431442"/>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C6EFCE"/>
      </patternFill>
    </fill>
    <fill>
      <patternFill patternType="solid">
        <fgColor theme="8"/>
      </patternFill>
    </fill>
    <fill>
      <patternFill patternType="solid">
        <fgColor rgb="FFFFCC99"/>
      </patternFill>
    </fill>
    <fill>
      <patternFill patternType="solid">
        <fgColor rgb="FFA5A5A5"/>
      </patternFill>
    </fill>
    <fill>
      <patternFill patternType="solid">
        <fgColor rgb="FFFFC7CE"/>
      </patternFill>
    </fill>
    <fill>
      <patternFill patternType="solid">
        <fgColor theme="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rgb="FFFFEB9C"/>
      </patternFill>
    </fill>
    <fill>
      <patternFill patternType="solid">
        <fgColor rgb="FFF2F2F2"/>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9"/>
      </patternFill>
    </fill>
    <fill>
      <patternFill patternType="solid">
        <fgColor theme="0" tint="-0.249977111117893"/>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26"/>
        <bgColor indexed="9"/>
      </patternFill>
    </fill>
    <fill>
      <patternFill patternType="solid">
        <fgColor theme="9" tint="0.79998168889431442"/>
        <bgColor indexed="64"/>
      </patternFill>
    </fill>
    <fill>
      <patternFill patternType="solid">
        <fgColor rgb="FFFFFFFF"/>
        <bgColor indexed="64"/>
      </patternFill>
    </fill>
    <fill>
      <patternFill patternType="solid">
        <fgColor rgb="FFFFC000"/>
        <bgColor indexed="64"/>
      </patternFill>
    </fill>
    <fill>
      <patternFill patternType="solid">
        <fgColor theme="6" tint="0.59999389629810485"/>
        <bgColor indexed="64"/>
      </patternFill>
    </fill>
    <fill>
      <patternFill patternType="solid">
        <fgColor rgb="FFFFD9EC"/>
        <bgColor indexed="64"/>
      </patternFill>
    </fill>
    <fill>
      <patternFill patternType="solid">
        <fgColor rgb="FFFFE5F2"/>
        <bgColor indexed="64"/>
      </patternFill>
    </fill>
    <fill>
      <patternFill patternType="solid">
        <fgColor theme="6" tint="0.39997558519241921"/>
        <bgColor indexed="64"/>
      </patternFill>
    </fill>
    <fill>
      <patternFill patternType="solid">
        <fgColor rgb="FFFFFFCC"/>
        <bgColor indexed="64"/>
      </patternFill>
    </fill>
    <fill>
      <patternFill patternType="solid">
        <fgColor theme="9" tint="0.39997558519241921"/>
        <bgColor indexed="64"/>
      </patternFill>
    </fill>
    <fill>
      <patternFill patternType="solid">
        <fgColor rgb="FFFFFF00"/>
        <bgColor indexed="64"/>
      </patternFill>
    </fill>
    <fill>
      <patternFill patternType="solid">
        <fgColor theme="1"/>
        <bgColor indexed="64"/>
      </patternFill>
    </fill>
    <fill>
      <patternFill patternType="solid">
        <fgColor rgb="FFFFCCFF"/>
        <bgColor indexed="64"/>
      </patternFill>
    </fill>
    <fill>
      <patternFill patternType="solid">
        <fgColor theme="6" tint="0.79998168889431442"/>
        <bgColor indexed="64"/>
      </patternFill>
    </fill>
    <fill>
      <patternFill patternType="solid">
        <fgColor theme="4" tint="0.79998168889431442"/>
        <bgColor indexed="64"/>
      </patternFill>
    </fill>
  </fills>
  <borders count="1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9"/>
      </left>
      <right style="medium">
        <color indexed="9"/>
      </right>
      <top style="medium">
        <color indexed="9"/>
      </top>
      <bottom style="medium">
        <color indexed="9"/>
      </bottom>
      <diagonal/>
    </border>
    <border>
      <left style="thin">
        <color indexed="64"/>
      </left>
      <right/>
      <top style="thin">
        <color indexed="64"/>
      </top>
      <bottom style="thin">
        <color indexed="64"/>
      </bottom>
      <diagonal/>
    </border>
    <border>
      <left style="thin">
        <color indexed="64"/>
      </left>
      <right style="thin">
        <color indexed="64"/>
      </right>
      <top style="medium">
        <color indexed="10"/>
      </top>
      <bottom style="thin">
        <color indexed="64"/>
      </bottom>
      <diagonal/>
    </border>
    <border>
      <left style="thin">
        <color indexed="64"/>
      </left>
      <right style="thin">
        <color indexed="64"/>
      </right>
      <top style="thin">
        <color indexed="64"/>
      </top>
      <bottom style="medium">
        <color indexed="10"/>
      </bottom>
      <diagonal/>
    </border>
    <border>
      <left style="medium">
        <color indexed="9"/>
      </left>
      <right/>
      <top style="medium">
        <color indexed="9"/>
      </top>
      <bottom style="medium">
        <color indexed="9"/>
      </bottom>
      <diagonal/>
    </border>
    <border>
      <left/>
      <right/>
      <top style="thin">
        <color indexed="64"/>
      </top>
      <bottom style="thin">
        <color indexed="64"/>
      </bottom>
      <diagonal/>
    </border>
    <border>
      <left/>
      <right/>
      <top style="medium">
        <color indexed="10"/>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10"/>
      </top>
      <bottom style="medium">
        <color indexed="10"/>
      </bottom>
      <diagonal/>
    </border>
    <border>
      <left style="thin">
        <color indexed="64"/>
      </left>
      <right style="thin">
        <color indexed="64"/>
      </right>
      <top style="thin">
        <color indexed="64"/>
      </top>
      <bottom/>
      <diagonal/>
    </border>
    <border>
      <left style="thin">
        <color indexed="64"/>
      </left>
      <right/>
      <top style="medium">
        <color indexed="10"/>
      </top>
      <bottom style="medium">
        <color indexed="10"/>
      </bottom>
      <diagonal/>
    </border>
    <border>
      <left style="thin">
        <color indexed="64"/>
      </left>
      <right style="thin">
        <color indexed="64"/>
      </right>
      <top style="medium">
        <color indexed="10"/>
      </top>
      <bottom/>
      <diagonal/>
    </border>
    <border>
      <left/>
      <right style="thin">
        <color indexed="64"/>
      </right>
      <top style="thin">
        <color indexed="64"/>
      </top>
      <bottom style="medium">
        <color indexed="10"/>
      </bottom>
      <diagonal/>
    </border>
    <border>
      <left style="thin">
        <color indexed="64"/>
      </left>
      <right style="thin">
        <color indexed="64"/>
      </right>
      <top style="thin">
        <color indexed="64"/>
      </top>
      <bottom style="medium">
        <color indexed="33"/>
      </bottom>
      <diagonal/>
    </border>
    <border>
      <left style="thin">
        <color indexed="64"/>
      </left>
      <right style="thin">
        <color indexed="64"/>
      </right>
      <top style="medium">
        <color indexed="33"/>
      </top>
      <bottom style="thin">
        <color indexed="64"/>
      </bottom>
      <diagonal/>
    </border>
    <border>
      <left style="thin">
        <color indexed="64"/>
      </left>
      <right style="thin">
        <color indexed="64"/>
      </right>
      <top/>
      <bottom/>
      <diagonal/>
    </border>
    <border>
      <left/>
      <right/>
      <top style="thin">
        <color indexed="64"/>
      </top>
      <bottom style="medium">
        <color indexed="10"/>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10"/>
      </top>
      <bottom style="medium">
        <color indexed="10"/>
      </bottom>
      <diagonal/>
    </border>
    <border>
      <left style="thin">
        <color indexed="64"/>
      </left>
      <right style="thin">
        <color indexed="64"/>
      </right>
      <top style="thin">
        <color indexed="64"/>
      </top>
      <bottom style="thin">
        <color indexed="8"/>
      </bottom>
      <diagonal/>
    </border>
    <border>
      <left/>
      <right/>
      <top style="thin">
        <color indexed="64"/>
      </top>
      <bottom style="thin">
        <color indexed="8"/>
      </bottom>
      <diagonal/>
    </border>
    <border>
      <left/>
      <right style="thin">
        <color indexed="64"/>
      </right>
      <top style="medium">
        <color indexed="10"/>
      </top>
      <bottom/>
      <diagonal/>
    </border>
    <border>
      <left/>
      <right style="thin">
        <color indexed="64"/>
      </right>
      <top style="thin">
        <color indexed="64"/>
      </top>
      <bottom/>
      <diagonal/>
    </border>
    <border>
      <left style="thin">
        <color indexed="64"/>
      </left>
      <right/>
      <top style="medium">
        <color indexed="10"/>
      </top>
      <bottom style="thin">
        <color indexed="64"/>
      </bottom>
      <diagonal/>
    </border>
    <border>
      <left style="thin">
        <color indexed="64"/>
      </left>
      <right/>
      <top/>
      <bottom style="thin">
        <color indexed="64"/>
      </bottom>
      <diagonal/>
    </border>
    <border>
      <left style="thin">
        <color indexed="64"/>
      </left>
      <right/>
      <top style="medium">
        <color indexed="10"/>
      </top>
      <bottom/>
      <diagonal/>
    </border>
    <border>
      <left style="thin">
        <color indexed="64"/>
      </left>
      <right/>
      <top style="thin">
        <color indexed="8"/>
      </top>
      <bottom style="thin">
        <color indexed="8"/>
      </bottom>
      <diagonal/>
    </border>
    <border>
      <left style="thin">
        <color indexed="64"/>
      </left>
      <right/>
      <top style="thin">
        <color indexed="8"/>
      </top>
      <bottom style="medium">
        <color indexed="10"/>
      </bottom>
      <diagonal/>
    </border>
    <border>
      <left style="thin">
        <color indexed="64"/>
      </left>
      <right/>
      <top style="thin">
        <color indexed="8"/>
      </top>
      <bottom style="thin">
        <color indexed="64"/>
      </bottom>
      <diagonal/>
    </border>
    <border>
      <left style="thin">
        <color indexed="64"/>
      </left>
      <right/>
      <top style="thin">
        <color indexed="8"/>
      </top>
      <bottom/>
      <diagonal/>
    </border>
    <border>
      <left style="thin">
        <color indexed="64"/>
      </left>
      <right style="thin">
        <color indexed="64"/>
      </right>
      <top/>
      <bottom style="medium">
        <color indexed="10"/>
      </bottom>
      <diagonal/>
    </border>
    <border>
      <left/>
      <right/>
      <top style="medium">
        <color indexed="10"/>
      </top>
      <bottom style="medium">
        <color indexed="10"/>
      </bottom>
      <diagonal/>
    </border>
    <border>
      <left style="thin">
        <color indexed="64"/>
      </left>
      <right/>
      <top style="thin">
        <color indexed="64"/>
      </top>
      <bottom/>
      <diagonal/>
    </border>
    <border>
      <left/>
      <right/>
      <top style="thin">
        <color indexed="64"/>
      </top>
      <bottom style="medium">
        <color indexed="33"/>
      </bottom>
      <diagonal/>
    </border>
    <border>
      <left/>
      <right/>
      <top style="medium">
        <color indexed="33"/>
      </top>
      <bottom style="thin">
        <color indexed="64"/>
      </bottom>
      <diagonal/>
    </border>
    <border>
      <left/>
      <right/>
      <top style="thick">
        <color indexed="10"/>
      </top>
      <bottom style="thin">
        <color indexed="64"/>
      </bottom>
      <diagonal/>
    </border>
    <border>
      <left style="thin">
        <color indexed="64"/>
      </left>
      <right style="thin">
        <color indexed="64"/>
      </right>
      <top style="thin">
        <color indexed="64"/>
      </top>
      <bottom style="thick">
        <color indexed="10"/>
      </bottom>
      <diagonal/>
    </border>
    <border>
      <left/>
      <right/>
      <top style="thin">
        <color indexed="64"/>
      </top>
      <bottom style="thick">
        <color indexed="10"/>
      </bottom>
      <diagonal/>
    </border>
    <border>
      <left/>
      <right/>
      <top/>
      <bottom style="medium">
        <color indexed="10"/>
      </bottom>
      <diagonal/>
    </border>
    <border>
      <left/>
      <right/>
      <top style="medium">
        <color indexed="10"/>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top/>
      <bottom style="thick">
        <color indexed="10"/>
      </bottom>
      <diagonal/>
    </border>
    <border>
      <left/>
      <right/>
      <top style="thick">
        <color indexed="10"/>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10"/>
      </bottom>
      <diagonal/>
    </border>
    <border>
      <left style="medium">
        <color indexed="10"/>
      </left>
      <right/>
      <top style="medium">
        <color indexed="10"/>
      </top>
      <bottom/>
      <diagonal/>
    </border>
    <border>
      <left style="medium">
        <color indexed="10"/>
      </left>
      <right/>
      <top/>
      <bottom/>
      <diagonal/>
    </border>
    <border>
      <left style="medium">
        <color indexed="10"/>
      </left>
      <right/>
      <top/>
      <bottom style="medium">
        <color indexed="10"/>
      </bottom>
      <diagonal/>
    </border>
    <border>
      <left/>
      <right style="thin">
        <color indexed="64"/>
      </right>
      <top/>
      <bottom/>
      <diagonal/>
    </border>
    <border>
      <left/>
      <right style="thin">
        <color indexed="64"/>
      </right>
      <top/>
      <bottom style="medium">
        <color indexed="10"/>
      </bottom>
      <diagonal/>
    </border>
    <border>
      <left style="thin">
        <color indexed="64"/>
      </left>
      <right style="thin">
        <color indexed="64"/>
      </right>
      <top style="thin">
        <color indexed="8"/>
      </top>
      <bottom/>
      <diagonal/>
    </border>
    <border>
      <left/>
      <right style="medium">
        <color indexed="10"/>
      </right>
      <top style="medium">
        <color indexed="10"/>
      </top>
      <bottom/>
      <diagonal/>
    </border>
    <border>
      <left/>
      <right style="medium">
        <color indexed="10"/>
      </right>
      <top/>
      <bottom/>
      <diagonal/>
    </border>
    <border>
      <left/>
      <right style="medium">
        <color indexed="10"/>
      </right>
      <top/>
      <bottom style="medium">
        <color indexed="10"/>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9"/>
      </bottom>
      <diagonal/>
    </border>
    <border>
      <left/>
      <right style="thin">
        <color indexed="64"/>
      </right>
      <top/>
      <bottom style="medium">
        <color indexed="9"/>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medium">
        <color theme="4" tint="0.39997558519241921"/>
      </bottom>
      <diagonal/>
    </border>
    <border>
      <left style="medium">
        <color indexed="64"/>
      </left>
      <right/>
      <top/>
      <bottom/>
      <diagonal/>
    </border>
    <border>
      <left/>
      <right/>
      <top style="medium">
        <color rgb="FFC00000"/>
      </top>
      <bottom/>
      <diagonal/>
    </border>
    <border>
      <left/>
      <right/>
      <top/>
      <bottom style="medium">
        <color rgb="FFFF0000"/>
      </bottom>
      <diagonal/>
    </border>
    <border>
      <left/>
      <right/>
      <top style="medium">
        <color rgb="FFFF0000"/>
      </top>
      <bottom/>
      <diagonal/>
    </border>
    <border>
      <left style="thin">
        <color rgb="FF000000"/>
      </left>
      <right style="thin">
        <color rgb="FF000000"/>
      </right>
      <top style="thin">
        <color rgb="FF000000"/>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thin">
        <color rgb="FF000000"/>
      </left>
      <right style="thin">
        <color rgb="FF000000"/>
      </right>
      <top/>
      <bottom style="thin">
        <color rgb="FF000000"/>
      </bottom>
      <diagonal/>
    </border>
    <border>
      <left/>
      <right/>
      <top style="medium">
        <color rgb="FFFF0000"/>
      </top>
      <bottom style="medium">
        <color rgb="FFFF0000"/>
      </bottom>
      <diagonal/>
    </border>
    <border>
      <left/>
      <right/>
      <top/>
      <bottom style="thin">
        <color rgb="FFC00000"/>
      </bottom>
      <diagonal/>
    </border>
  </borders>
  <cellStyleXfs count="33103">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18" fillId="2" borderId="0" applyNumberFormat="0" applyBorder="0" applyAlignment="0" applyProtection="0">
      <alignment vertical="center"/>
    </xf>
    <xf numFmtId="0" fontId="155" fillId="8" borderId="0" applyNumberFormat="0" applyBorder="0" applyAlignment="0" applyProtection="0"/>
    <xf numFmtId="0" fontId="155" fillId="8" borderId="0" applyNumberFormat="0" applyBorder="0" applyAlignment="0" applyProtection="0"/>
    <xf numFmtId="0" fontId="155" fillId="8" borderId="0" applyNumberFormat="0" applyBorder="0" applyAlignment="0" applyProtection="0"/>
    <xf numFmtId="0" fontId="156" fillId="8" borderId="0" applyNumberFormat="0" applyBorder="0" applyAlignment="0" applyProtection="0"/>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6" fillId="8" borderId="0" applyNumberFormat="0" applyBorder="0" applyAlignment="0" applyProtection="0"/>
    <xf numFmtId="0" fontId="156" fillId="8" borderId="0" applyNumberFormat="0" applyBorder="0" applyAlignment="0" applyProtection="0"/>
    <xf numFmtId="0" fontId="155" fillId="8" borderId="0" applyNumberFormat="0" applyBorder="0" applyAlignment="0" applyProtection="0"/>
    <xf numFmtId="0" fontId="18" fillId="3" borderId="0" applyNumberFormat="0" applyBorder="0" applyAlignment="0" applyProtection="0">
      <alignment vertical="center"/>
    </xf>
    <xf numFmtId="0" fontId="155" fillId="7" borderId="0" applyNumberFormat="0" applyBorder="0" applyAlignment="0" applyProtection="0"/>
    <xf numFmtId="0" fontId="155" fillId="7" borderId="0" applyNumberFormat="0" applyBorder="0" applyAlignment="0" applyProtection="0"/>
    <xf numFmtId="0" fontId="155" fillId="7" borderId="0" applyNumberFormat="0" applyBorder="0" applyAlignment="0" applyProtection="0"/>
    <xf numFmtId="0" fontId="156" fillId="7" borderId="0" applyNumberFormat="0" applyBorder="0" applyAlignment="0" applyProtection="0"/>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6" fillId="7" borderId="0" applyNumberFormat="0" applyBorder="0" applyAlignment="0" applyProtection="0"/>
    <xf numFmtId="0" fontId="156" fillId="7" borderId="0" applyNumberFormat="0" applyBorder="0" applyAlignment="0" applyProtection="0"/>
    <xf numFmtId="0" fontId="155" fillId="7" borderId="0" applyNumberFormat="0" applyBorder="0" applyAlignment="0" applyProtection="0"/>
    <xf numFmtId="0" fontId="18" fillId="4" borderId="0" applyNumberFormat="0" applyBorder="0" applyAlignment="0" applyProtection="0">
      <alignment vertical="center"/>
    </xf>
    <xf numFmtId="0" fontId="155" fillId="2" borderId="0" applyNumberFormat="0" applyBorder="0" applyAlignment="0" applyProtection="0"/>
    <xf numFmtId="0" fontId="155" fillId="2" borderId="0" applyNumberFormat="0" applyBorder="0" applyAlignment="0" applyProtection="0"/>
    <xf numFmtId="0" fontId="155" fillId="2" borderId="0" applyNumberFormat="0" applyBorder="0" applyAlignment="0" applyProtection="0"/>
    <xf numFmtId="0" fontId="156" fillId="2" borderId="0" applyNumberFormat="0" applyBorder="0" applyAlignment="0" applyProtection="0"/>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6" fillId="2" borderId="0" applyNumberFormat="0" applyBorder="0" applyAlignment="0" applyProtection="0"/>
    <xf numFmtId="0" fontId="156" fillId="2" borderId="0" applyNumberFormat="0" applyBorder="0" applyAlignment="0" applyProtection="0"/>
    <xf numFmtId="0" fontId="155" fillId="2" borderId="0" applyNumberFormat="0" applyBorder="0" applyAlignment="0" applyProtection="0"/>
    <xf numFmtId="0" fontId="18" fillId="5" borderId="0" applyNumberFormat="0" applyBorder="0" applyAlignment="0" applyProtection="0">
      <alignment vertical="center"/>
    </xf>
    <xf numFmtId="0" fontId="155" fillId="8" borderId="0" applyNumberFormat="0" applyBorder="0" applyAlignment="0" applyProtection="0"/>
    <xf numFmtId="0" fontId="155" fillId="8" borderId="0" applyNumberFormat="0" applyBorder="0" applyAlignment="0" applyProtection="0"/>
    <xf numFmtId="0" fontId="155" fillId="8" borderId="0" applyNumberFormat="0" applyBorder="0" applyAlignment="0" applyProtection="0"/>
    <xf numFmtId="0" fontId="156" fillId="8" borderId="0" applyNumberFormat="0" applyBorder="0" applyAlignment="0" applyProtection="0"/>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5" fillId="8" borderId="0" applyNumberFormat="0" applyBorder="0" applyAlignment="0" applyProtection="0">
      <alignment vertical="center"/>
    </xf>
    <xf numFmtId="0" fontId="156" fillId="8" borderId="0" applyNumberFormat="0" applyBorder="0" applyAlignment="0" applyProtection="0"/>
    <xf numFmtId="0" fontId="156" fillId="8" borderId="0" applyNumberFormat="0" applyBorder="0" applyAlignment="0" applyProtection="0"/>
    <xf numFmtId="0" fontId="155" fillId="8" borderId="0" applyNumberFormat="0" applyBorder="0" applyAlignment="0" applyProtection="0"/>
    <xf numFmtId="0" fontId="18" fillId="6" borderId="0" applyNumberFormat="0" applyBorder="0" applyAlignment="0" applyProtection="0">
      <alignment vertical="center"/>
    </xf>
    <xf numFmtId="0" fontId="155" fillId="9" borderId="0" applyNumberFormat="0" applyBorder="0" applyAlignment="0" applyProtection="0"/>
    <xf numFmtId="0" fontId="155" fillId="9" borderId="0" applyNumberFormat="0" applyBorder="0" applyAlignment="0" applyProtection="0"/>
    <xf numFmtId="0" fontId="155" fillId="9" borderId="0" applyNumberFormat="0" applyBorder="0" applyAlignment="0" applyProtection="0"/>
    <xf numFmtId="0" fontId="156" fillId="9" borderId="0" applyNumberFormat="0" applyBorder="0" applyAlignment="0" applyProtection="0"/>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5" fillId="9" borderId="0" applyNumberFormat="0" applyBorder="0" applyAlignment="0" applyProtection="0">
      <alignment vertical="center"/>
    </xf>
    <xf numFmtId="0" fontId="156" fillId="9" borderId="0" applyNumberFormat="0" applyBorder="0" applyAlignment="0" applyProtection="0"/>
    <xf numFmtId="0" fontId="156" fillId="9" borderId="0" applyNumberFormat="0" applyBorder="0" applyAlignment="0" applyProtection="0"/>
    <xf numFmtId="0" fontId="155" fillId="9" borderId="0" applyNumberFormat="0" applyBorder="0" applyAlignment="0" applyProtection="0"/>
    <xf numFmtId="0" fontId="18" fillId="7" borderId="0" applyNumberFormat="0" applyBorder="0" applyAlignment="0" applyProtection="0">
      <alignment vertical="center"/>
    </xf>
    <xf numFmtId="0" fontId="155" fillId="40" borderId="0" applyNumberFormat="0" applyBorder="0" applyAlignment="0" applyProtection="0"/>
    <xf numFmtId="0" fontId="155" fillId="40" borderId="0" applyNumberFormat="0" applyBorder="0" applyAlignment="0" applyProtection="0"/>
    <xf numFmtId="0" fontId="155" fillId="40" borderId="0" applyNumberFormat="0" applyBorder="0" applyAlignment="0" applyProtection="0"/>
    <xf numFmtId="0" fontId="156" fillId="40" borderId="0" applyNumberFormat="0" applyBorder="0" applyAlignment="0" applyProtection="0"/>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5" fillId="40" borderId="0" applyNumberFormat="0" applyBorder="0" applyAlignment="0" applyProtection="0">
      <alignment vertical="center"/>
    </xf>
    <xf numFmtId="0" fontId="156" fillId="40" borderId="0" applyNumberFormat="0" applyBorder="0" applyAlignment="0" applyProtection="0"/>
    <xf numFmtId="0" fontId="156" fillId="40" borderId="0" applyNumberFormat="0" applyBorder="0" applyAlignment="0" applyProtection="0"/>
    <xf numFmtId="0" fontId="155" fillId="4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18" fillId="10" borderId="0" applyNumberFormat="0" applyBorder="0" applyAlignment="0" applyProtection="0">
      <alignment vertical="center"/>
    </xf>
    <xf numFmtId="0" fontId="155" fillId="14" borderId="0" applyNumberFormat="0" applyBorder="0" applyAlignment="0" applyProtection="0"/>
    <xf numFmtId="0" fontId="155" fillId="14" borderId="0" applyNumberFormat="0" applyBorder="0" applyAlignment="0" applyProtection="0"/>
    <xf numFmtId="0" fontId="155" fillId="14" borderId="0" applyNumberFormat="0" applyBorder="0" applyAlignment="0" applyProtection="0"/>
    <xf numFmtId="0" fontId="156" fillId="14" borderId="0" applyNumberFormat="0" applyBorder="0" applyAlignment="0" applyProtection="0"/>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6" fillId="14" borderId="0" applyNumberFormat="0" applyBorder="0" applyAlignment="0" applyProtection="0"/>
    <xf numFmtId="0" fontId="156" fillId="14" borderId="0" applyNumberFormat="0" applyBorder="0" applyAlignment="0" applyProtection="0"/>
    <xf numFmtId="0" fontId="155" fillId="14" borderId="0" applyNumberFormat="0" applyBorder="0" applyAlignment="0" applyProtection="0"/>
    <xf numFmtId="0" fontId="18" fillId="11" borderId="0" applyNumberFormat="0" applyBorder="0" applyAlignment="0" applyProtection="0">
      <alignment vertical="center"/>
    </xf>
    <xf numFmtId="0" fontId="155" fillId="7" borderId="0" applyNumberFormat="0" applyBorder="0" applyAlignment="0" applyProtection="0"/>
    <xf numFmtId="0" fontId="155" fillId="7" borderId="0" applyNumberFormat="0" applyBorder="0" applyAlignment="0" applyProtection="0"/>
    <xf numFmtId="0" fontId="155" fillId="7" borderId="0" applyNumberFormat="0" applyBorder="0" applyAlignment="0" applyProtection="0"/>
    <xf numFmtId="0" fontId="156" fillId="7" borderId="0" applyNumberFormat="0" applyBorder="0" applyAlignment="0" applyProtection="0"/>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6" fillId="7" borderId="0" applyNumberFormat="0" applyBorder="0" applyAlignment="0" applyProtection="0"/>
    <xf numFmtId="0" fontId="156" fillId="7" borderId="0" applyNumberFormat="0" applyBorder="0" applyAlignment="0" applyProtection="0"/>
    <xf numFmtId="0" fontId="155" fillId="7" borderId="0" applyNumberFormat="0" applyBorder="0" applyAlignment="0" applyProtection="0"/>
    <xf numFmtId="0" fontId="18" fillId="12" borderId="0" applyNumberFormat="0" applyBorder="0" applyAlignment="0" applyProtection="0">
      <alignment vertical="center"/>
    </xf>
    <xf numFmtId="0" fontId="155" fillId="2" borderId="0" applyNumberFormat="0" applyBorder="0" applyAlignment="0" applyProtection="0"/>
    <xf numFmtId="0" fontId="155" fillId="2" borderId="0" applyNumberFormat="0" applyBorder="0" applyAlignment="0" applyProtection="0"/>
    <xf numFmtId="0" fontId="155" fillId="2" borderId="0" applyNumberFormat="0" applyBorder="0" applyAlignment="0" applyProtection="0"/>
    <xf numFmtId="0" fontId="156" fillId="2" borderId="0" applyNumberFormat="0" applyBorder="0" applyAlignment="0" applyProtection="0"/>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5" fillId="2" borderId="0" applyNumberFormat="0" applyBorder="0" applyAlignment="0" applyProtection="0">
      <alignment vertical="center"/>
    </xf>
    <xf numFmtId="0" fontId="156" fillId="2" borderId="0" applyNumberFormat="0" applyBorder="0" applyAlignment="0" applyProtection="0"/>
    <xf numFmtId="0" fontId="156" fillId="2" borderId="0" applyNumberFormat="0" applyBorder="0" applyAlignment="0" applyProtection="0"/>
    <xf numFmtId="0" fontId="155" fillId="2" borderId="0" applyNumberFormat="0" applyBorder="0" applyAlignment="0" applyProtection="0"/>
    <xf numFmtId="0" fontId="18" fillId="5" borderId="0" applyNumberFormat="0" applyBorder="0" applyAlignment="0" applyProtection="0">
      <alignment vertical="center"/>
    </xf>
    <xf numFmtId="0" fontId="155" fillId="14" borderId="0" applyNumberFormat="0" applyBorder="0" applyAlignment="0" applyProtection="0"/>
    <xf numFmtId="0" fontId="155" fillId="14" borderId="0" applyNumberFormat="0" applyBorder="0" applyAlignment="0" applyProtection="0"/>
    <xf numFmtId="0" fontId="155" fillId="14" borderId="0" applyNumberFormat="0" applyBorder="0" applyAlignment="0" applyProtection="0"/>
    <xf numFmtId="0" fontId="156" fillId="14" borderId="0" applyNumberFormat="0" applyBorder="0" applyAlignment="0" applyProtection="0"/>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5" fillId="14" borderId="0" applyNumberFormat="0" applyBorder="0" applyAlignment="0" applyProtection="0">
      <alignment vertical="center"/>
    </xf>
    <xf numFmtId="0" fontId="156" fillId="14" borderId="0" applyNumberFormat="0" applyBorder="0" applyAlignment="0" applyProtection="0"/>
    <xf numFmtId="0" fontId="156" fillId="14" borderId="0" applyNumberFormat="0" applyBorder="0" applyAlignment="0" applyProtection="0"/>
    <xf numFmtId="0" fontId="155" fillId="14" borderId="0" applyNumberFormat="0" applyBorder="0" applyAlignment="0" applyProtection="0"/>
    <xf numFmtId="0" fontId="18" fillId="10" borderId="0" applyNumberFormat="0" applyBorder="0" applyAlignment="0" applyProtection="0">
      <alignment vertical="center"/>
    </xf>
    <xf numFmtId="0" fontId="155" fillId="41" borderId="0" applyNumberFormat="0" applyBorder="0" applyAlignment="0" applyProtection="0"/>
    <xf numFmtId="0" fontId="155" fillId="41" borderId="0" applyNumberFormat="0" applyBorder="0" applyAlignment="0" applyProtection="0"/>
    <xf numFmtId="0" fontId="155" fillId="41" borderId="0" applyNumberFormat="0" applyBorder="0" applyAlignment="0" applyProtection="0"/>
    <xf numFmtId="0" fontId="156" fillId="41" borderId="0" applyNumberFormat="0" applyBorder="0" applyAlignment="0" applyProtection="0"/>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5" fillId="41" borderId="0" applyNumberFormat="0" applyBorder="0" applyAlignment="0" applyProtection="0">
      <alignment vertical="center"/>
    </xf>
    <xf numFmtId="0" fontId="156" fillId="41" borderId="0" applyNumberFormat="0" applyBorder="0" applyAlignment="0" applyProtection="0"/>
    <xf numFmtId="0" fontId="156" fillId="41" borderId="0" applyNumberFormat="0" applyBorder="0" applyAlignment="0" applyProtection="0"/>
    <xf numFmtId="0" fontId="155" fillId="41" borderId="0" applyNumberFormat="0" applyBorder="0" applyAlignment="0" applyProtection="0"/>
    <xf numFmtId="0" fontId="18" fillId="13" borderId="0" applyNumberFormat="0" applyBorder="0" applyAlignment="0" applyProtection="0">
      <alignment vertical="center"/>
    </xf>
    <xf numFmtId="0" fontId="155" fillId="7" borderId="0" applyNumberFormat="0" applyBorder="0" applyAlignment="0" applyProtection="0"/>
    <xf numFmtId="0" fontId="155" fillId="7" borderId="0" applyNumberFormat="0" applyBorder="0" applyAlignment="0" applyProtection="0"/>
    <xf numFmtId="0" fontId="155" fillId="7" borderId="0" applyNumberFormat="0" applyBorder="0" applyAlignment="0" applyProtection="0"/>
    <xf numFmtId="0" fontId="156" fillId="7" borderId="0" applyNumberFormat="0" applyBorder="0" applyAlignment="0" applyProtection="0"/>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5" fillId="7" borderId="0" applyNumberFormat="0" applyBorder="0" applyAlignment="0" applyProtection="0">
      <alignment vertical="center"/>
    </xf>
    <xf numFmtId="0" fontId="156" fillId="7" borderId="0" applyNumberFormat="0" applyBorder="0" applyAlignment="0" applyProtection="0"/>
    <xf numFmtId="0" fontId="156" fillId="7" borderId="0" applyNumberFormat="0" applyBorder="0" applyAlignment="0" applyProtection="0"/>
    <xf numFmtId="0" fontId="155" fillId="7" borderId="0" applyNumberFormat="0" applyBorder="0" applyAlignment="0" applyProtection="0"/>
    <xf numFmtId="0" fontId="37" fillId="15"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19" fillId="15" borderId="0" applyNumberFormat="0" applyBorder="0" applyAlignment="0" applyProtection="0">
      <alignment vertical="center"/>
    </xf>
    <xf numFmtId="0" fontId="155" fillId="17" borderId="0" applyNumberFormat="0" applyBorder="0" applyAlignment="0" applyProtection="0"/>
    <xf numFmtId="0" fontId="155" fillId="17" borderId="0" applyNumberFormat="0" applyBorder="0" applyAlignment="0" applyProtection="0"/>
    <xf numFmtId="0" fontId="155" fillId="17" borderId="0" applyNumberFormat="0" applyBorder="0" applyAlignment="0" applyProtection="0"/>
    <xf numFmtId="0" fontId="157" fillId="17" borderId="0" applyNumberFormat="0" applyBorder="0" applyAlignment="0" applyProtection="0"/>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7" fillId="17" borderId="0" applyNumberFormat="0" applyBorder="0" applyAlignment="0" applyProtection="0"/>
    <xf numFmtId="0" fontId="157" fillId="17" borderId="0" applyNumberFormat="0" applyBorder="0" applyAlignment="0" applyProtection="0"/>
    <xf numFmtId="0" fontId="155" fillId="17" borderId="0" applyNumberFormat="0" applyBorder="0" applyAlignment="0" applyProtection="0"/>
    <xf numFmtId="0" fontId="19" fillId="11" borderId="0" applyNumberFormat="0" applyBorder="0" applyAlignment="0" applyProtection="0">
      <alignment vertical="center"/>
    </xf>
    <xf numFmtId="0" fontId="155" fillId="42" borderId="0" applyNumberFormat="0" applyBorder="0" applyAlignment="0" applyProtection="0"/>
    <xf numFmtId="0" fontId="155" fillId="42" borderId="0" applyNumberFormat="0" applyBorder="0" applyAlignment="0" applyProtection="0"/>
    <xf numFmtId="0" fontId="155" fillId="42" borderId="0" applyNumberFormat="0" applyBorder="0" applyAlignment="0" applyProtection="0"/>
    <xf numFmtId="0" fontId="157" fillId="42" borderId="0" applyNumberFormat="0" applyBorder="0" applyAlignment="0" applyProtection="0"/>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8" fillId="42" borderId="0" applyNumberFormat="0" applyBorder="0" applyAlignment="0" applyProtection="0">
      <alignment vertical="center"/>
    </xf>
    <xf numFmtId="0" fontId="157" fillId="42" borderId="0" applyNumberFormat="0" applyBorder="0" applyAlignment="0" applyProtection="0"/>
    <xf numFmtId="0" fontId="157" fillId="42" borderId="0" applyNumberFormat="0" applyBorder="0" applyAlignment="0" applyProtection="0"/>
    <xf numFmtId="0" fontId="155" fillId="42" borderId="0" applyNumberFormat="0" applyBorder="0" applyAlignment="0" applyProtection="0"/>
    <xf numFmtId="0" fontId="19" fillId="12" borderId="0" applyNumberFormat="0" applyBorder="0" applyAlignment="0" applyProtection="0">
      <alignment vertical="center"/>
    </xf>
    <xf numFmtId="0" fontId="155" fillId="2" borderId="0" applyNumberFormat="0" applyBorder="0" applyAlignment="0" applyProtection="0"/>
    <xf numFmtId="0" fontId="155" fillId="2" borderId="0" applyNumberFormat="0" applyBorder="0" applyAlignment="0" applyProtection="0"/>
    <xf numFmtId="0" fontId="155" fillId="2" borderId="0" applyNumberFormat="0" applyBorder="0" applyAlignment="0" applyProtection="0"/>
    <xf numFmtId="0" fontId="157" fillId="2" borderId="0" applyNumberFormat="0" applyBorder="0" applyAlignment="0" applyProtection="0"/>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7" fillId="2" borderId="0" applyNumberFormat="0" applyBorder="0" applyAlignment="0" applyProtection="0"/>
    <xf numFmtId="0" fontId="157" fillId="2" borderId="0" applyNumberFormat="0" applyBorder="0" applyAlignment="0" applyProtection="0"/>
    <xf numFmtId="0" fontId="155" fillId="2" borderId="0" applyNumberFormat="0" applyBorder="0" applyAlignment="0" applyProtection="0"/>
    <xf numFmtId="0" fontId="19" fillId="16" borderId="0" applyNumberFormat="0" applyBorder="0" applyAlignment="0" applyProtection="0">
      <alignment vertical="center"/>
    </xf>
    <xf numFmtId="0" fontId="155" fillId="14" borderId="0" applyNumberFormat="0" applyBorder="0" applyAlignment="0" applyProtection="0"/>
    <xf numFmtId="0" fontId="155" fillId="14" borderId="0" applyNumberFormat="0" applyBorder="0" applyAlignment="0" applyProtection="0"/>
    <xf numFmtId="0" fontId="155" fillId="14" borderId="0" applyNumberFormat="0" applyBorder="0" applyAlignment="0" applyProtection="0"/>
    <xf numFmtId="0" fontId="157" fillId="14" borderId="0" applyNumberFormat="0" applyBorder="0" applyAlignment="0" applyProtection="0"/>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8" fillId="14" borderId="0" applyNumberFormat="0" applyBorder="0" applyAlignment="0" applyProtection="0">
      <alignment vertical="center"/>
    </xf>
    <xf numFmtId="0" fontId="157" fillId="14" borderId="0" applyNumberFormat="0" applyBorder="0" applyAlignment="0" applyProtection="0"/>
    <xf numFmtId="0" fontId="157" fillId="14" borderId="0" applyNumberFormat="0" applyBorder="0" applyAlignment="0" applyProtection="0"/>
    <xf numFmtId="0" fontId="155" fillId="14" borderId="0" applyNumberFormat="0" applyBorder="0" applyAlignment="0" applyProtection="0"/>
    <xf numFmtId="0" fontId="19" fillId="17" borderId="0" applyNumberFormat="0" applyBorder="0" applyAlignment="0" applyProtection="0">
      <alignment vertical="center"/>
    </xf>
    <xf numFmtId="0" fontId="155" fillId="43" borderId="0" applyNumberFormat="0" applyBorder="0" applyAlignment="0" applyProtection="0"/>
    <xf numFmtId="0" fontId="155" fillId="43" borderId="0" applyNumberFormat="0" applyBorder="0" applyAlignment="0" applyProtection="0"/>
    <xf numFmtId="0" fontId="155" fillId="43" borderId="0" applyNumberFormat="0" applyBorder="0" applyAlignment="0" applyProtection="0"/>
    <xf numFmtId="0" fontId="157" fillId="43" borderId="0" applyNumberFormat="0" applyBorder="0" applyAlignment="0" applyProtection="0"/>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8" fillId="43" borderId="0" applyNumberFormat="0" applyBorder="0" applyAlignment="0" applyProtection="0">
      <alignment vertical="center"/>
    </xf>
    <xf numFmtId="0" fontId="157" fillId="43" borderId="0" applyNumberFormat="0" applyBorder="0" applyAlignment="0" applyProtection="0"/>
    <xf numFmtId="0" fontId="157" fillId="43" borderId="0" applyNumberFormat="0" applyBorder="0" applyAlignment="0" applyProtection="0"/>
    <xf numFmtId="0" fontId="155" fillId="43" borderId="0" applyNumberFormat="0" applyBorder="0" applyAlignment="0" applyProtection="0"/>
    <xf numFmtId="0" fontId="19" fillId="18" borderId="0" applyNumberFormat="0" applyBorder="0" applyAlignment="0" applyProtection="0">
      <alignment vertical="center"/>
    </xf>
    <xf numFmtId="0" fontId="155" fillId="7" borderId="0" applyNumberFormat="0" applyBorder="0" applyAlignment="0" applyProtection="0"/>
    <xf numFmtId="0" fontId="155" fillId="7" borderId="0" applyNumberFormat="0" applyBorder="0" applyAlignment="0" applyProtection="0"/>
    <xf numFmtId="0" fontId="155" fillId="7" borderId="0" applyNumberFormat="0" applyBorder="0" applyAlignment="0" applyProtection="0"/>
    <xf numFmtId="0" fontId="157" fillId="7" borderId="0" applyNumberFormat="0" applyBorder="0" applyAlignment="0" applyProtection="0"/>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8" fillId="7" borderId="0" applyNumberFormat="0" applyBorder="0" applyAlignment="0" applyProtection="0">
      <alignment vertical="center"/>
    </xf>
    <xf numFmtId="0" fontId="157" fillId="7" borderId="0" applyNumberFormat="0" applyBorder="0" applyAlignment="0" applyProtection="0"/>
    <xf numFmtId="0" fontId="157" fillId="7" borderId="0" applyNumberFormat="0" applyBorder="0" applyAlignment="0" applyProtection="0"/>
    <xf numFmtId="0" fontId="155" fillId="7"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2" borderId="0" applyNumberFormat="0" applyBorder="0" applyAlignment="0" applyProtection="0"/>
    <xf numFmtId="0" fontId="51" fillId="3" borderId="0" applyNumberFormat="0" applyBorder="0" applyAlignment="0" applyProtection="0"/>
    <xf numFmtId="0" fontId="41" fillId="14" borderId="1" applyNumberFormat="0" applyAlignment="0" applyProtection="0"/>
    <xf numFmtId="0" fontId="50" fillId="23" borderId="2" applyNumberFormat="0" applyAlignment="0" applyProtection="0"/>
    <xf numFmtId="45" fontId="53" fillId="0" borderId="0" applyFont="0" applyFill="0" applyBorder="0" applyAlignment="0" applyProtection="0">
      <alignment vertical="center"/>
    </xf>
    <xf numFmtId="180" fontId="53" fillId="0" borderId="0" applyFont="0" applyFill="0" applyBorder="0" applyAlignment="0" applyProtection="0">
      <alignment vertical="center"/>
    </xf>
    <xf numFmtId="0" fontId="43" fillId="0" borderId="0" applyNumberFormat="0" applyFill="0" applyBorder="0" applyAlignment="0" applyProtection="0"/>
    <xf numFmtId="0" fontId="40"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2" fillId="0" borderId="6" applyNumberFormat="0" applyFill="0" applyAlignment="0" applyProtection="0"/>
    <xf numFmtId="0" fontId="38" fillId="24" borderId="0" applyNumberFormat="0" applyBorder="0" applyAlignment="0" applyProtection="0"/>
    <xf numFmtId="0" fontId="53" fillId="0" borderId="0"/>
    <xf numFmtId="0" fontId="155" fillId="0" borderId="0"/>
    <xf numFmtId="0" fontId="155" fillId="0" borderId="0"/>
    <xf numFmtId="0" fontId="156" fillId="0" borderId="0"/>
    <xf numFmtId="0" fontId="53" fillId="0" borderId="0"/>
    <xf numFmtId="0" fontId="36" fillId="25" borderId="7" applyNumberFormat="0" applyFont="0" applyAlignment="0" applyProtection="0"/>
    <xf numFmtId="0" fontId="49" fillId="14" borderId="8" applyNumberFormat="0" applyAlignment="0" applyProtection="0"/>
    <xf numFmtId="0" fontId="61" fillId="0" borderId="0"/>
    <xf numFmtId="0" fontId="44" fillId="0" borderId="0" applyNumberFormat="0" applyFill="0" applyBorder="0" applyAlignment="0" applyProtection="0"/>
    <xf numFmtId="0" fontId="39" fillId="0" borderId="9" applyNumberFormat="0" applyFill="0" applyAlignment="0" applyProtection="0"/>
    <xf numFmtId="0" fontId="52" fillId="0" borderId="0" applyNumberFormat="0" applyFill="0" applyBorder="0" applyAlignment="0" applyProtection="0"/>
    <xf numFmtId="0" fontId="155"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55" fillId="0" borderId="0">
      <alignment vertical="center"/>
    </xf>
    <xf numFmtId="0" fontId="17" fillId="0" borderId="0"/>
    <xf numFmtId="0" fontId="155" fillId="0" borderId="0">
      <alignment vertical="center"/>
    </xf>
    <xf numFmtId="0" fontId="14" fillId="0" borderId="0"/>
    <xf numFmtId="0" fontId="155" fillId="0" borderId="0">
      <alignment vertical="center"/>
    </xf>
    <xf numFmtId="0" fontId="155" fillId="0" borderId="0"/>
    <xf numFmtId="0" fontId="155" fillId="0" borderId="0">
      <alignment vertical="center"/>
    </xf>
    <xf numFmtId="0" fontId="155" fillId="0" borderId="0">
      <alignment vertical="center"/>
    </xf>
    <xf numFmtId="0" fontId="155"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155" fillId="0" borderId="0">
      <alignment vertical="center"/>
    </xf>
    <xf numFmtId="0" fontId="156" fillId="0" borderId="0"/>
    <xf numFmtId="0" fontId="88"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53" fillId="0" borderId="0"/>
    <xf numFmtId="0" fontId="53" fillId="0" borderId="0"/>
    <xf numFmtId="0" fontId="53" fillId="0" borderId="0"/>
    <xf numFmtId="0" fontId="156" fillId="0" borderId="0"/>
    <xf numFmtId="0" fontId="17" fillId="0" borderId="0"/>
    <xf numFmtId="0" fontId="155" fillId="0" borderId="0">
      <alignment vertical="center"/>
    </xf>
    <xf numFmtId="0" fontId="156" fillId="0" borderId="0"/>
    <xf numFmtId="0" fontId="155" fillId="0" borderId="0"/>
    <xf numFmtId="0" fontId="155" fillId="0" borderId="0"/>
    <xf numFmtId="0" fontId="155" fillId="0" borderId="0"/>
    <xf numFmtId="0" fontId="159"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55" fillId="0" borderId="0">
      <alignment vertical="center"/>
    </xf>
    <xf numFmtId="0" fontId="17" fillId="0" borderId="0">
      <alignment vertical="center"/>
    </xf>
    <xf numFmtId="0" fontId="17" fillId="0" borderId="0">
      <alignment vertical="center"/>
    </xf>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92"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43" fontId="18" fillId="0" borderId="0" applyFont="0" applyFill="0" applyBorder="0" applyAlignment="0" applyProtection="0">
      <alignment vertical="center"/>
    </xf>
    <xf numFmtId="0" fontId="63" fillId="3" borderId="0" applyNumberFormat="0" applyBorder="0" applyAlignment="0" applyProtection="0"/>
    <xf numFmtId="0" fontId="64" fillId="25" borderId="0" applyNumberFormat="0" applyBorder="0" applyAlignment="0" applyProtection="0"/>
    <xf numFmtId="0" fontId="20" fillId="24" borderId="0" applyNumberFormat="0" applyBorder="0" applyAlignment="0" applyProtection="0">
      <alignment vertical="center"/>
    </xf>
    <xf numFmtId="0" fontId="160" fillId="25" borderId="0" applyNumberFormat="0" applyBorder="0" applyAlignment="0" applyProtection="0"/>
    <xf numFmtId="0" fontId="160" fillId="25" borderId="0" applyNumberFormat="0" applyBorder="0" applyAlignment="0" applyProtection="0"/>
    <xf numFmtId="0" fontId="160" fillId="25" borderId="0" applyNumberFormat="0" applyBorder="0" applyAlignment="0" applyProtection="0"/>
    <xf numFmtId="0" fontId="161" fillId="25" borderId="0" applyNumberFormat="0" applyBorder="0" applyAlignment="0" applyProtection="0"/>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2" fillId="25" borderId="0" applyNumberFormat="0" applyBorder="0" applyAlignment="0" applyProtection="0">
      <alignment vertical="center"/>
    </xf>
    <xf numFmtId="0" fontId="161" fillId="25" borderId="0" applyNumberFormat="0" applyBorder="0" applyAlignment="0" applyProtection="0"/>
    <xf numFmtId="0" fontId="161" fillId="25" borderId="0" applyNumberFormat="0" applyBorder="0" applyAlignment="0" applyProtection="0"/>
    <xf numFmtId="0" fontId="160" fillId="25" borderId="0" applyNumberFormat="0" applyBorder="0" applyAlignment="0" applyProtection="0"/>
    <xf numFmtId="0" fontId="21" fillId="0" borderId="9" applyNumberFormat="0" applyFill="0" applyAlignment="0" applyProtection="0">
      <alignment vertical="center"/>
    </xf>
    <xf numFmtId="0" fontId="163" fillId="0" borderId="10" applyNumberFormat="0" applyFill="0" applyAlignment="0" applyProtection="0"/>
    <xf numFmtId="0" fontId="163" fillId="0" borderId="10" applyNumberFormat="0" applyFill="0" applyAlignment="0" applyProtection="0"/>
    <xf numFmtId="0" fontId="163" fillId="0" borderId="10" applyNumberFormat="0" applyFill="0" applyAlignment="0" applyProtection="0"/>
    <xf numFmtId="0" fontId="164" fillId="0" borderId="10" applyNumberFormat="0" applyFill="0" applyAlignment="0" applyProtection="0"/>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3" fillId="0" borderId="10" applyNumberFormat="0" applyFill="0" applyAlignment="0" applyProtection="0">
      <alignment vertical="center"/>
    </xf>
    <xf numFmtId="0" fontId="164" fillId="0" borderId="10" applyNumberFormat="0" applyFill="0" applyAlignment="0" applyProtection="0"/>
    <xf numFmtId="0" fontId="164" fillId="0" borderId="10" applyNumberFormat="0" applyFill="0" applyAlignment="0" applyProtection="0"/>
    <xf numFmtId="0" fontId="163" fillId="0" borderId="10" applyNumberFormat="0" applyFill="0" applyAlignment="0" applyProtection="0"/>
    <xf numFmtId="0" fontId="22" fillId="4" borderId="0" applyNumberFormat="0" applyBorder="0" applyAlignment="0" applyProtection="0">
      <alignment vertical="center"/>
    </xf>
    <xf numFmtId="0" fontId="165" fillId="44" borderId="0" applyNumberFormat="0" applyBorder="0" applyAlignment="0" applyProtection="0"/>
    <xf numFmtId="0" fontId="165" fillId="44" borderId="0" applyNumberFormat="0" applyBorder="0" applyAlignment="0" applyProtection="0"/>
    <xf numFmtId="0" fontId="165" fillId="44" borderId="0" applyNumberFormat="0" applyBorder="0" applyAlignment="0" applyProtection="0"/>
    <xf numFmtId="0" fontId="166" fillId="44" borderId="0" applyNumberFormat="0" applyBorder="0" applyAlignment="0" applyProtection="0"/>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5" fillId="44" borderId="0" applyNumberFormat="0" applyBorder="0" applyAlignment="0" applyProtection="0">
      <alignment vertical="center"/>
    </xf>
    <xf numFmtId="0" fontId="166" fillId="44" borderId="0" applyNumberFormat="0" applyBorder="0" applyAlignment="0" applyProtection="0"/>
    <xf numFmtId="0" fontId="166" fillId="44" borderId="0" applyNumberFormat="0" applyBorder="0" applyAlignment="0" applyProtection="0"/>
    <xf numFmtId="0" fontId="165" fillId="44" borderId="0" applyNumberFormat="0" applyBorder="0" applyAlignment="0" applyProtection="0"/>
    <xf numFmtId="0" fontId="40" fillId="4" borderId="0" applyNumberFormat="0" applyBorder="0" applyAlignment="0" applyProtection="0"/>
    <xf numFmtId="0" fontId="22" fillId="4" borderId="0" applyNumberFormat="0" applyBorder="0" applyAlignment="0" applyProtection="0">
      <alignment vertical="center"/>
    </xf>
    <xf numFmtId="0" fontId="58" fillId="4" borderId="0" applyNumberFormat="0" applyBorder="0" applyAlignment="0" applyProtection="0"/>
    <xf numFmtId="0" fontId="22" fillId="4" borderId="0" applyNumberFormat="0" applyBorder="0" applyAlignment="0" applyProtection="0">
      <alignment vertical="center"/>
    </xf>
    <xf numFmtId="0" fontId="40" fillId="4" borderId="0" applyNumberFormat="0" applyBorder="0" applyAlignment="0" applyProtection="0"/>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22" fillId="4" borderId="0" applyNumberFormat="0" applyBorder="0" applyAlignment="0" applyProtection="0">
      <alignment vertical="center"/>
    </xf>
    <xf numFmtId="0" fontId="40" fillId="4" borderId="0" applyNumberFormat="0" applyBorder="0" applyAlignment="0" applyProtection="0"/>
    <xf numFmtId="0" fontId="40" fillId="4" borderId="0" applyNumberFormat="0" applyBorder="0" applyAlignment="0" applyProtection="0"/>
    <xf numFmtId="0" fontId="65" fillId="4" borderId="0" applyNumberFormat="0" applyBorder="0" applyAlignment="0" applyProtection="0"/>
    <xf numFmtId="0" fontId="66" fillId="14" borderId="1" applyNumberFormat="0" applyAlignment="0" applyProtection="0"/>
    <xf numFmtId="0" fontId="23" fillId="14" borderId="1" applyNumberFormat="0" applyAlignment="0" applyProtection="0">
      <alignment vertical="center"/>
    </xf>
    <xf numFmtId="0" fontId="167" fillId="8" borderId="97" applyNumberFormat="0" applyAlignment="0" applyProtection="0"/>
    <xf numFmtId="0" fontId="167" fillId="8" borderId="97" applyNumberFormat="0" applyAlignment="0" applyProtection="0"/>
    <xf numFmtId="0" fontId="167" fillId="8" borderId="97" applyNumberFormat="0" applyAlignment="0" applyProtection="0"/>
    <xf numFmtId="0" fontId="168" fillId="8" borderId="97" applyNumberFormat="0" applyAlignment="0" applyProtection="0"/>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7" fillId="8" borderId="97" applyNumberFormat="0" applyAlignment="0" applyProtection="0">
      <alignment vertical="center"/>
    </xf>
    <xf numFmtId="0" fontId="168" fillId="8" borderId="97" applyNumberFormat="0" applyAlignment="0" applyProtection="0"/>
    <xf numFmtId="0" fontId="168" fillId="8" borderId="97" applyNumberFormat="0" applyAlignment="0" applyProtection="0"/>
    <xf numFmtId="0" fontId="167" fillId="8" borderId="97" applyNumberFormat="0" applyAlignment="0" applyProtection="0"/>
    <xf numFmtId="0" fontId="67" fillId="24" borderId="7" applyNumberFormat="0" applyFont="0" applyAlignment="0" applyProtection="0"/>
    <xf numFmtId="0" fontId="54" fillId="0" borderId="0">
      <alignment vertical="center"/>
    </xf>
    <xf numFmtId="0" fontId="24" fillId="0" borderId="6" applyNumberFormat="0" applyFill="0" applyAlignment="0" applyProtection="0">
      <alignment vertical="center"/>
    </xf>
    <xf numFmtId="0" fontId="169" fillId="0" borderId="98" applyNumberFormat="0" applyFill="0" applyAlignment="0" applyProtection="0"/>
    <xf numFmtId="0" fontId="169" fillId="0" borderId="98" applyNumberFormat="0" applyFill="0" applyAlignment="0" applyProtection="0"/>
    <xf numFmtId="0" fontId="169" fillId="0" borderId="98" applyNumberFormat="0" applyFill="0" applyAlignment="0" applyProtection="0"/>
    <xf numFmtId="0" fontId="170" fillId="0" borderId="98" applyNumberFormat="0" applyFill="0" applyAlignment="0" applyProtection="0"/>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69" fillId="0" borderId="98" applyNumberFormat="0" applyFill="0" applyAlignment="0" applyProtection="0">
      <alignment vertical="center"/>
    </xf>
    <xf numFmtId="0" fontId="170" fillId="0" borderId="98" applyNumberFormat="0" applyFill="0" applyAlignment="0" applyProtection="0"/>
    <xf numFmtId="0" fontId="170" fillId="0" borderId="98" applyNumberFormat="0" applyFill="0" applyAlignment="0" applyProtection="0"/>
    <xf numFmtId="0" fontId="169" fillId="0" borderId="98" applyNumberFormat="0" applyFill="0" applyAlignment="0" applyProtection="0"/>
    <xf numFmtId="0" fontId="17" fillId="25" borderId="7" applyNumberFormat="0" applyFont="0" applyAlignment="0" applyProtection="0">
      <alignment vertical="center"/>
    </xf>
    <xf numFmtId="0" fontId="132" fillId="24" borderId="99" applyNumberFormat="0" applyFont="0" applyAlignment="0" applyProtection="0"/>
    <xf numFmtId="0" fontId="132" fillId="24" borderId="99" applyNumberFormat="0" applyFont="0" applyAlignment="0" applyProtection="0"/>
    <xf numFmtId="0" fontId="132" fillId="24" borderId="99" applyNumberFormat="0" applyFont="0" applyAlignment="0" applyProtection="0"/>
    <xf numFmtId="0" fontId="132" fillId="24" borderId="99" applyNumberFormat="0" applyFont="0" applyAlignment="0" applyProtection="0"/>
    <xf numFmtId="0" fontId="133" fillId="24" borderId="99" applyNumberFormat="0" applyFont="0" applyAlignment="0" applyProtection="0"/>
    <xf numFmtId="0" fontId="85"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12"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5"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50" fillId="24" borderId="99" applyNumberFormat="0" applyFont="0" applyAlignment="0" applyProtection="0">
      <alignment vertical="center"/>
    </xf>
    <xf numFmtId="0" fontId="150" fillId="24" borderId="99" applyNumberFormat="0" applyFont="0" applyAlignment="0" applyProtection="0">
      <alignment vertical="center"/>
    </xf>
    <xf numFmtId="0" fontId="132" fillId="24" borderId="99" applyNumberFormat="0" applyFont="0" applyAlignment="0" applyProtection="0">
      <alignment vertical="center"/>
    </xf>
    <xf numFmtId="0" fontId="150" fillId="24" borderId="99" applyNumberFormat="0" applyFont="0" applyAlignment="0" applyProtection="0">
      <alignment vertical="center"/>
    </xf>
    <xf numFmtId="0" fontId="150"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50" fillId="24" borderId="99" applyNumberFormat="0" applyFont="0" applyAlignment="0" applyProtection="0">
      <alignment vertical="center"/>
    </xf>
    <xf numFmtId="0" fontId="150" fillId="24" borderId="99" applyNumberFormat="0" applyFont="0" applyAlignment="0" applyProtection="0">
      <alignment vertical="center"/>
    </xf>
    <xf numFmtId="0" fontId="132" fillId="24" borderId="99" applyNumberFormat="0" applyFont="0" applyAlignment="0" applyProtection="0">
      <alignment vertical="center"/>
    </xf>
    <xf numFmtId="0" fontId="150" fillId="24" borderId="99" applyNumberFormat="0" applyFont="0" applyAlignment="0" applyProtection="0">
      <alignment vertical="center"/>
    </xf>
    <xf numFmtId="0" fontId="150"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2" fillId="24" borderId="99" applyNumberFormat="0" applyFont="0" applyAlignment="0" applyProtection="0">
      <alignment vertical="center"/>
    </xf>
    <xf numFmtId="0" fontId="133" fillId="24" borderId="99" applyNumberFormat="0" applyFont="0" applyAlignment="0" applyProtection="0"/>
    <xf numFmtId="0" fontId="133" fillId="24" borderId="99" applyNumberFormat="0" applyFont="0" applyAlignment="0" applyProtection="0"/>
    <xf numFmtId="0" fontId="15"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2" fillId="0" borderId="0" applyNumberFormat="0" applyFill="0" applyBorder="0" applyAlignment="0" applyProtection="0">
      <alignment vertical="center"/>
    </xf>
    <xf numFmtId="0" fontId="172" fillId="0" borderId="0" applyNumberFormat="0" applyFill="0" applyBorder="0" applyAlignment="0" applyProtection="0">
      <alignment vertical="center"/>
    </xf>
    <xf numFmtId="0" fontId="172" fillId="0" borderId="0" applyNumberFormat="0" applyFill="0" applyBorder="0" applyAlignment="0" applyProtection="0">
      <alignment vertical="center"/>
    </xf>
    <xf numFmtId="0" fontId="17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3" fillId="0" borderId="0" applyNumberFormat="0" applyFill="0" applyBorder="0" applyAlignment="0" applyProtection="0">
      <alignment vertical="center"/>
    </xf>
    <xf numFmtId="0" fontId="174" fillId="0" borderId="0" applyNumberFormat="0" applyFill="0" applyBorder="0" applyAlignment="0" applyProtection="0"/>
    <xf numFmtId="0" fontId="174" fillId="0" borderId="0" applyNumberFormat="0" applyFill="0" applyBorder="0" applyAlignment="0" applyProtection="0"/>
    <xf numFmtId="0" fontId="173" fillId="0" borderId="0" applyNumberFormat="0" applyFill="0" applyBorder="0" applyAlignment="0" applyProtection="0"/>
    <xf numFmtId="0" fontId="19" fillId="19" borderId="0" applyNumberFormat="0" applyBorder="0" applyAlignment="0" applyProtection="0">
      <alignment vertical="center"/>
    </xf>
    <xf numFmtId="0" fontId="158" fillId="17" borderId="0" applyNumberFormat="0" applyBorder="0" applyAlignment="0" applyProtection="0"/>
    <xf numFmtId="0" fontId="158" fillId="17" borderId="0" applyNumberFormat="0" applyBorder="0" applyAlignment="0" applyProtection="0"/>
    <xf numFmtId="0" fontId="158" fillId="17" borderId="0" applyNumberFormat="0" applyBorder="0" applyAlignment="0" applyProtection="0"/>
    <xf numFmtId="0" fontId="157" fillId="17" borderId="0" applyNumberFormat="0" applyBorder="0" applyAlignment="0" applyProtection="0"/>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8" fillId="17" borderId="0" applyNumberFormat="0" applyBorder="0" applyAlignment="0" applyProtection="0">
      <alignment vertical="center"/>
    </xf>
    <xf numFmtId="0" fontId="157" fillId="17" borderId="0" applyNumberFormat="0" applyBorder="0" applyAlignment="0" applyProtection="0"/>
    <xf numFmtId="0" fontId="157" fillId="17" borderId="0" applyNumberFormat="0" applyBorder="0" applyAlignment="0" applyProtection="0"/>
    <xf numFmtId="0" fontId="158" fillId="17" borderId="0" applyNumberFormat="0" applyBorder="0" applyAlignment="0" applyProtection="0"/>
    <xf numFmtId="0" fontId="19" fillId="20" borderId="0" applyNumberFormat="0" applyBorder="0" applyAlignment="0" applyProtection="0">
      <alignment vertical="center"/>
    </xf>
    <xf numFmtId="0" fontId="158" fillId="26" borderId="0" applyNumberFormat="0" applyBorder="0" applyAlignment="0" applyProtection="0"/>
    <xf numFmtId="0" fontId="158" fillId="26" borderId="0" applyNumberFormat="0" applyBorder="0" applyAlignment="0" applyProtection="0"/>
    <xf numFmtId="0" fontId="158" fillId="26" borderId="0" applyNumberFormat="0" applyBorder="0" applyAlignment="0" applyProtection="0"/>
    <xf numFmtId="0" fontId="157" fillId="26" borderId="0" applyNumberFormat="0" applyBorder="0" applyAlignment="0" applyProtection="0"/>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8" fillId="26" borderId="0" applyNumberFormat="0" applyBorder="0" applyAlignment="0" applyProtection="0">
      <alignment vertical="center"/>
    </xf>
    <xf numFmtId="0" fontId="157" fillId="26" borderId="0" applyNumberFormat="0" applyBorder="0" applyAlignment="0" applyProtection="0"/>
    <xf numFmtId="0" fontId="157" fillId="26" borderId="0" applyNumberFormat="0" applyBorder="0" applyAlignment="0" applyProtection="0"/>
    <xf numFmtId="0" fontId="158" fillId="26" borderId="0" applyNumberFormat="0" applyBorder="0" applyAlignment="0" applyProtection="0"/>
    <xf numFmtId="0" fontId="19" fillId="21" borderId="0" applyNumberFormat="0" applyBorder="0" applyAlignment="0" applyProtection="0">
      <alignment vertical="center"/>
    </xf>
    <xf numFmtId="0" fontId="158" fillId="2" borderId="0" applyNumberFormat="0" applyBorder="0" applyAlignment="0" applyProtection="0"/>
    <xf numFmtId="0" fontId="158" fillId="2" borderId="0" applyNumberFormat="0" applyBorder="0" applyAlignment="0" applyProtection="0"/>
    <xf numFmtId="0" fontId="158" fillId="2" borderId="0" applyNumberFormat="0" applyBorder="0" applyAlignment="0" applyProtection="0"/>
    <xf numFmtId="0" fontId="157" fillId="2" borderId="0" applyNumberFormat="0" applyBorder="0" applyAlignment="0" applyProtection="0"/>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8" fillId="2" borderId="0" applyNumberFormat="0" applyBorder="0" applyAlignment="0" applyProtection="0">
      <alignment vertical="center"/>
    </xf>
    <xf numFmtId="0" fontId="157" fillId="2" borderId="0" applyNumberFormat="0" applyBorder="0" applyAlignment="0" applyProtection="0"/>
    <xf numFmtId="0" fontId="157" fillId="2" borderId="0" applyNumberFormat="0" applyBorder="0" applyAlignment="0" applyProtection="0"/>
    <xf numFmtId="0" fontId="158" fillId="2" borderId="0" applyNumberFormat="0" applyBorder="0" applyAlignment="0" applyProtection="0"/>
    <xf numFmtId="0" fontId="19" fillId="16" borderId="0" applyNumberFormat="0" applyBorder="0" applyAlignment="0" applyProtection="0">
      <alignment vertical="center"/>
    </xf>
    <xf numFmtId="0" fontId="158" fillId="27" borderId="0" applyNumberFormat="0" applyBorder="0" applyAlignment="0" applyProtection="0"/>
    <xf numFmtId="0" fontId="158" fillId="27" borderId="0" applyNumberFormat="0" applyBorder="0" applyAlignment="0" applyProtection="0"/>
    <xf numFmtId="0" fontId="158" fillId="27" borderId="0" applyNumberFormat="0" applyBorder="0" applyAlignment="0" applyProtection="0"/>
    <xf numFmtId="0" fontId="157" fillId="27" borderId="0" applyNumberFormat="0" applyBorder="0" applyAlignment="0" applyProtection="0"/>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8" fillId="27" borderId="0" applyNumberFormat="0" applyBorder="0" applyAlignment="0" applyProtection="0">
      <alignment vertical="center"/>
    </xf>
    <xf numFmtId="0" fontId="157" fillId="27" borderId="0" applyNumberFormat="0" applyBorder="0" applyAlignment="0" applyProtection="0"/>
    <xf numFmtId="0" fontId="157" fillId="27" borderId="0" applyNumberFormat="0" applyBorder="0" applyAlignment="0" applyProtection="0"/>
    <xf numFmtId="0" fontId="158" fillId="27" borderId="0" applyNumberFormat="0" applyBorder="0" applyAlignment="0" applyProtection="0"/>
    <xf numFmtId="0" fontId="19" fillId="17" borderId="0" applyNumberFormat="0" applyBorder="0" applyAlignment="0" applyProtection="0">
      <alignment vertical="center"/>
    </xf>
    <xf numFmtId="0" fontId="158" fillId="45" borderId="0" applyNumberFormat="0" applyBorder="0" applyAlignment="0" applyProtection="0"/>
    <xf numFmtId="0" fontId="158" fillId="45" borderId="0" applyNumberFormat="0" applyBorder="0" applyAlignment="0" applyProtection="0"/>
    <xf numFmtId="0" fontId="158" fillId="45" borderId="0" applyNumberFormat="0" applyBorder="0" applyAlignment="0" applyProtection="0"/>
    <xf numFmtId="0" fontId="157" fillId="45" borderId="0" applyNumberFormat="0" applyBorder="0" applyAlignment="0" applyProtection="0"/>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8" fillId="45" borderId="0" applyNumberFormat="0" applyBorder="0" applyAlignment="0" applyProtection="0">
      <alignment vertical="center"/>
    </xf>
    <xf numFmtId="0" fontId="157" fillId="45" borderId="0" applyNumberFormat="0" applyBorder="0" applyAlignment="0" applyProtection="0"/>
    <xf numFmtId="0" fontId="157" fillId="45" borderId="0" applyNumberFormat="0" applyBorder="0" applyAlignment="0" applyProtection="0"/>
    <xf numFmtId="0" fontId="158" fillId="45" borderId="0" applyNumberFormat="0" applyBorder="0" applyAlignment="0" applyProtection="0"/>
    <xf numFmtId="0" fontId="19" fillId="22" borderId="0" applyNumberFormat="0" applyBorder="0" applyAlignment="0" applyProtection="0">
      <alignment vertical="center"/>
    </xf>
    <xf numFmtId="0" fontId="158" fillId="11"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7" fillId="11" borderId="0" applyNumberFormat="0" applyBorder="0" applyAlignment="0" applyProtection="0"/>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8" fillId="11" borderId="0" applyNumberFormat="0" applyBorder="0" applyAlignment="0" applyProtection="0">
      <alignment vertical="center"/>
    </xf>
    <xf numFmtId="0" fontId="157" fillId="11" borderId="0" applyNumberFormat="0" applyBorder="0" applyAlignment="0" applyProtection="0"/>
    <xf numFmtId="0" fontId="157" fillId="11" borderId="0" applyNumberFormat="0" applyBorder="0" applyAlignment="0" applyProtection="0"/>
    <xf numFmtId="0" fontId="158" fillId="11" borderId="0" applyNumberFormat="0" applyBorder="0" applyAlignment="0" applyProtection="0"/>
    <xf numFmtId="0" fontId="55" fillId="0" borderId="0">
      <alignment vertical="center"/>
    </xf>
    <xf numFmtId="0" fontId="26" fillId="0" borderId="0" applyNumberFormat="0" applyFill="0" applyBorder="0" applyAlignment="0" applyProtection="0">
      <alignment vertical="center"/>
    </xf>
    <xf numFmtId="0" fontId="68" fillId="0" borderId="4" applyNumberFormat="0" applyFill="0" applyAlignment="0" applyProtection="0"/>
    <xf numFmtId="0" fontId="69" fillId="0" borderId="5" applyNumberFormat="0" applyFill="0" applyAlignment="0" applyProtection="0"/>
    <xf numFmtId="0" fontId="69" fillId="0" borderId="0" applyNumberFormat="0" applyFill="0" applyBorder="0" applyAlignment="0" applyProtection="0"/>
    <xf numFmtId="0" fontId="27" fillId="0" borderId="3" applyNumberFormat="0" applyFill="0" applyAlignment="0" applyProtection="0">
      <alignment vertical="center"/>
    </xf>
    <xf numFmtId="0" fontId="151" fillId="0" borderId="11" applyNumberFormat="0" applyFill="0" applyAlignment="0" applyProtection="0"/>
    <xf numFmtId="0" fontId="151" fillId="0" borderId="11" applyNumberFormat="0" applyFill="0" applyAlignment="0" applyProtection="0"/>
    <xf numFmtId="0" fontId="151" fillId="0" borderId="11" applyNumberFormat="0" applyFill="0" applyAlignment="0" applyProtection="0"/>
    <xf numFmtId="0" fontId="151" fillId="0" borderId="11" applyNumberFormat="0" applyFill="0" applyAlignment="0" applyProtection="0"/>
    <xf numFmtId="0" fontId="151" fillId="0" borderId="11" applyNumberFormat="0" applyFill="0" applyAlignment="0" applyProtection="0">
      <alignment vertical="center"/>
    </xf>
    <xf numFmtId="0" fontId="175" fillId="0" borderId="11" applyNumberFormat="0" applyFill="0" applyAlignment="0" applyProtection="0">
      <alignment vertical="center"/>
    </xf>
    <xf numFmtId="0" fontId="175"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75" fillId="0" borderId="11" applyNumberFormat="0" applyFill="0" applyAlignment="0" applyProtection="0">
      <alignment vertical="center"/>
    </xf>
    <xf numFmtId="0" fontId="175" fillId="0" borderId="11" applyNumberFormat="0" applyFill="0" applyAlignment="0" applyProtection="0">
      <alignment vertical="center"/>
    </xf>
    <xf numFmtId="0" fontId="151" fillId="0" borderId="11" applyNumberFormat="0" applyFill="0" applyAlignment="0" applyProtection="0">
      <alignment vertical="center"/>
    </xf>
    <xf numFmtId="0" fontId="175" fillId="0" borderId="11" applyNumberFormat="0" applyFill="0" applyAlignment="0" applyProtection="0">
      <alignment vertical="center"/>
    </xf>
    <xf numFmtId="0" fontId="175"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75" fillId="0" borderId="11" applyNumberFormat="0" applyFill="0" applyAlignment="0" applyProtection="0">
      <alignment vertical="center"/>
    </xf>
    <xf numFmtId="0" fontId="175" fillId="0" borderId="11" applyNumberFormat="0" applyFill="0" applyAlignment="0" applyProtection="0">
      <alignment vertical="center"/>
    </xf>
    <xf numFmtId="0" fontId="151" fillId="0" borderId="11" applyNumberFormat="0" applyFill="0" applyAlignment="0" applyProtection="0">
      <alignment vertical="center"/>
    </xf>
    <xf numFmtId="0" fontId="175" fillId="0" borderId="11" applyNumberFormat="0" applyFill="0" applyAlignment="0" applyProtection="0">
      <alignment vertical="center"/>
    </xf>
    <xf numFmtId="0" fontId="175"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alignment vertical="center"/>
    </xf>
    <xf numFmtId="0" fontId="151" fillId="0" borderId="11" applyNumberFormat="0" applyFill="0" applyAlignment="0" applyProtection="0"/>
    <xf numFmtId="0" fontId="151" fillId="0" borderId="11" applyNumberFormat="0" applyFill="0" applyAlignment="0" applyProtection="0"/>
    <xf numFmtId="0" fontId="151" fillId="0" borderId="11" applyNumberFormat="0" applyFill="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3" fillId="0" borderId="0" applyNumberFormat="0" applyFill="0" applyBorder="0" applyAlignment="0" applyProtection="0"/>
    <xf numFmtId="0" fontId="28" fillId="0" borderId="4" applyNumberFormat="0" applyFill="0" applyAlignment="0" applyProtection="0">
      <alignment vertical="center"/>
    </xf>
    <xf numFmtId="0" fontId="176" fillId="0" borderId="100" applyNumberFormat="0" applyFill="0" applyAlignment="0" applyProtection="0"/>
    <xf numFmtId="0" fontId="176" fillId="0" borderId="100" applyNumberFormat="0" applyFill="0" applyAlignment="0" applyProtection="0"/>
    <xf numFmtId="0" fontId="176" fillId="0" borderId="100" applyNumberFormat="0" applyFill="0" applyAlignment="0" applyProtection="0"/>
    <xf numFmtId="0" fontId="176" fillId="0" borderId="100" applyNumberFormat="0" applyFill="0" applyAlignment="0" applyProtection="0"/>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alignment vertical="center"/>
    </xf>
    <xf numFmtId="0" fontId="176" fillId="0" borderId="100" applyNumberFormat="0" applyFill="0" applyAlignment="0" applyProtection="0"/>
    <xf numFmtId="0" fontId="176" fillId="0" borderId="100" applyNumberFormat="0" applyFill="0" applyAlignment="0" applyProtection="0"/>
    <xf numFmtId="0" fontId="176" fillId="0" borderId="100" applyNumberFormat="0" applyFill="0" applyAlignment="0" applyProtection="0"/>
    <xf numFmtId="0" fontId="29" fillId="0" borderId="5" applyNumberFormat="0" applyFill="0" applyAlignment="0" applyProtection="0">
      <alignment vertical="center"/>
    </xf>
    <xf numFmtId="0" fontId="154" fillId="0" borderId="12" applyNumberFormat="0" applyFill="0" applyAlignment="0" applyProtection="0"/>
    <xf numFmtId="0" fontId="154" fillId="0" borderId="12" applyNumberFormat="0" applyFill="0" applyAlignment="0" applyProtection="0"/>
    <xf numFmtId="0" fontId="154" fillId="0" borderId="12" applyNumberFormat="0" applyFill="0" applyAlignment="0" applyProtection="0"/>
    <xf numFmtId="0" fontId="154" fillId="0" borderId="12" applyNumberFormat="0" applyFill="0" applyAlignment="0" applyProtection="0"/>
    <xf numFmtId="0" fontId="154" fillId="0" borderId="12" applyNumberFormat="0" applyFill="0" applyAlignment="0" applyProtection="0">
      <alignment vertical="center"/>
    </xf>
    <xf numFmtId="0" fontId="177" fillId="0" borderId="12" applyNumberFormat="0" applyFill="0" applyAlignment="0" applyProtection="0">
      <alignment vertical="center"/>
    </xf>
    <xf numFmtId="0" fontId="177"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77" fillId="0" borderId="12" applyNumberFormat="0" applyFill="0" applyAlignment="0" applyProtection="0">
      <alignment vertical="center"/>
    </xf>
    <xf numFmtId="0" fontId="177" fillId="0" borderId="12" applyNumberFormat="0" applyFill="0" applyAlignment="0" applyProtection="0">
      <alignment vertical="center"/>
    </xf>
    <xf numFmtId="0" fontId="154" fillId="0" borderId="12" applyNumberFormat="0" applyFill="0" applyAlignment="0" applyProtection="0">
      <alignment vertical="center"/>
    </xf>
    <xf numFmtId="0" fontId="177" fillId="0" borderId="12" applyNumberFormat="0" applyFill="0" applyAlignment="0" applyProtection="0">
      <alignment vertical="center"/>
    </xf>
    <xf numFmtId="0" fontId="177"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77" fillId="0" borderId="12" applyNumberFormat="0" applyFill="0" applyAlignment="0" applyProtection="0">
      <alignment vertical="center"/>
    </xf>
    <xf numFmtId="0" fontId="177" fillId="0" borderId="12" applyNumberFormat="0" applyFill="0" applyAlignment="0" applyProtection="0">
      <alignment vertical="center"/>
    </xf>
    <xf numFmtId="0" fontId="154" fillId="0" borderId="12" applyNumberFormat="0" applyFill="0" applyAlignment="0" applyProtection="0">
      <alignment vertical="center"/>
    </xf>
    <xf numFmtId="0" fontId="177" fillId="0" borderId="12" applyNumberFormat="0" applyFill="0" applyAlignment="0" applyProtection="0">
      <alignment vertical="center"/>
    </xf>
    <xf numFmtId="0" fontId="177"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alignment vertical="center"/>
    </xf>
    <xf numFmtId="0" fontId="154" fillId="0" borderId="12" applyNumberFormat="0" applyFill="0" applyAlignment="0" applyProtection="0"/>
    <xf numFmtId="0" fontId="154" fillId="0" borderId="12" applyNumberFormat="0" applyFill="0" applyAlignment="0" applyProtection="0"/>
    <xf numFmtId="0" fontId="154" fillId="0" borderId="12" applyNumberFormat="0" applyFill="0" applyAlignment="0" applyProtection="0"/>
    <xf numFmtId="0" fontId="29" fillId="0" borderId="0" applyNumberFormat="0" applyFill="0" applyBorder="0" applyAlignment="0" applyProtection="0">
      <alignment vertical="center"/>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77"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alignment vertical="center"/>
    </xf>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3"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78"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4" fillId="0" borderId="0"/>
    <xf numFmtId="0" fontId="30" fillId="7" borderId="1" applyNumberFormat="0" applyAlignment="0" applyProtection="0">
      <alignment vertical="center"/>
    </xf>
    <xf numFmtId="0" fontId="179" fillId="46" borderId="97" applyNumberFormat="0" applyAlignment="0" applyProtection="0"/>
    <xf numFmtId="0" fontId="179" fillId="46" borderId="97" applyNumberFormat="0" applyAlignment="0" applyProtection="0"/>
    <xf numFmtId="0" fontId="179" fillId="46" borderId="97" applyNumberFormat="0" applyAlignment="0" applyProtection="0"/>
    <xf numFmtId="0" fontId="180" fillId="46" borderId="97" applyNumberFormat="0" applyAlignment="0" applyProtection="0"/>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79" fillId="46" borderId="97" applyNumberFormat="0" applyAlignment="0" applyProtection="0">
      <alignment vertical="center"/>
    </xf>
    <xf numFmtId="0" fontId="180" fillId="46" borderId="97" applyNumberFormat="0" applyAlignment="0" applyProtection="0"/>
    <xf numFmtId="0" fontId="180" fillId="46" borderId="97" applyNumberFormat="0" applyAlignment="0" applyProtection="0"/>
    <xf numFmtId="0" fontId="179" fillId="46" borderId="97" applyNumberFormat="0" applyAlignment="0" applyProtection="0"/>
    <xf numFmtId="0" fontId="31" fillId="14" borderId="8" applyNumberFormat="0" applyAlignment="0" applyProtection="0">
      <alignment vertical="center"/>
    </xf>
    <xf numFmtId="0" fontId="181" fillId="8" borderId="101" applyNumberFormat="0" applyAlignment="0" applyProtection="0"/>
    <xf numFmtId="0" fontId="181" fillId="8" borderId="101" applyNumberFormat="0" applyAlignment="0" applyProtection="0"/>
    <xf numFmtId="0" fontId="181" fillId="8" borderId="101" applyNumberFormat="0" applyAlignment="0" applyProtection="0"/>
    <xf numFmtId="0" fontId="182" fillId="8" borderId="101" applyNumberFormat="0" applyAlignment="0" applyProtection="0"/>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1" fillId="8" borderId="101" applyNumberFormat="0" applyAlignment="0" applyProtection="0">
      <alignment vertical="center"/>
    </xf>
    <xf numFmtId="0" fontId="182" fillId="8" borderId="101" applyNumberFormat="0" applyAlignment="0" applyProtection="0"/>
    <xf numFmtId="0" fontId="182" fillId="8" borderId="101" applyNumberFormat="0" applyAlignment="0" applyProtection="0"/>
    <xf numFmtId="0" fontId="181" fillId="8" borderId="101" applyNumberFormat="0" applyAlignment="0" applyProtection="0"/>
    <xf numFmtId="0" fontId="32" fillId="23" borderId="2" applyNumberFormat="0" applyAlignment="0" applyProtection="0">
      <alignment vertical="center"/>
    </xf>
    <xf numFmtId="0" fontId="183" fillId="47" borderId="102" applyNumberFormat="0" applyAlignment="0" applyProtection="0"/>
    <xf numFmtId="0" fontId="183" fillId="47" borderId="102" applyNumberFormat="0" applyAlignment="0" applyProtection="0"/>
    <xf numFmtId="0" fontId="183" fillId="47" borderId="102" applyNumberFormat="0" applyAlignment="0" applyProtection="0"/>
    <xf numFmtId="0" fontId="184" fillId="47" borderId="102" applyNumberFormat="0" applyAlignment="0" applyProtection="0"/>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3" fillId="47" borderId="102" applyNumberFormat="0" applyAlignment="0" applyProtection="0">
      <alignment vertical="center"/>
    </xf>
    <xf numFmtId="0" fontId="184" fillId="47" borderId="102" applyNumberFormat="0" applyAlignment="0" applyProtection="0"/>
    <xf numFmtId="0" fontId="184" fillId="47" borderId="102" applyNumberFormat="0" applyAlignment="0" applyProtection="0"/>
    <xf numFmtId="0" fontId="183" fillId="47" borderId="102" applyNumberFormat="0" applyAlignment="0" applyProtection="0"/>
    <xf numFmtId="0" fontId="33" fillId="3" borderId="0" applyNumberFormat="0" applyBorder="0" applyAlignment="0" applyProtection="0">
      <alignment vertical="center"/>
    </xf>
    <xf numFmtId="0" fontId="185" fillId="48" borderId="0" applyNumberFormat="0" applyBorder="0" applyAlignment="0" applyProtection="0"/>
    <xf numFmtId="0" fontId="185" fillId="48" borderId="0" applyNumberFormat="0" applyBorder="0" applyAlignment="0" applyProtection="0"/>
    <xf numFmtId="0" fontId="185" fillId="48" borderId="0" applyNumberFormat="0" applyBorder="0" applyAlignment="0" applyProtection="0"/>
    <xf numFmtId="0" fontId="186" fillId="48" borderId="0" applyNumberFormat="0" applyBorder="0" applyAlignment="0" applyProtection="0"/>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5" fillId="48" borderId="0" applyNumberFormat="0" applyBorder="0" applyAlignment="0" applyProtection="0">
      <alignment vertical="center"/>
    </xf>
    <xf numFmtId="0" fontId="186" fillId="48" borderId="0" applyNumberFormat="0" applyBorder="0" applyAlignment="0" applyProtection="0"/>
    <xf numFmtId="0" fontId="186" fillId="48" borderId="0" applyNumberFormat="0" applyBorder="0" applyAlignment="0" applyProtection="0"/>
    <xf numFmtId="0" fontId="185" fillId="48" borderId="0" applyNumberFormat="0" applyBorder="0" applyAlignment="0" applyProtection="0"/>
    <xf numFmtId="0" fontId="51" fillId="3" borderId="0" applyNumberFormat="0" applyBorder="0" applyAlignment="0" applyProtection="0"/>
    <xf numFmtId="0" fontId="33" fillId="3" borderId="0" applyNumberFormat="0" applyBorder="0" applyAlignment="0" applyProtection="0">
      <alignment vertical="center"/>
    </xf>
    <xf numFmtId="0" fontId="59" fillId="3" borderId="0" applyNumberFormat="0" applyBorder="0" applyAlignment="0" applyProtection="0"/>
    <xf numFmtId="0" fontId="33" fillId="3" borderId="0" applyNumberFormat="0" applyBorder="0" applyAlignment="0" applyProtection="0">
      <alignment vertical="center"/>
    </xf>
    <xf numFmtId="0" fontId="51" fillId="3" borderId="0" applyNumberFormat="0" applyBorder="0" applyAlignment="0" applyProtection="0"/>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33" fillId="3" borderId="0" applyNumberFormat="0" applyBorder="0" applyAlignment="0" applyProtection="0">
      <alignment vertical="center"/>
    </xf>
    <xf numFmtId="0" fontId="51" fillId="3" borderId="0" applyNumberFormat="0" applyBorder="0" applyAlignment="0" applyProtection="0"/>
    <xf numFmtId="0" fontId="51" fillId="3" borderId="0" applyNumberFormat="0" applyBorder="0" applyAlignment="0" applyProtection="0"/>
    <xf numFmtId="0" fontId="34" fillId="0" borderId="0" applyNumberFormat="0" applyFill="0" applyBorder="0" applyAlignment="0" applyProtection="0">
      <alignment vertical="center"/>
    </xf>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8" fillId="0" borderId="0" applyNumberFormat="0" applyFill="0" applyBorder="0" applyAlignment="0" applyProtection="0"/>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7" fillId="0" borderId="0" applyNumberFormat="0" applyFill="0" applyBorder="0" applyAlignment="0" applyProtection="0">
      <alignment vertical="center"/>
    </xf>
    <xf numFmtId="0" fontId="188" fillId="0" borderId="0" applyNumberFormat="0" applyFill="0" applyBorder="0" applyAlignment="0" applyProtection="0"/>
    <xf numFmtId="0" fontId="188" fillId="0" borderId="0" applyNumberFormat="0" applyFill="0" applyBorder="0" applyAlignment="0" applyProtection="0"/>
    <xf numFmtId="0" fontId="187" fillId="0" borderId="0" applyNumberFormat="0" applyFill="0" applyBorder="0" applyAlignment="0" applyProtection="0"/>
    <xf numFmtId="0" fontId="155" fillId="0" borderId="0">
      <alignment vertical="center"/>
    </xf>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155" fillId="0" borderId="0">
      <alignment vertical="center"/>
    </xf>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0" borderId="0">
      <alignment vertical="center"/>
    </xf>
    <xf numFmtId="0" fontId="8" fillId="25" borderId="7" applyNumberFormat="0" applyFont="0" applyAlignment="0" applyProtection="0">
      <alignment vertical="center"/>
    </xf>
    <xf numFmtId="0" fontId="8" fillId="0" borderId="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25" borderId="7"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55"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8" fillId="0" borderId="0">
      <alignmen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155" fillId="66"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0" fontId="8" fillId="0" borderId="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55" fillId="66"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8" fillId="0" borderId="0">
      <alignmen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88" fillId="24" borderId="99" applyNumberFormat="0" applyFont="0" applyAlignment="0" applyProtection="0"/>
    <xf numFmtId="0" fontId="8" fillId="0" borderId="0"/>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 fillId="25" borderId="7"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 fillId="25" borderId="7"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8" fillId="0" borderId="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xf numFmtId="0" fontId="88" fillId="24" borderId="99" applyNumberFormat="0" applyFont="0" applyAlignment="0" applyProtection="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55"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55" fillId="66" borderId="99" applyNumberFormat="0" applyFont="0" applyAlignment="0" applyProtection="0">
      <alignment vertical="center"/>
    </xf>
    <xf numFmtId="43" fontId="8" fillId="0" borderId="0" applyFont="0" applyFill="0" applyBorder="0" applyAlignment="0" applyProtection="0"/>
    <xf numFmtId="0" fontId="8" fillId="25" borderId="7"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8" fillId="0" borderId="0">
      <alignmen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25" borderId="7" applyNumberFormat="0" applyFont="0" applyAlignment="0" applyProtection="0">
      <alignment vertical="center"/>
    </xf>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8" fillId="25" borderId="7"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8" fillId="0" borderId="0">
      <alignment vertical="center"/>
    </xf>
    <xf numFmtId="43" fontId="8" fillId="0" borderId="0" applyFont="0" applyFill="0" applyBorder="0" applyAlignment="0" applyProtection="0"/>
    <xf numFmtId="43" fontId="18" fillId="0" borderId="0" applyFont="0" applyFill="0" applyBorder="0" applyAlignment="0" applyProtection="0">
      <alignment vertical="center"/>
    </xf>
    <xf numFmtId="43" fontId="8" fillId="0" borderId="0" applyFont="0" applyFill="0" applyBorder="0" applyAlignment="0" applyProtection="0"/>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55" fillId="66"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alignment vertical="center"/>
    </xf>
    <xf numFmtId="0" fontId="8" fillId="25" borderId="7" applyNumberFormat="0" applyFont="0" applyAlignment="0" applyProtection="0">
      <alignment vertical="center"/>
    </xf>
    <xf numFmtId="0" fontId="8" fillId="25" borderId="7"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55" fillId="66" borderId="99" applyNumberFormat="0" applyFont="0" applyAlignment="0" applyProtection="0">
      <alignment vertical="center"/>
    </xf>
    <xf numFmtId="43" fontId="8" fillId="0" borderId="0" applyFont="0" applyFill="0" applyBorder="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alignment vertical="center"/>
    </xf>
    <xf numFmtId="0" fontId="8" fillId="25" borderId="7" applyNumberFormat="0" applyFont="0" applyAlignment="0" applyProtection="0">
      <alignment vertical="center"/>
    </xf>
    <xf numFmtId="0" fontId="8" fillId="0" borderId="0">
      <alignment vertical="center"/>
    </xf>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8" fillId="25" borderId="7"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8" fillId="25" borderId="7" applyNumberFormat="0" applyFont="0" applyAlignment="0" applyProtection="0">
      <alignmen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xf numFmtId="43" fontId="8" fillId="0" borderId="0" applyFont="0" applyFill="0" applyBorder="0" applyAlignment="0" applyProtection="0"/>
    <xf numFmtId="43" fontId="18" fillId="0" borderId="0" applyFont="0" applyFill="0" applyBorder="0" applyAlignment="0" applyProtection="0">
      <alignment vertical="center"/>
    </xf>
    <xf numFmtId="0" fontId="8" fillId="0" borderId="0"/>
    <xf numFmtId="0" fontId="8" fillId="0" borderId="0">
      <alignment vertical="center"/>
    </xf>
    <xf numFmtId="0" fontId="155" fillId="66" borderId="99" applyNumberFormat="0" applyFont="0" applyAlignment="0" applyProtection="0">
      <alignment vertical="center"/>
    </xf>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25" borderId="7"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alignment vertical="center"/>
    </xf>
    <xf numFmtId="0" fontId="8" fillId="0" borderId="0"/>
    <xf numFmtId="0" fontId="8" fillId="0" borderId="0"/>
    <xf numFmtId="0" fontId="8" fillId="0" borderId="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25" borderId="7" applyNumberFormat="0" applyFont="0" applyAlignment="0" applyProtection="0">
      <alignment vertical="center"/>
    </xf>
    <xf numFmtId="0" fontId="8" fillId="0" borderId="0"/>
    <xf numFmtId="0" fontId="8" fillId="0" borderId="0"/>
    <xf numFmtId="0" fontId="8" fillId="0" borderId="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43" fontId="8" fillId="0" borderId="0" applyFont="0" applyFill="0" applyBorder="0" applyAlignment="0" applyProtection="0"/>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155" fillId="0" borderId="0">
      <alignment vertical="center"/>
    </xf>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200" fillId="0" borderId="0"/>
    <xf numFmtId="0" fontId="201" fillId="0" borderId="0" applyNumberFormat="0" applyFill="0" applyBorder="0" applyAlignment="0" applyProtection="0"/>
    <xf numFmtId="0" fontId="202" fillId="0" borderId="104" applyNumberFormat="0" applyFill="0" applyAlignment="0" applyProtection="0"/>
    <xf numFmtId="0" fontId="203" fillId="0" borderId="100" applyNumberFormat="0" applyFill="0" applyAlignment="0" applyProtection="0"/>
    <xf numFmtId="0" fontId="204" fillId="0" borderId="105" applyNumberFormat="0" applyFill="0" applyAlignment="0" applyProtection="0"/>
    <xf numFmtId="0" fontId="204" fillId="0" borderId="0" applyNumberFormat="0" applyFill="0" applyBorder="0" applyAlignment="0" applyProtection="0"/>
    <xf numFmtId="0" fontId="205" fillId="44" borderId="0" applyNumberFormat="0" applyBorder="0" applyAlignment="0" applyProtection="0"/>
    <xf numFmtId="0" fontId="206" fillId="48" borderId="0" applyNumberFormat="0" applyBorder="0" applyAlignment="0" applyProtection="0"/>
    <xf numFmtId="0" fontId="207" fillId="64" borderId="0" applyNumberFormat="0" applyBorder="0" applyAlignment="0" applyProtection="0"/>
    <xf numFmtId="0" fontId="208" fillId="46" borderId="97" applyNumberFormat="0" applyAlignment="0" applyProtection="0"/>
    <xf numFmtId="0" fontId="209" fillId="65" borderId="101" applyNumberFormat="0" applyAlignment="0" applyProtection="0"/>
    <xf numFmtId="0" fontId="210" fillId="65" borderId="97" applyNumberFormat="0" applyAlignment="0" applyProtection="0"/>
    <xf numFmtId="0" fontId="211" fillId="0" borderId="98" applyNumberFormat="0" applyFill="0" applyAlignment="0" applyProtection="0"/>
    <xf numFmtId="0" fontId="212" fillId="47" borderId="102" applyNumberFormat="0" applyAlignment="0" applyProtection="0"/>
    <xf numFmtId="0" fontId="213" fillId="0" borderId="0" applyNumberFormat="0" applyFill="0" applyBorder="0" applyAlignment="0" applyProtection="0"/>
    <xf numFmtId="0" fontId="200" fillId="66" borderId="99" applyNumberFormat="0" applyFont="0" applyAlignment="0" applyProtection="0"/>
    <xf numFmtId="0" fontId="214" fillId="0" borderId="0" applyNumberFormat="0" applyFill="0" applyBorder="0" applyAlignment="0" applyProtection="0"/>
    <xf numFmtId="0" fontId="215" fillId="0" borderId="103" applyNumberFormat="0" applyFill="0" applyAlignment="0" applyProtection="0"/>
    <xf numFmtId="0" fontId="216" fillId="67" borderId="0" applyNumberFormat="0" applyBorder="0" applyAlignment="0" applyProtection="0"/>
    <xf numFmtId="0" fontId="200" fillId="50" borderId="0" applyNumberFormat="0" applyBorder="0" applyAlignment="0" applyProtection="0"/>
    <xf numFmtId="0" fontId="200" fillId="55" borderId="0" applyNumberFormat="0" applyBorder="0" applyAlignment="0" applyProtection="0"/>
    <xf numFmtId="0" fontId="216" fillId="60" borderId="0" applyNumberFormat="0" applyBorder="0" applyAlignment="0" applyProtection="0"/>
    <xf numFmtId="0" fontId="216" fillId="68" borderId="0" applyNumberFormat="0" applyBorder="0" applyAlignment="0" applyProtection="0"/>
    <xf numFmtId="0" fontId="200" fillId="51" borderId="0" applyNumberFormat="0" applyBorder="0" applyAlignment="0" applyProtection="0"/>
    <xf numFmtId="0" fontId="200" fillId="56" borderId="0" applyNumberFormat="0" applyBorder="0" applyAlignment="0" applyProtection="0"/>
    <xf numFmtId="0" fontId="216" fillId="42" borderId="0" applyNumberFormat="0" applyBorder="0" applyAlignment="0" applyProtection="0"/>
    <xf numFmtId="0" fontId="216" fillId="69" borderId="0" applyNumberFormat="0" applyBorder="0" applyAlignment="0" applyProtection="0"/>
    <xf numFmtId="0" fontId="200" fillId="52" borderId="0" applyNumberFormat="0" applyBorder="0" applyAlignment="0" applyProtection="0"/>
    <xf numFmtId="0" fontId="200" fillId="57" borderId="0" applyNumberFormat="0" applyBorder="0" applyAlignment="0" applyProtection="0"/>
    <xf numFmtId="0" fontId="216" fillId="61" borderId="0" applyNumberFormat="0" applyBorder="0" applyAlignment="0" applyProtection="0"/>
    <xf numFmtId="0" fontId="216" fillId="70" borderId="0" applyNumberFormat="0" applyBorder="0" applyAlignment="0" applyProtection="0"/>
    <xf numFmtId="0" fontId="200" fillId="53" borderId="0" applyNumberFormat="0" applyBorder="0" applyAlignment="0" applyProtection="0"/>
    <xf numFmtId="0" fontId="200" fillId="58" borderId="0" applyNumberFormat="0" applyBorder="0" applyAlignment="0" applyProtection="0"/>
    <xf numFmtId="0" fontId="216" fillId="62" borderId="0" applyNumberFormat="0" applyBorder="0" applyAlignment="0" applyProtection="0"/>
    <xf numFmtId="0" fontId="216" fillId="45" borderId="0" applyNumberFormat="0" applyBorder="0" applyAlignment="0" applyProtection="0"/>
    <xf numFmtId="0" fontId="200" fillId="54" borderId="0" applyNumberFormat="0" applyBorder="0" applyAlignment="0" applyProtection="0"/>
    <xf numFmtId="0" fontId="200" fillId="41" borderId="0" applyNumberFormat="0" applyBorder="0" applyAlignment="0" applyProtection="0"/>
    <xf numFmtId="0" fontId="216" fillId="43" borderId="0" applyNumberFormat="0" applyBorder="0" applyAlignment="0" applyProtection="0"/>
    <xf numFmtId="0" fontId="216" fillId="71" borderId="0" applyNumberFormat="0" applyBorder="0" applyAlignment="0" applyProtection="0"/>
    <xf numFmtId="0" fontId="200" fillId="40" borderId="0" applyNumberFormat="0" applyBorder="0" applyAlignment="0" applyProtection="0"/>
    <xf numFmtId="0" fontId="200" fillId="59" borderId="0" applyNumberFormat="0" applyBorder="0" applyAlignment="0" applyProtection="0"/>
    <xf numFmtId="0" fontId="216" fillId="63" borderId="0" applyNumberFormat="0" applyBorder="0" applyAlignment="0" applyProtection="0"/>
    <xf numFmtId="0" fontId="8" fillId="0" borderId="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alignment vertical="center"/>
    </xf>
    <xf numFmtId="0" fontId="8" fillId="0" borderId="0">
      <alignment vertical="center"/>
    </xf>
    <xf numFmtId="0" fontId="1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0" fontId="8" fillId="0" borderId="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8" fillId="0" borderId="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0" fontId="8" fillId="0" borderId="0">
      <alignment vertical="center"/>
    </xf>
    <xf numFmtId="0" fontId="8" fillId="0" borderId="0"/>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8" fillId="0" borderId="0">
      <alignment vertical="center"/>
    </xf>
    <xf numFmtId="0" fontId="8" fillId="0" borderId="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0" borderId="0"/>
    <xf numFmtId="0" fontId="8" fillId="0" borderId="0">
      <alignment vertical="center"/>
    </xf>
    <xf numFmtId="43" fontId="8" fillId="0" borderId="0" applyFont="0" applyFill="0" applyBorder="0" applyAlignment="0" applyProtection="0"/>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alignment vertical="center"/>
    </xf>
    <xf numFmtId="0" fontId="88" fillId="24" borderId="99" applyNumberFormat="0" applyFont="0" applyAlignment="0" applyProtection="0"/>
    <xf numFmtId="0" fontId="8" fillId="25" borderId="7" applyNumberFormat="0" applyFont="0" applyAlignment="0" applyProtection="0">
      <alignment vertical="center"/>
    </xf>
    <xf numFmtId="0" fontId="18" fillId="24" borderId="99" applyNumberFormat="0" applyFont="0" applyAlignment="0" applyProtection="0"/>
    <xf numFmtId="0"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8" fillId="0" borderId="0">
      <alignment vertical="center"/>
    </xf>
    <xf numFmtId="0" fontId="8" fillId="0" borderId="0"/>
    <xf numFmtId="0" fontId="18" fillId="24" borderId="99" applyNumberFormat="0" applyFont="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8" fillId="0" borderId="0">
      <alignment vertical="center"/>
    </xf>
    <xf numFmtId="0" fontId="18" fillId="24" borderId="99" applyNumberFormat="0" applyFont="0" applyAlignment="0" applyProtection="0">
      <alignment vertical="center"/>
    </xf>
    <xf numFmtId="0" fontId="8" fillId="0" borderId="0"/>
    <xf numFmtId="0" fontId="8" fillId="0" borderId="0">
      <alignment vertical="center"/>
    </xf>
    <xf numFmtId="43" fontId="8" fillId="0" borderId="0" applyFont="0" applyFill="0" applyBorder="0" applyAlignment="0" applyProtection="0"/>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0" fontId="8" fillId="0" borderId="0">
      <alignment vertical="center"/>
    </xf>
    <xf numFmtId="43" fontId="8" fillId="0" borderId="0" applyFont="0" applyFill="0" applyBorder="0" applyAlignment="0" applyProtection="0"/>
    <xf numFmtId="0"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3" fillId="0" borderId="0"/>
    <xf numFmtId="0" fontId="53" fillId="0" borderId="0"/>
    <xf numFmtId="0" fontId="53" fillId="0" borderId="0"/>
    <xf numFmtId="0" fontId="200" fillId="0" borderId="0"/>
    <xf numFmtId="0" fontId="201" fillId="0" borderId="0" applyNumberFormat="0" applyFill="0" applyBorder="0" applyAlignment="0" applyProtection="0"/>
    <xf numFmtId="0" fontId="202" fillId="0" borderId="104" applyNumberFormat="0" applyFill="0" applyAlignment="0" applyProtection="0"/>
    <xf numFmtId="0" fontId="203" fillId="0" borderId="100" applyNumberFormat="0" applyFill="0" applyAlignment="0" applyProtection="0"/>
    <xf numFmtId="0" fontId="204" fillId="0" borderId="105" applyNumberFormat="0" applyFill="0" applyAlignment="0" applyProtection="0"/>
    <xf numFmtId="0" fontId="204" fillId="0" borderId="0" applyNumberFormat="0" applyFill="0" applyBorder="0" applyAlignment="0" applyProtection="0"/>
    <xf numFmtId="0" fontId="205" fillId="44" borderId="0" applyNumberFormat="0" applyBorder="0" applyAlignment="0" applyProtection="0"/>
    <xf numFmtId="0" fontId="206" fillId="48" borderId="0" applyNumberFormat="0" applyBorder="0" applyAlignment="0" applyProtection="0"/>
    <xf numFmtId="0" fontId="207" fillId="64" borderId="0" applyNumberFormat="0" applyBorder="0" applyAlignment="0" applyProtection="0"/>
    <xf numFmtId="0" fontId="208" fillId="46" borderId="97" applyNumberFormat="0" applyAlignment="0" applyProtection="0"/>
    <xf numFmtId="0" fontId="209" fillId="65" borderId="101" applyNumberFormat="0" applyAlignment="0" applyProtection="0"/>
    <xf numFmtId="0" fontId="210" fillId="65" borderId="97" applyNumberFormat="0" applyAlignment="0" applyProtection="0"/>
    <xf numFmtId="0" fontId="211" fillId="0" borderId="98" applyNumberFormat="0" applyFill="0" applyAlignment="0" applyProtection="0"/>
    <xf numFmtId="0" fontId="212" fillId="47" borderId="102" applyNumberFormat="0" applyAlignment="0" applyProtection="0"/>
    <xf numFmtId="0" fontId="213" fillId="0" borderId="0" applyNumberFormat="0" applyFill="0" applyBorder="0" applyAlignment="0" applyProtection="0"/>
    <xf numFmtId="0" fontId="200" fillId="66" borderId="99" applyNumberFormat="0" applyFont="0" applyAlignment="0" applyProtection="0"/>
    <xf numFmtId="0" fontId="214" fillId="0" borderId="0" applyNumberFormat="0" applyFill="0" applyBorder="0" applyAlignment="0" applyProtection="0"/>
    <xf numFmtId="0" fontId="215" fillId="0" borderId="103" applyNumberFormat="0" applyFill="0" applyAlignment="0" applyProtection="0"/>
    <xf numFmtId="0" fontId="216" fillId="67" borderId="0" applyNumberFormat="0" applyBorder="0" applyAlignment="0" applyProtection="0"/>
    <xf numFmtId="0" fontId="200" fillId="50" borderId="0" applyNumberFormat="0" applyBorder="0" applyAlignment="0" applyProtection="0"/>
    <xf numFmtId="0" fontId="200" fillId="55" borderId="0" applyNumberFormat="0" applyBorder="0" applyAlignment="0" applyProtection="0"/>
    <xf numFmtId="0" fontId="216" fillId="60" borderId="0" applyNumberFormat="0" applyBorder="0" applyAlignment="0" applyProtection="0"/>
    <xf numFmtId="0" fontId="216" fillId="68" borderId="0" applyNumberFormat="0" applyBorder="0" applyAlignment="0" applyProtection="0"/>
    <xf numFmtId="0" fontId="200" fillId="51" borderId="0" applyNumberFormat="0" applyBorder="0" applyAlignment="0" applyProtection="0"/>
    <xf numFmtId="0" fontId="200" fillId="56" borderId="0" applyNumberFormat="0" applyBorder="0" applyAlignment="0" applyProtection="0"/>
    <xf numFmtId="0" fontId="216" fillId="42" borderId="0" applyNumberFormat="0" applyBorder="0" applyAlignment="0" applyProtection="0"/>
    <xf numFmtId="0" fontId="216" fillId="69" borderId="0" applyNumberFormat="0" applyBorder="0" applyAlignment="0" applyProtection="0"/>
    <xf numFmtId="0" fontId="200" fillId="52" borderId="0" applyNumberFormat="0" applyBorder="0" applyAlignment="0" applyProtection="0"/>
    <xf numFmtId="0" fontId="200" fillId="57" borderId="0" applyNumberFormat="0" applyBorder="0" applyAlignment="0" applyProtection="0"/>
    <xf numFmtId="0" fontId="216" fillId="61" borderId="0" applyNumberFormat="0" applyBorder="0" applyAlignment="0" applyProtection="0"/>
    <xf numFmtId="0" fontId="216" fillId="70" borderId="0" applyNumberFormat="0" applyBorder="0" applyAlignment="0" applyProtection="0"/>
    <xf numFmtId="0" fontId="200" fillId="53" borderId="0" applyNumberFormat="0" applyBorder="0" applyAlignment="0" applyProtection="0"/>
    <xf numFmtId="0" fontId="200" fillId="58" borderId="0" applyNumberFormat="0" applyBorder="0" applyAlignment="0" applyProtection="0"/>
    <xf numFmtId="0" fontId="216" fillId="62" borderId="0" applyNumberFormat="0" applyBorder="0" applyAlignment="0" applyProtection="0"/>
    <xf numFmtId="0" fontId="216" fillId="45" borderId="0" applyNumberFormat="0" applyBorder="0" applyAlignment="0" applyProtection="0"/>
    <xf numFmtId="0" fontId="200" fillId="54" borderId="0" applyNumberFormat="0" applyBorder="0" applyAlignment="0" applyProtection="0"/>
    <xf numFmtId="0" fontId="200" fillId="41" borderId="0" applyNumberFormat="0" applyBorder="0" applyAlignment="0" applyProtection="0"/>
    <xf numFmtId="0" fontId="216" fillId="43" borderId="0" applyNumberFormat="0" applyBorder="0" applyAlignment="0" applyProtection="0"/>
    <xf numFmtId="0" fontId="216" fillId="71" borderId="0" applyNumberFormat="0" applyBorder="0" applyAlignment="0" applyProtection="0"/>
    <xf numFmtId="0" fontId="200" fillId="40" borderId="0" applyNumberFormat="0" applyBorder="0" applyAlignment="0" applyProtection="0"/>
    <xf numFmtId="0" fontId="200" fillId="59" borderId="0" applyNumberFormat="0" applyBorder="0" applyAlignment="0" applyProtection="0"/>
    <xf numFmtId="0" fontId="216" fillId="63" borderId="0" applyNumberFormat="0" applyBorder="0" applyAlignment="0" applyProtection="0"/>
    <xf numFmtId="0" fontId="200" fillId="0" borderId="0"/>
    <xf numFmtId="0" fontId="201" fillId="0" borderId="0" applyNumberFormat="0" applyFill="0" applyBorder="0" applyAlignment="0" applyProtection="0"/>
    <xf numFmtId="0" fontId="202" fillId="0" borderId="104" applyNumberFormat="0" applyFill="0" applyAlignment="0" applyProtection="0"/>
    <xf numFmtId="0" fontId="203" fillId="0" borderId="100" applyNumberFormat="0" applyFill="0" applyAlignment="0" applyProtection="0"/>
    <xf numFmtId="0" fontId="204" fillId="0" borderId="105" applyNumberFormat="0" applyFill="0" applyAlignment="0" applyProtection="0"/>
    <xf numFmtId="0" fontId="204" fillId="0" borderId="0" applyNumberFormat="0" applyFill="0" applyBorder="0" applyAlignment="0" applyProtection="0"/>
    <xf numFmtId="0" fontId="205" fillId="44" borderId="0" applyNumberFormat="0" applyBorder="0" applyAlignment="0" applyProtection="0"/>
    <xf numFmtId="0" fontId="206" fillId="48" borderId="0" applyNumberFormat="0" applyBorder="0" applyAlignment="0" applyProtection="0"/>
    <xf numFmtId="0" fontId="207" fillId="64" borderId="0" applyNumberFormat="0" applyBorder="0" applyAlignment="0" applyProtection="0"/>
    <xf numFmtId="0" fontId="208" fillId="46" borderId="97" applyNumberFormat="0" applyAlignment="0" applyProtection="0"/>
    <xf numFmtId="0" fontId="209" fillId="65" borderId="101" applyNumberFormat="0" applyAlignment="0" applyProtection="0"/>
    <xf numFmtId="0" fontId="210" fillId="65" borderId="97" applyNumberFormat="0" applyAlignment="0" applyProtection="0"/>
    <xf numFmtId="0" fontId="211" fillId="0" borderId="98" applyNumberFormat="0" applyFill="0" applyAlignment="0" applyProtection="0"/>
    <xf numFmtId="0" fontId="212" fillId="47" borderId="102" applyNumberFormat="0" applyAlignment="0" applyProtection="0"/>
    <xf numFmtId="0" fontId="213" fillId="0" borderId="0" applyNumberFormat="0" applyFill="0" applyBorder="0" applyAlignment="0" applyProtection="0"/>
    <xf numFmtId="0" fontId="200" fillId="66" borderId="99" applyNumberFormat="0" applyFont="0" applyAlignment="0" applyProtection="0"/>
    <xf numFmtId="0" fontId="214" fillId="0" borderId="0" applyNumberFormat="0" applyFill="0" applyBorder="0" applyAlignment="0" applyProtection="0"/>
    <xf numFmtId="0" fontId="215" fillId="0" borderId="103" applyNumberFormat="0" applyFill="0" applyAlignment="0" applyProtection="0"/>
    <xf numFmtId="0" fontId="216" fillId="67" borderId="0" applyNumberFormat="0" applyBorder="0" applyAlignment="0" applyProtection="0"/>
    <xf numFmtId="0" fontId="200" fillId="50" borderId="0" applyNumberFormat="0" applyBorder="0" applyAlignment="0" applyProtection="0"/>
    <xf numFmtId="0" fontId="200" fillId="55" borderId="0" applyNumberFormat="0" applyBorder="0" applyAlignment="0" applyProtection="0"/>
    <xf numFmtId="0" fontId="216" fillId="60" borderId="0" applyNumberFormat="0" applyBorder="0" applyAlignment="0" applyProtection="0"/>
    <xf numFmtId="0" fontId="216" fillId="68" borderId="0" applyNumberFormat="0" applyBorder="0" applyAlignment="0" applyProtection="0"/>
    <xf numFmtId="0" fontId="200" fillId="51" borderId="0" applyNumberFormat="0" applyBorder="0" applyAlignment="0" applyProtection="0"/>
    <xf numFmtId="0" fontId="200" fillId="56" borderId="0" applyNumberFormat="0" applyBorder="0" applyAlignment="0" applyProtection="0"/>
    <xf numFmtId="0" fontId="216" fillId="42" borderId="0" applyNumberFormat="0" applyBorder="0" applyAlignment="0" applyProtection="0"/>
    <xf numFmtId="0" fontId="216" fillId="69" borderId="0" applyNumberFormat="0" applyBorder="0" applyAlignment="0" applyProtection="0"/>
    <xf numFmtId="0" fontId="200" fillId="52" borderId="0" applyNumberFormat="0" applyBorder="0" applyAlignment="0" applyProtection="0"/>
    <xf numFmtId="0" fontId="200" fillId="57" borderId="0" applyNumberFormat="0" applyBorder="0" applyAlignment="0" applyProtection="0"/>
    <xf numFmtId="0" fontId="216" fillId="61" borderId="0" applyNumberFormat="0" applyBorder="0" applyAlignment="0" applyProtection="0"/>
    <xf numFmtId="0" fontId="216" fillId="70" borderId="0" applyNumberFormat="0" applyBorder="0" applyAlignment="0" applyProtection="0"/>
    <xf numFmtId="0" fontId="200" fillId="53" borderId="0" applyNumberFormat="0" applyBorder="0" applyAlignment="0" applyProtection="0"/>
    <xf numFmtId="0" fontId="200" fillId="58" borderId="0" applyNumberFormat="0" applyBorder="0" applyAlignment="0" applyProtection="0"/>
    <xf numFmtId="0" fontId="216" fillId="62" borderId="0" applyNumberFormat="0" applyBorder="0" applyAlignment="0" applyProtection="0"/>
    <xf numFmtId="0" fontId="216" fillId="45" borderId="0" applyNumberFormat="0" applyBorder="0" applyAlignment="0" applyProtection="0"/>
    <xf numFmtId="0" fontId="200" fillId="54" borderId="0" applyNumberFormat="0" applyBorder="0" applyAlignment="0" applyProtection="0"/>
    <xf numFmtId="0" fontId="200" fillId="41" borderId="0" applyNumberFormat="0" applyBorder="0" applyAlignment="0" applyProtection="0"/>
    <xf numFmtId="0" fontId="216" fillId="43" borderId="0" applyNumberFormat="0" applyBorder="0" applyAlignment="0" applyProtection="0"/>
    <xf numFmtId="0" fontId="216" fillId="71" borderId="0" applyNumberFormat="0" applyBorder="0" applyAlignment="0" applyProtection="0"/>
    <xf numFmtId="0" fontId="200" fillId="40" borderId="0" applyNumberFormat="0" applyBorder="0" applyAlignment="0" applyProtection="0"/>
    <xf numFmtId="0" fontId="200" fillId="59" borderId="0" applyNumberFormat="0" applyBorder="0" applyAlignment="0" applyProtection="0"/>
    <xf numFmtId="0" fontId="216" fillId="63" borderId="0" applyNumberFormat="0" applyBorder="0" applyAlignment="0" applyProtection="0"/>
    <xf numFmtId="0" fontId="7" fillId="0" borderId="0">
      <alignment vertical="center"/>
    </xf>
    <xf numFmtId="0" fontId="221" fillId="0" borderId="0" applyNumberFormat="0" applyFill="0" applyBorder="0" applyAlignment="0" applyProtection="0">
      <alignment vertical="center"/>
    </xf>
    <xf numFmtId="0" fontId="222" fillId="0" borderId="104" applyNumberFormat="0" applyFill="0" applyAlignment="0" applyProtection="0">
      <alignment vertical="center"/>
    </xf>
    <xf numFmtId="0" fontId="223" fillId="0" borderId="100" applyNumberFormat="0" applyFill="0" applyAlignment="0" applyProtection="0">
      <alignment vertical="center"/>
    </xf>
    <xf numFmtId="0" fontId="224" fillId="0" borderId="105" applyNumberFormat="0" applyFill="0" applyAlignment="0" applyProtection="0">
      <alignment vertical="center"/>
    </xf>
    <xf numFmtId="0" fontId="224" fillId="0" borderId="0" applyNumberFormat="0" applyFill="0" applyBorder="0" applyAlignment="0" applyProtection="0">
      <alignment vertical="center"/>
    </xf>
    <xf numFmtId="0" fontId="225" fillId="44" borderId="0" applyNumberFormat="0" applyBorder="0" applyAlignment="0" applyProtection="0">
      <alignment vertical="center"/>
    </xf>
    <xf numFmtId="0" fontId="226" fillId="48" borderId="0" applyNumberFormat="0" applyBorder="0" applyAlignment="0" applyProtection="0">
      <alignment vertical="center"/>
    </xf>
    <xf numFmtId="0" fontId="227" fillId="64" borderId="0" applyNumberFormat="0" applyBorder="0" applyAlignment="0" applyProtection="0">
      <alignment vertical="center"/>
    </xf>
    <xf numFmtId="0" fontId="228" fillId="46" borderId="97" applyNumberFormat="0" applyAlignment="0" applyProtection="0">
      <alignment vertical="center"/>
    </xf>
    <xf numFmtId="0" fontId="229" fillId="65" borderId="101" applyNumberFormat="0" applyAlignment="0" applyProtection="0">
      <alignment vertical="center"/>
    </xf>
    <xf numFmtId="0" fontId="230" fillId="65" borderId="97" applyNumberFormat="0" applyAlignment="0" applyProtection="0">
      <alignment vertical="center"/>
    </xf>
    <xf numFmtId="0" fontId="231" fillId="0" borderId="98" applyNumberFormat="0" applyFill="0" applyAlignment="0" applyProtection="0">
      <alignment vertical="center"/>
    </xf>
    <xf numFmtId="0" fontId="232" fillId="47" borderId="102" applyNumberFormat="0" applyAlignment="0" applyProtection="0">
      <alignment vertical="center"/>
    </xf>
    <xf numFmtId="0" fontId="233" fillId="0" borderId="0" applyNumberFormat="0" applyFill="0" applyBorder="0" applyAlignment="0" applyProtection="0">
      <alignment vertical="center"/>
    </xf>
    <xf numFmtId="0" fontId="7" fillId="66" borderId="99" applyNumberFormat="0" applyFont="0" applyAlignment="0" applyProtection="0">
      <alignment vertical="center"/>
    </xf>
    <xf numFmtId="0" fontId="234" fillId="0" borderId="0" applyNumberFormat="0" applyFill="0" applyBorder="0" applyAlignment="0" applyProtection="0">
      <alignment vertical="center"/>
    </xf>
    <xf numFmtId="0" fontId="235" fillId="0" borderId="103" applyNumberFormat="0" applyFill="0" applyAlignment="0" applyProtection="0">
      <alignment vertical="center"/>
    </xf>
    <xf numFmtId="0" fontId="236" fillId="67" borderId="0" applyNumberFormat="0" applyBorder="0" applyAlignment="0" applyProtection="0">
      <alignment vertical="center"/>
    </xf>
    <xf numFmtId="0" fontId="7" fillId="50" borderId="0" applyNumberFormat="0" applyBorder="0" applyAlignment="0" applyProtection="0">
      <alignment vertical="center"/>
    </xf>
    <xf numFmtId="0" fontId="7" fillId="55" borderId="0" applyNumberFormat="0" applyBorder="0" applyAlignment="0" applyProtection="0">
      <alignment vertical="center"/>
    </xf>
    <xf numFmtId="0" fontId="236" fillId="60" borderId="0" applyNumberFormat="0" applyBorder="0" applyAlignment="0" applyProtection="0">
      <alignment vertical="center"/>
    </xf>
    <xf numFmtId="0" fontId="236" fillId="68" borderId="0" applyNumberFormat="0" applyBorder="0" applyAlignment="0" applyProtection="0">
      <alignment vertical="center"/>
    </xf>
    <xf numFmtId="0" fontId="7" fillId="51" borderId="0" applyNumberFormat="0" applyBorder="0" applyAlignment="0" applyProtection="0">
      <alignment vertical="center"/>
    </xf>
    <xf numFmtId="0" fontId="7" fillId="56" borderId="0" applyNumberFormat="0" applyBorder="0" applyAlignment="0" applyProtection="0">
      <alignment vertical="center"/>
    </xf>
    <xf numFmtId="0" fontId="236" fillId="42" borderId="0" applyNumberFormat="0" applyBorder="0" applyAlignment="0" applyProtection="0">
      <alignment vertical="center"/>
    </xf>
    <xf numFmtId="0" fontId="236" fillId="69" borderId="0" applyNumberFormat="0" applyBorder="0" applyAlignment="0" applyProtection="0">
      <alignment vertical="center"/>
    </xf>
    <xf numFmtId="0" fontId="7" fillId="52" borderId="0" applyNumberFormat="0" applyBorder="0" applyAlignment="0" applyProtection="0">
      <alignment vertical="center"/>
    </xf>
    <xf numFmtId="0" fontId="7" fillId="57" borderId="0" applyNumberFormat="0" applyBorder="0" applyAlignment="0" applyProtection="0">
      <alignment vertical="center"/>
    </xf>
    <xf numFmtId="0" fontId="236" fillId="61" borderId="0" applyNumberFormat="0" applyBorder="0" applyAlignment="0" applyProtection="0">
      <alignment vertical="center"/>
    </xf>
    <xf numFmtId="0" fontId="236" fillId="70" borderId="0" applyNumberFormat="0" applyBorder="0" applyAlignment="0" applyProtection="0">
      <alignment vertical="center"/>
    </xf>
    <xf numFmtId="0" fontId="7" fillId="53" borderId="0" applyNumberFormat="0" applyBorder="0" applyAlignment="0" applyProtection="0">
      <alignment vertical="center"/>
    </xf>
    <xf numFmtId="0" fontId="7" fillId="58" borderId="0" applyNumberFormat="0" applyBorder="0" applyAlignment="0" applyProtection="0">
      <alignment vertical="center"/>
    </xf>
    <xf numFmtId="0" fontId="236" fillId="62" borderId="0" applyNumberFormat="0" applyBorder="0" applyAlignment="0" applyProtection="0">
      <alignment vertical="center"/>
    </xf>
    <xf numFmtId="0" fontId="236" fillId="45" borderId="0" applyNumberFormat="0" applyBorder="0" applyAlignment="0" applyProtection="0">
      <alignment vertical="center"/>
    </xf>
    <xf numFmtId="0" fontId="7" fillId="54" borderId="0" applyNumberFormat="0" applyBorder="0" applyAlignment="0" applyProtection="0">
      <alignment vertical="center"/>
    </xf>
    <xf numFmtId="0" fontId="7" fillId="41" borderId="0" applyNumberFormat="0" applyBorder="0" applyAlignment="0" applyProtection="0">
      <alignment vertical="center"/>
    </xf>
    <xf numFmtId="0" fontId="236" fillId="43" borderId="0" applyNumberFormat="0" applyBorder="0" applyAlignment="0" applyProtection="0">
      <alignment vertical="center"/>
    </xf>
    <xf numFmtId="0" fontId="236" fillId="71" borderId="0" applyNumberFormat="0" applyBorder="0" applyAlignment="0" applyProtection="0">
      <alignment vertical="center"/>
    </xf>
    <xf numFmtId="0" fontId="7" fillId="40" borderId="0" applyNumberFormat="0" applyBorder="0" applyAlignment="0" applyProtection="0">
      <alignment vertical="center"/>
    </xf>
    <xf numFmtId="0" fontId="7" fillId="59" borderId="0" applyNumberFormat="0" applyBorder="0" applyAlignment="0" applyProtection="0">
      <alignment vertical="center"/>
    </xf>
    <xf numFmtId="0" fontId="236" fillId="63" borderId="0" applyNumberFormat="0" applyBorder="0" applyAlignment="0" applyProtection="0">
      <alignment vertical="center"/>
    </xf>
    <xf numFmtId="0" fontId="237" fillId="0" borderId="0" applyNumberFormat="0" applyFill="0" applyBorder="0" applyAlignment="0" applyProtection="0">
      <alignment vertical="center"/>
    </xf>
    <xf numFmtId="0" fontId="159" fillId="0" borderId="0">
      <alignment vertical="center"/>
    </xf>
    <xf numFmtId="0" fontId="159" fillId="0" borderId="0">
      <alignment vertical="center"/>
    </xf>
    <xf numFmtId="0" fontId="7" fillId="0" borderId="0">
      <alignment vertical="center"/>
    </xf>
    <xf numFmtId="0" fontId="221" fillId="0" borderId="0" applyNumberFormat="0" applyFill="0" applyBorder="0" applyAlignment="0" applyProtection="0">
      <alignment vertical="center"/>
    </xf>
    <xf numFmtId="0" fontId="227" fillId="64" borderId="0" applyNumberFormat="0" applyBorder="0" applyAlignment="0" applyProtection="0">
      <alignment vertical="center"/>
    </xf>
    <xf numFmtId="0" fontId="7" fillId="66" borderId="99" applyNumberFormat="0" applyFont="0" applyAlignment="0" applyProtection="0">
      <alignment vertical="center"/>
    </xf>
    <xf numFmtId="0" fontId="236" fillId="60" borderId="0" applyNumberFormat="0" applyBorder="0" applyAlignment="0" applyProtection="0">
      <alignment vertical="center"/>
    </xf>
    <xf numFmtId="0" fontId="236" fillId="42" borderId="0" applyNumberFormat="0" applyBorder="0" applyAlignment="0" applyProtection="0">
      <alignment vertical="center"/>
    </xf>
    <xf numFmtId="0" fontId="236" fillId="61" borderId="0" applyNumberFormat="0" applyBorder="0" applyAlignment="0" applyProtection="0">
      <alignment vertical="center"/>
    </xf>
    <xf numFmtId="0" fontId="236" fillId="62" borderId="0" applyNumberFormat="0" applyBorder="0" applyAlignment="0" applyProtection="0">
      <alignment vertical="center"/>
    </xf>
    <xf numFmtId="0" fontId="236" fillId="43" borderId="0" applyNumberFormat="0" applyBorder="0" applyAlignment="0" applyProtection="0">
      <alignment vertical="center"/>
    </xf>
    <xf numFmtId="0" fontId="236" fillId="63" borderId="0" applyNumberFormat="0" applyBorder="0" applyAlignment="0" applyProtection="0">
      <alignment vertical="center"/>
    </xf>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155" fillId="0" borderId="0">
      <alignment vertical="center"/>
    </xf>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155" fillId="0" borderId="0">
      <alignment vertical="center"/>
    </xf>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43" fontId="8" fillId="0" borderId="0" applyFont="0" applyFill="0" applyBorder="0" applyAlignment="0" applyProtection="0"/>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79" fillId="46" borderId="97" applyNumberFormat="0" applyAlignment="0" applyProtection="0">
      <alignment vertical="center"/>
    </xf>
    <xf numFmtId="0" fontId="158" fillId="71" borderId="0" applyNumberFormat="0" applyBorder="0" applyAlignment="0" applyProtection="0">
      <alignment vertical="center"/>
    </xf>
    <xf numFmtId="0" fontId="158" fillId="45" borderId="0" applyNumberFormat="0" applyBorder="0" applyAlignment="0" applyProtection="0">
      <alignment vertical="center"/>
    </xf>
    <xf numFmtId="0" fontId="158" fillId="70" borderId="0" applyNumberFormat="0" applyBorder="0" applyAlignment="0" applyProtection="0">
      <alignment vertical="center"/>
    </xf>
    <xf numFmtId="0" fontId="158" fillId="69" borderId="0" applyNumberFormat="0" applyBorder="0" applyAlignment="0" applyProtection="0">
      <alignment vertical="center"/>
    </xf>
    <xf numFmtId="0" fontId="158" fillId="68" borderId="0" applyNumberFormat="0" applyBorder="0" applyAlignment="0" applyProtection="0">
      <alignment vertical="center"/>
    </xf>
    <xf numFmtId="0" fontId="158" fillId="67" borderId="0" applyNumberFormat="0" applyBorder="0" applyAlignment="0" applyProtection="0">
      <alignment vertical="center"/>
    </xf>
    <xf numFmtId="0" fontId="173" fillId="0" borderId="0" applyNumberFormat="0" applyFill="0" applyBorder="0" applyAlignment="0" applyProtection="0">
      <alignment vertical="center"/>
    </xf>
    <xf numFmtId="0" fontId="155" fillId="66" borderId="99" applyNumberFormat="0" applyFont="0" applyAlignment="0" applyProtection="0">
      <alignment vertical="center"/>
    </xf>
    <xf numFmtId="0" fontId="169" fillId="0" borderId="98" applyNumberFormat="0" applyFill="0" applyAlignment="0" applyProtection="0">
      <alignment vertical="center"/>
    </xf>
    <xf numFmtId="0" fontId="167" fillId="65" borderId="97" applyNumberFormat="0" applyAlignment="0" applyProtection="0">
      <alignment vertical="center"/>
    </xf>
    <xf numFmtId="0" fontId="165" fillId="44" borderId="0" applyNumberFormat="0" applyBorder="0" applyAlignment="0" applyProtection="0">
      <alignment vertical="center"/>
    </xf>
    <xf numFmtId="0" fontId="163" fillId="0" borderId="103" applyNumberFormat="0" applyFill="0" applyAlignment="0" applyProtection="0">
      <alignment vertical="center"/>
    </xf>
    <xf numFmtId="0" fontId="162" fillId="64" borderId="0" applyNumberFormat="0" applyBorder="0" applyAlignment="0" applyProtection="0">
      <alignment vertical="center"/>
    </xf>
    <xf numFmtId="0" fontId="158" fillId="63" borderId="0" applyNumberFormat="0" applyBorder="0" applyAlignment="0" applyProtection="0">
      <alignment vertical="center"/>
    </xf>
    <xf numFmtId="0" fontId="158" fillId="43" borderId="0" applyNumberFormat="0" applyBorder="0" applyAlignment="0" applyProtection="0">
      <alignment vertical="center"/>
    </xf>
    <xf numFmtId="0" fontId="158" fillId="62" borderId="0" applyNumberFormat="0" applyBorder="0" applyAlignment="0" applyProtection="0">
      <alignment vertical="center"/>
    </xf>
    <xf numFmtId="0" fontId="158" fillId="61" borderId="0" applyNumberFormat="0" applyBorder="0" applyAlignment="0" applyProtection="0">
      <alignment vertical="center"/>
    </xf>
    <xf numFmtId="0" fontId="158" fillId="42" borderId="0" applyNumberFormat="0" applyBorder="0" applyAlignment="0" applyProtection="0">
      <alignment vertical="center"/>
    </xf>
    <xf numFmtId="0" fontId="158" fillId="60" borderId="0" applyNumberFormat="0" applyBorder="0" applyAlignment="0" applyProtection="0">
      <alignment vertical="center"/>
    </xf>
    <xf numFmtId="0" fontId="155" fillId="59" borderId="0" applyNumberFormat="0" applyBorder="0" applyAlignment="0" applyProtection="0">
      <alignment vertical="center"/>
    </xf>
    <xf numFmtId="0" fontId="155" fillId="41" borderId="0" applyNumberFormat="0" applyBorder="0" applyAlignment="0" applyProtection="0">
      <alignment vertical="center"/>
    </xf>
    <xf numFmtId="0" fontId="155" fillId="58" borderId="0" applyNumberFormat="0" applyBorder="0" applyAlignment="0" applyProtection="0">
      <alignment vertical="center"/>
    </xf>
    <xf numFmtId="0" fontId="155" fillId="57" borderId="0" applyNumberFormat="0" applyBorder="0" applyAlignment="0" applyProtection="0">
      <alignment vertical="center"/>
    </xf>
    <xf numFmtId="0" fontId="155" fillId="56" borderId="0" applyNumberFormat="0" applyBorder="0" applyAlignment="0" applyProtection="0">
      <alignment vertical="center"/>
    </xf>
    <xf numFmtId="0" fontId="155" fillId="55" borderId="0" applyNumberFormat="0" applyBorder="0" applyAlignment="0" applyProtection="0">
      <alignment vertical="center"/>
    </xf>
    <xf numFmtId="0" fontId="155" fillId="40" borderId="0" applyNumberFormat="0" applyBorder="0" applyAlignment="0" applyProtection="0">
      <alignment vertical="center"/>
    </xf>
    <xf numFmtId="0" fontId="155" fillId="54" borderId="0" applyNumberFormat="0" applyBorder="0" applyAlignment="0" applyProtection="0">
      <alignment vertical="center"/>
    </xf>
    <xf numFmtId="0" fontId="155" fillId="53" borderId="0" applyNumberFormat="0" applyBorder="0" applyAlignment="0" applyProtection="0">
      <alignment vertical="center"/>
    </xf>
    <xf numFmtId="0" fontId="155" fillId="52" borderId="0" applyNumberFormat="0" applyBorder="0" applyAlignment="0" applyProtection="0">
      <alignment vertical="center"/>
    </xf>
    <xf numFmtId="0" fontId="155" fillId="51" borderId="0" applyNumberFormat="0" applyBorder="0" applyAlignment="0" applyProtection="0">
      <alignment vertical="center"/>
    </xf>
    <xf numFmtId="0" fontId="155" fillId="50" borderId="0" applyNumberFormat="0" applyBorder="0" applyAlignment="0" applyProtection="0">
      <alignment vertical="center"/>
    </xf>
    <xf numFmtId="0" fontId="155" fillId="0" borderId="0">
      <alignment vertical="center"/>
    </xf>
    <xf numFmtId="0" fontId="187" fillId="0" borderId="0" applyNumberFormat="0" applyFill="0" applyBorder="0" applyAlignment="0" applyProtection="0">
      <alignment vertical="center"/>
    </xf>
    <xf numFmtId="0" fontId="193" fillId="0" borderId="105" applyNumberFormat="0" applyFill="0" applyAlignment="0" applyProtection="0">
      <alignment vertical="center"/>
    </xf>
    <xf numFmtId="0" fontId="192" fillId="0" borderId="100" applyNumberFormat="0" applyFill="0" applyAlignment="0" applyProtection="0">
      <alignment vertical="center"/>
    </xf>
    <xf numFmtId="0" fontId="191" fillId="0" borderId="104" applyNumberFormat="0" applyFill="0" applyAlignment="0" applyProtection="0">
      <alignment vertical="center"/>
    </xf>
    <xf numFmtId="0" fontId="190" fillId="0" borderId="0" applyNumberFormat="0" applyFill="0" applyBorder="0" applyAlignment="0" applyProtection="0">
      <alignment vertical="center"/>
    </xf>
    <xf numFmtId="0" fontId="158" fillId="71" borderId="0" applyNumberFormat="0" applyBorder="0" applyAlignment="0" applyProtection="0">
      <alignment vertical="center"/>
    </xf>
    <xf numFmtId="0" fontId="158" fillId="45" borderId="0" applyNumberFormat="0" applyBorder="0" applyAlignment="0" applyProtection="0">
      <alignment vertical="center"/>
    </xf>
    <xf numFmtId="0" fontId="158" fillId="70" borderId="0" applyNumberFormat="0" applyBorder="0" applyAlignment="0" applyProtection="0">
      <alignment vertical="center"/>
    </xf>
    <xf numFmtId="0" fontId="158" fillId="69" borderId="0" applyNumberFormat="0" applyBorder="0" applyAlignment="0" applyProtection="0">
      <alignment vertical="center"/>
    </xf>
    <xf numFmtId="0" fontId="158" fillId="68" borderId="0" applyNumberFormat="0" applyBorder="0" applyAlignment="0" applyProtection="0">
      <alignment vertical="center"/>
    </xf>
    <xf numFmtId="0" fontId="158" fillId="67" borderId="0" applyNumberFormat="0" applyBorder="0" applyAlignment="0" applyProtection="0">
      <alignment vertical="center"/>
    </xf>
    <xf numFmtId="0" fontId="173" fillId="0" borderId="0" applyNumberFormat="0" applyFill="0" applyBorder="0" applyAlignment="0" applyProtection="0">
      <alignment vertical="center"/>
    </xf>
    <xf numFmtId="0" fontId="155" fillId="66" borderId="99" applyNumberFormat="0" applyFont="0" applyAlignment="0" applyProtection="0">
      <alignment vertical="center"/>
    </xf>
    <xf numFmtId="0" fontId="169" fillId="0" borderId="98" applyNumberFormat="0" applyFill="0" applyAlignment="0" applyProtection="0">
      <alignment vertical="center"/>
    </xf>
    <xf numFmtId="0" fontId="167" fillId="65" borderId="97" applyNumberFormat="0" applyAlignment="0" applyProtection="0">
      <alignment vertical="center"/>
    </xf>
    <xf numFmtId="0" fontId="165" fillId="44" borderId="0" applyNumberFormat="0" applyBorder="0" applyAlignment="0" applyProtection="0">
      <alignment vertical="center"/>
    </xf>
    <xf numFmtId="0" fontId="163" fillId="0" borderId="103" applyNumberFormat="0" applyFill="0" applyAlignment="0" applyProtection="0">
      <alignment vertical="center"/>
    </xf>
    <xf numFmtId="0" fontId="162" fillId="64" borderId="0" applyNumberFormat="0" applyBorder="0" applyAlignment="0" applyProtection="0">
      <alignment vertical="center"/>
    </xf>
    <xf numFmtId="0" fontId="158" fillId="63" borderId="0" applyNumberFormat="0" applyBorder="0" applyAlignment="0" applyProtection="0">
      <alignment vertical="center"/>
    </xf>
    <xf numFmtId="0" fontId="158" fillId="43" borderId="0" applyNumberFormat="0" applyBorder="0" applyAlignment="0" applyProtection="0">
      <alignment vertical="center"/>
    </xf>
    <xf numFmtId="0" fontId="158" fillId="62" borderId="0" applyNumberFormat="0" applyBorder="0" applyAlignment="0" applyProtection="0">
      <alignment vertical="center"/>
    </xf>
    <xf numFmtId="0" fontId="158" fillId="61" borderId="0" applyNumberFormat="0" applyBorder="0" applyAlignment="0" applyProtection="0">
      <alignment vertical="center"/>
    </xf>
    <xf numFmtId="0" fontId="158" fillId="42" borderId="0" applyNumberFormat="0" applyBorder="0" applyAlignment="0" applyProtection="0">
      <alignment vertical="center"/>
    </xf>
    <xf numFmtId="0" fontId="158" fillId="60" borderId="0" applyNumberFormat="0" applyBorder="0" applyAlignment="0" applyProtection="0">
      <alignment vertical="center"/>
    </xf>
    <xf numFmtId="0" fontId="155" fillId="59" borderId="0" applyNumberFormat="0" applyBorder="0" applyAlignment="0" applyProtection="0">
      <alignment vertical="center"/>
    </xf>
    <xf numFmtId="0" fontId="155" fillId="41" borderId="0" applyNumberFormat="0" applyBorder="0" applyAlignment="0" applyProtection="0">
      <alignment vertical="center"/>
    </xf>
    <xf numFmtId="0" fontId="155" fillId="58" borderId="0" applyNumberFormat="0" applyBorder="0" applyAlignment="0" applyProtection="0">
      <alignment vertical="center"/>
    </xf>
    <xf numFmtId="0" fontId="155" fillId="57" borderId="0" applyNumberFormat="0" applyBorder="0" applyAlignment="0" applyProtection="0">
      <alignment vertical="center"/>
    </xf>
    <xf numFmtId="0" fontId="155" fillId="56" borderId="0" applyNumberFormat="0" applyBorder="0" applyAlignment="0" applyProtection="0">
      <alignment vertical="center"/>
    </xf>
    <xf numFmtId="0" fontId="155" fillId="55" borderId="0" applyNumberFormat="0" applyBorder="0" applyAlignment="0" applyProtection="0">
      <alignment vertical="center"/>
    </xf>
    <xf numFmtId="0" fontId="155" fillId="40" borderId="0" applyNumberFormat="0" applyBorder="0" applyAlignment="0" applyProtection="0">
      <alignment vertical="center"/>
    </xf>
    <xf numFmtId="0" fontId="155" fillId="54" borderId="0" applyNumberFormat="0" applyBorder="0" applyAlignment="0" applyProtection="0">
      <alignment vertical="center"/>
    </xf>
    <xf numFmtId="0" fontId="155" fillId="53" borderId="0" applyNumberFormat="0" applyBorder="0" applyAlignment="0" applyProtection="0">
      <alignment vertical="center"/>
    </xf>
    <xf numFmtId="0" fontId="155" fillId="52" borderId="0" applyNumberFormat="0" applyBorder="0" applyAlignment="0" applyProtection="0">
      <alignment vertical="center"/>
    </xf>
    <xf numFmtId="0" fontId="155" fillId="51" borderId="0" applyNumberFormat="0" applyBorder="0" applyAlignment="0" applyProtection="0">
      <alignment vertical="center"/>
    </xf>
    <xf numFmtId="0" fontId="155" fillId="50" borderId="0" applyNumberFormat="0" applyBorder="0" applyAlignment="0" applyProtection="0">
      <alignment vertical="center"/>
    </xf>
    <xf numFmtId="0" fontId="155" fillId="0" borderId="0">
      <alignment vertical="center"/>
    </xf>
    <xf numFmtId="0" fontId="187" fillId="0" borderId="0" applyNumberFormat="0" applyFill="0" applyBorder="0" applyAlignment="0" applyProtection="0">
      <alignment vertical="center"/>
    </xf>
    <xf numFmtId="0" fontId="194" fillId="48" borderId="0" applyNumberFormat="0" applyBorder="0" applyAlignment="0" applyProtection="0">
      <alignment vertical="center"/>
    </xf>
    <xf numFmtId="0" fontId="183" fillId="47" borderId="102" applyNumberFormat="0" applyAlignment="0" applyProtection="0">
      <alignment vertical="center"/>
    </xf>
    <xf numFmtId="0" fontId="181" fillId="65" borderId="101" applyNumberFormat="0" applyAlignment="0" applyProtection="0">
      <alignment vertical="center"/>
    </xf>
    <xf numFmtId="0" fontId="193" fillId="0" borderId="0" applyNumberFormat="0" applyFill="0" applyBorder="0" applyAlignment="0" applyProtection="0">
      <alignment vertical="center"/>
    </xf>
    <xf numFmtId="0" fontId="194" fillId="48" borderId="0" applyNumberFormat="0" applyBorder="0" applyAlignment="0" applyProtection="0">
      <alignment vertical="center"/>
    </xf>
    <xf numFmtId="0" fontId="6" fillId="0" borderId="0">
      <alignment vertical="center"/>
    </xf>
    <xf numFmtId="0" fontId="193" fillId="0" borderId="105" applyNumberFormat="0" applyFill="0" applyAlignment="0" applyProtection="0">
      <alignment vertical="center"/>
    </xf>
    <xf numFmtId="0" fontId="183" fillId="47" borderId="102" applyNumberFormat="0" applyAlignment="0" applyProtection="0">
      <alignment vertical="center"/>
    </xf>
    <xf numFmtId="0" fontId="6" fillId="66" borderId="99" applyNumberFormat="0" applyFont="0" applyAlignment="0" applyProtection="0">
      <alignment vertical="center"/>
    </xf>
    <xf numFmtId="0" fontId="6" fillId="50" borderId="0" applyNumberFormat="0" applyBorder="0" applyAlignment="0" applyProtection="0">
      <alignment vertical="center"/>
    </xf>
    <xf numFmtId="0" fontId="6" fillId="55" borderId="0" applyNumberFormat="0" applyBorder="0" applyAlignment="0" applyProtection="0">
      <alignment vertical="center"/>
    </xf>
    <xf numFmtId="0" fontId="6" fillId="51" borderId="0" applyNumberFormat="0" applyBorder="0" applyAlignment="0" applyProtection="0">
      <alignment vertical="center"/>
    </xf>
    <xf numFmtId="0" fontId="6" fillId="56" borderId="0" applyNumberFormat="0" applyBorder="0" applyAlignment="0" applyProtection="0">
      <alignment vertical="center"/>
    </xf>
    <xf numFmtId="0" fontId="6" fillId="52" borderId="0" applyNumberFormat="0" applyBorder="0" applyAlignment="0" applyProtection="0">
      <alignment vertical="center"/>
    </xf>
    <xf numFmtId="0" fontId="6" fillId="57" borderId="0" applyNumberFormat="0" applyBorder="0" applyAlignment="0" applyProtection="0">
      <alignment vertical="center"/>
    </xf>
    <xf numFmtId="0" fontId="6" fillId="53" borderId="0" applyNumberFormat="0" applyBorder="0" applyAlignment="0" applyProtection="0">
      <alignment vertical="center"/>
    </xf>
    <xf numFmtId="0" fontId="6" fillId="58" borderId="0" applyNumberFormat="0" applyBorder="0" applyAlignment="0" applyProtection="0">
      <alignment vertical="center"/>
    </xf>
    <xf numFmtId="0" fontId="6" fillId="54" borderId="0" applyNumberFormat="0" applyBorder="0" applyAlignment="0" applyProtection="0">
      <alignment vertical="center"/>
    </xf>
    <xf numFmtId="0" fontId="6" fillId="41" borderId="0" applyNumberFormat="0" applyBorder="0" applyAlignment="0" applyProtection="0">
      <alignment vertical="center"/>
    </xf>
    <xf numFmtId="0" fontId="6" fillId="40" borderId="0" applyNumberFormat="0" applyBorder="0" applyAlignment="0" applyProtection="0">
      <alignment vertical="center"/>
    </xf>
    <xf numFmtId="0" fontId="6" fillId="59" borderId="0" applyNumberFormat="0" applyBorder="0" applyAlignment="0" applyProtection="0">
      <alignment vertical="center"/>
    </xf>
    <xf numFmtId="0" fontId="6" fillId="0" borderId="0">
      <alignment vertical="center"/>
    </xf>
    <xf numFmtId="0" fontId="6" fillId="66" borderId="99" applyNumberFormat="0" applyFont="0" applyAlignment="0" applyProtection="0">
      <alignment vertical="center"/>
    </xf>
    <xf numFmtId="0" fontId="192" fillId="0" borderId="100" applyNumberFormat="0" applyFill="0" applyAlignment="0" applyProtection="0">
      <alignment vertical="center"/>
    </xf>
    <xf numFmtId="0" fontId="181" fillId="65" borderId="101" applyNumberFormat="0" applyAlignment="0" applyProtection="0">
      <alignment vertical="center"/>
    </xf>
    <xf numFmtId="0" fontId="191" fillId="0" borderId="104" applyNumberFormat="0" applyFill="0" applyAlignment="0" applyProtection="0">
      <alignment vertical="center"/>
    </xf>
    <xf numFmtId="0" fontId="179" fillId="46" borderId="97" applyNumberFormat="0" applyAlignment="0" applyProtection="0">
      <alignment vertical="center"/>
    </xf>
    <xf numFmtId="0" fontId="190" fillId="0" borderId="0" applyNumberFormat="0" applyFill="0" applyBorder="0" applyAlignment="0" applyProtection="0">
      <alignment vertical="center"/>
    </xf>
    <xf numFmtId="0" fontId="193" fillId="0" borderId="0" applyNumberFormat="0" applyFill="0" applyBorder="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 fillId="0" borderId="0"/>
    <xf numFmtId="0" fontId="5" fillId="66" borderId="99" applyNumberFormat="0" applyFont="0" applyAlignment="0" applyProtection="0">
      <alignment vertical="center"/>
    </xf>
    <xf numFmtId="0" fontId="18" fillId="24" borderId="99" applyNumberFormat="0" applyFont="0" applyAlignment="0" applyProtection="0">
      <alignment vertical="center"/>
    </xf>
    <xf numFmtId="0" fontId="5" fillId="0" borderId="0">
      <alignment vertical="center"/>
    </xf>
    <xf numFmtId="0" fontId="5" fillId="52" borderId="0" applyNumberFormat="0" applyBorder="0" applyAlignment="0" applyProtection="0">
      <alignment vertical="center"/>
    </xf>
    <xf numFmtId="0" fontId="18" fillId="24" borderId="99" applyNumberFormat="0" applyFont="0" applyAlignment="0" applyProtection="0">
      <alignment vertical="center"/>
    </xf>
    <xf numFmtId="0" fontId="5" fillId="59" borderId="0" applyNumberFormat="0" applyBorder="0" applyAlignment="0" applyProtection="0">
      <alignment vertical="center"/>
    </xf>
    <xf numFmtId="0" fontId="5" fillId="40" borderId="0" applyNumberFormat="0" applyBorder="0" applyAlignment="0" applyProtection="0">
      <alignment vertical="center"/>
    </xf>
    <xf numFmtId="0" fontId="5" fillId="41" borderId="0" applyNumberFormat="0" applyBorder="0" applyAlignment="0" applyProtection="0">
      <alignment vertical="center"/>
    </xf>
    <xf numFmtId="0" fontId="5" fillId="54" borderId="0" applyNumberFormat="0" applyBorder="0" applyAlignment="0" applyProtection="0">
      <alignment vertical="center"/>
    </xf>
    <xf numFmtId="0" fontId="5" fillId="58" borderId="0" applyNumberFormat="0" applyBorder="0" applyAlignment="0" applyProtection="0">
      <alignment vertical="center"/>
    </xf>
    <xf numFmtId="0" fontId="5" fillId="53"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5" fillId="57" borderId="0" applyNumberFormat="0" applyBorder="0" applyAlignment="0" applyProtection="0">
      <alignment vertical="center"/>
    </xf>
    <xf numFmtId="0" fontId="5" fillId="52" borderId="0" applyNumberFormat="0" applyBorder="0" applyAlignment="0" applyProtection="0">
      <alignment vertical="center"/>
    </xf>
    <xf numFmtId="0" fontId="5" fillId="56" borderId="0" applyNumberFormat="0" applyBorder="0" applyAlignment="0" applyProtection="0">
      <alignment vertical="center"/>
    </xf>
    <xf numFmtId="0" fontId="5" fillId="51" borderId="0" applyNumberFormat="0" applyBorder="0" applyAlignment="0" applyProtection="0">
      <alignment vertical="center"/>
    </xf>
    <xf numFmtId="0" fontId="5" fillId="55" borderId="0" applyNumberFormat="0" applyBorder="0" applyAlignment="0" applyProtection="0">
      <alignment vertical="center"/>
    </xf>
    <xf numFmtId="0" fontId="5" fillId="50" borderId="0" applyNumberFormat="0" applyBorder="0" applyAlignment="0" applyProtection="0">
      <alignment vertical="center"/>
    </xf>
    <xf numFmtId="43" fontId="8" fillId="0" borderId="0" applyFont="0" applyFill="0" applyBorder="0" applyAlignment="0" applyProtection="0"/>
    <xf numFmtId="0" fontId="5" fillId="66" borderId="99" applyNumberFormat="0" applyFont="0" applyAlignment="0" applyProtection="0">
      <alignment vertical="center"/>
    </xf>
    <xf numFmtId="0" fontId="5" fillId="53" borderId="0" applyNumberFormat="0" applyBorder="0" applyAlignment="0" applyProtection="0">
      <alignment vertical="center"/>
    </xf>
    <xf numFmtId="0" fontId="5" fillId="56" borderId="0" applyNumberFormat="0" applyBorder="0" applyAlignment="0" applyProtection="0">
      <alignment vertical="center"/>
    </xf>
    <xf numFmtId="0" fontId="5"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5" fillId="57" borderId="0" applyNumberFormat="0" applyBorder="0" applyAlignment="0" applyProtection="0">
      <alignment vertical="center"/>
    </xf>
    <xf numFmtId="0" fontId="18" fillId="24" borderId="99" applyNumberFormat="0" applyFont="0" applyAlignment="0" applyProtection="0">
      <alignment vertical="center"/>
    </xf>
    <xf numFmtId="0" fontId="5" fillId="40" borderId="0" applyNumberFormat="0" applyBorder="0" applyAlignment="0" applyProtection="0">
      <alignment vertical="center"/>
    </xf>
    <xf numFmtId="0" fontId="5" fillId="59" borderId="0" applyNumberFormat="0" applyBorder="0" applyAlignment="0" applyProtection="0">
      <alignment vertical="center"/>
    </xf>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5" fillId="59"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18" fillId="0" borderId="0" applyFont="0" applyFill="0" applyBorder="0" applyAlignment="0" applyProtection="0">
      <alignment vertical="center"/>
    </xf>
    <xf numFmtId="0" fontId="5" fillId="56"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0" borderId="0" applyNumberFormat="0" applyBorder="0" applyAlignment="0" applyProtection="0">
      <alignment vertical="center"/>
    </xf>
    <xf numFmtId="0" fontId="18" fillId="24" borderId="99" applyNumberFormat="0" applyFont="0" applyAlignment="0" applyProtection="0">
      <alignment vertical="center"/>
    </xf>
    <xf numFmtId="0" fontId="5"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5" fillId="59" borderId="0" applyNumberFormat="0" applyBorder="0" applyAlignment="0" applyProtection="0">
      <alignment vertical="center"/>
    </xf>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5" fillId="66" borderId="99" applyNumberFormat="0" applyFont="0" applyAlignment="0" applyProtection="0">
      <alignment vertical="center"/>
    </xf>
    <xf numFmtId="0" fontId="8" fillId="0" borderId="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8" fillId="0" borderId="0"/>
    <xf numFmtId="0" fontId="18" fillId="24" borderId="99" applyNumberFormat="0" applyFont="0" applyAlignment="0" applyProtection="0">
      <alignment vertical="center"/>
    </xf>
    <xf numFmtId="0" fontId="5" fillId="40" borderId="0" applyNumberFormat="0" applyBorder="0" applyAlignment="0" applyProtection="0">
      <alignment vertical="center"/>
    </xf>
    <xf numFmtId="0" fontId="8" fillId="0" borderId="0"/>
    <xf numFmtId="0" fontId="88" fillId="24" borderId="99" applyNumberFormat="0" applyFont="0" applyAlignment="0" applyProtection="0"/>
    <xf numFmtId="0" fontId="18" fillId="24" borderId="99" applyNumberFormat="0" applyFont="0" applyAlignment="0" applyProtection="0">
      <alignment vertical="center"/>
    </xf>
    <xf numFmtId="0" fontId="5" fillId="40" borderId="0" applyNumberFormat="0" applyBorder="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5" fillId="52"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0" borderId="0"/>
    <xf numFmtId="0" fontId="5" fillId="54" borderId="0" applyNumberFormat="0" applyBorder="0" applyAlignment="0" applyProtection="0">
      <alignment vertical="center"/>
    </xf>
    <xf numFmtId="0" fontId="18" fillId="24" borderId="99" applyNumberFormat="0" applyFont="0" applyAlignment="0" applyProtection="0">
      <alignment vertical="center"/>
    </xf>
    <xf numFmtId="0" fontId="5" fillId="4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41" borderId="0" applyNumberFormat="0" applyBorder="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43" fontId="8" fillId="0" borderId="0" applyFont="0" applyFill="0" applyBorder="0" applyAlignment="0" applyProtection="0"/>
    <xf numFmtId="0" fontId="8" fillId="25" borderId="7" applyNumberFormat="0" applyFont="0" applyAlignment="0" applyProtection="0">
      <alignment vertical="center"/>
    </xf>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0" borderId="0">
      <alignment vertical="center"/>
    </xf>
    <xf numFmtId="43" fontId="8" fillId="0" borderId="0" applyFont="0" applyFill="0" applyBorder="0" applyAlignment="0" applyProtection="0"/>
    <xf numFmtId="0" fontId="5" fillId="59"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5" fillId="41" borderId="0" applyNumberFormat="0" applyBorder="0" applyAlignment="0" applyProtection="0">
      <alignment vertical="center"/>
    </xf>
    <xf numFmtId="0" fontId="5"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43" fontId="8" fillId="0" borderId="0" applyFont="0" applyFill="0" applyBorder="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5" fillId="57" borderId="0" applyNumberFormat="0" applyBorder="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5" fillId="57"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7"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6"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5" fillId="54"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5" fillId="55" borderId="0" applyNumberFormat="0" applyBorder="0" applyAlignment="0" applyProtection="0">
      <alignment vertical="center"/>
    </xf>
    <xf numFmtId="0" fontId="8" fillId="0" borderId="0"/>
    <xf numFmtId="0" fontId="88" fillId="24" borderId="99" applyNumberFormat="0" applyFont="0" applyAlignment="0" applyProtection="0"/>
    <xf numFmtId="0" fontId="8" fillId="0" borderId="0"/>
    <xf numFmtId="0" fontId="8" fillId="0" borderId="0"/>
    <xf numFmtId="0" fontId="8" fillId="25" borderId="7" applyNumberFormat="0" applyFont="0" applyAlignment="0" applyProtection="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5" fillId="41" borderId="0" applyNumberFormat="0" applyBorder="0" applyAlignment="0" applyProtection="0">
      <alignment vertical="center"/>
    </xf>
    <xf numFmtId="0" fontId="5" fillId="55"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5" fillId="51" borderId="0" applyNumberFormat="0" applyBorder="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5" fillId="56"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2" borderId="0" applyNumberFormat="0" applyBorder="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5" fillId="56" borderId="0" applyNumberFormat="0" applyBorder="0" applyAlignment="0" applyProtection="0">
      <alignment vertical="center"/>
    </xf>
    <xf numFmtId="0" fontId="5" fillId="5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5" fillId="50" borderId="0" applyNumberFormat="0" applyBorder="0" applyAlignment="0" applyProtection="0">
      <alignment vertical="center"/>
    </xf>
    <xf numFmtId="0" fontId="88" fillId="24" borderId="99" applyNumberFormat="0" applyFont="0" applyAlignment="0" applyProtection="0"/>
    <xf numFmtId="0" fontId="8" fillId="0" borderId="0"/>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5" fillId="54" borderId="0" applyNumberFormat="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5"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5"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5" fillId="40" borderId="0" applyNumberFormat="0" applyBorder="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4" borderId="0" applyNumberFormat="0" applyBorder="0" applyAlignment="0" applyProtection="0">
      <alignment vertical="center"/>
    </xf>
    <xf numFmtId="0" fontId="18" fillId="24" borderId="99" applyNumberFormat="0" applyFont="0" applyAlignment="0" applyProtection="0">
      <alignment vertical="center"/>
    </xf>
    <xf numFmtId="0" fontId="8" fillId="0" borderId="0">
      <alignment vertical="center"/>
    </xf>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5" fillId="57"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0" borderId="0">
      <alignment vertical="center"/>
    </xf>
    <xf numFmtId="0" fontId="5" fillId="66" borderId="99" applyNumberFormat="0" applyFont="0" applyAlignment="0" applyProtection="0">
      <alignment vertical="center"/>
    </xf>
    <xf numFmtId="43" fontId="8" fillId="0" borderId="0" applyFont="0" applyFill="0" applyBorder="0" applyAlignment="0" applyProtection="0"/>
    <xf numFmtId="0" fontId="5" fillId="53" borderId="0" applyNumberFormat="0" applyBorder="0" applyAlignment="0" applyProtection="0">
      <alignment vertical="center"/>
    </xf>
    <xf numFmtId="0" fontId="5" fillId="58" borderId="0" applyNumberFormat="0" applyBorder="0" applyAlignment="0" applyProtection="0">
      <alignment vertical="center"/>
    </xf>
    <xf numFmtId="0" fontId="5" fillId="54" borderId="0" applyNumberFormat="0" applyBorder="0" applyAlignment="0" applyProtection="0">
      <alignment vertical="center"/>
    </xf>
    <xf numFmtId="0" fontId="5" fillId="41" borderId="0" applyNumberFormat="0" applyBorder="0" applyAlignment="0" applyProtection="0">
      <alignment vertical="center"/>
    </xf>
    <xf numFmtId="0" fontId="5" fillId="40" borderId="0" applyNumberFormat="0" applyBorder="0" applyAlignment="0" applyProtection="0">
      <alignment vertical="center"/>
    </xf>
    <xf numFmtId="0" fontId="5" fillId="59" borderId="0" applyNumberFormat="0" applyBorder="0" applyAlignment="0" applyProtection="0">
      <alignment vertical="center"/>
    </xf>
    <xf numFmtId="0" fontId="5" fillId="0" borderId="0">
      <alignment vertical="center"/>
    </xf>
    <xf numFmtId="0" fontId="5" fillId="0" borderId="0">
      <alignment vertical="center"/>
    </xf>
    <xf numFmtId="0" fontId="5"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5" fillId="55"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alignment vertical="center"/>
    </xf>
    <xf numFmtId="0" fontId="5"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88" fillId="24" borderId="99" applyNumberFormat="0" applyFont="0" applyAlignment="0" applyProtection="0"/>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18" fillId="24" borderId="99" applyNumberFormat="0" applyFont="0" applyAlignment="0" applyProtection="0"/>
    <xf numFmtId="0" fontId="8" fillId="0" borderId="0"/>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0" borderId="0" applyNumberFormat="0" applyBorder="0" applyAlignment="0" applyProtection="0">
      <alignment vertical="center"/>
    </xf>
    <xf numFmtId="0" fontId="5" fillId="0" borderId="0">
      <alignment vertical="center"/>
    </xf>
    <xf numFmtId="0" fontId="5" fillId="59" borderId="0" applyNumberFormat="0" applyBorder="0" applyAlignment="0" applyProtection="0">
      <alignment vertical="center"/>
    </xf>
    <xf numFmtId="0" fontId="88" fillId="24" borderId="99" applyNumberFormat="0" applyFont="0" applyAlignment="0" applyProtection="0"/>
    <xf numFmtId="0" fontId="5" fillId="54" borderId="0" applyNumberFormat="0" applyBorder="0" applyAlignment="0" applyProtection="0">
      <alignment vertical="center"/>
    </xf>
    <xf numFmtId="0" fontId="5" fillId="40"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41" borderId="0" applyNumberFormat="0" applyBorder="0" applyAlignment="0" applyProtection="0">
      <alignment vertical="center"/>
    </xf>
    <xf numFmtId="0" fontId="5" fillId="66" borderId="99" applyNumberFormat="0" applyFont="0" applyAlignment="0" applyProtection="0">
      <alignment vertical="center"/>
    </xf>
    <xf numFmtId="0" fontId="8" fillId="25" borderId="7" applyNumberFormat="0" applyFont="0" applyAlignment="0" applyProtection="0">
      <alignment vertical="center"/>
    </xf>
    <xf numFmtId="0" fontId="8" fillId="25" borderId="7"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5" fillId="66"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43" fontId="8" fillId="0" borderId="0" applyFont="0" applyFill="0" applyBorder="0" applyAlignment="0" applyProtection="0"/>
    <xf numFmtId="0" fontId="5" fillId="54" borderId="0" applyNumberFormat="0" applyBorder="0" applyAlignment="0" applyProtection="0">
      <alignment vertical="center"/>
    </xf>
    <xf numFmtId="0" fontId="5" fillId="57" borderId="0" applyNumberFormat="0" applyBorder="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 fillId="0" borderId="0"/>
    <xf numFmtId="0" fontId="18" fillId="24" borderId="99" applyNumberFormat="0" applyFont="0" applyAlignment="0" applyProtection="0">
      <alignment vertical="center"/>
    </xf>
    <xf numFmtId="0" fontId="5" fillId="66" borderId="99" applyNumberFormat="0" applyFont="0" applyAlignment="0" applyProtection="0">
      <alignment vertical="center"/>
    </xf>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0" fontId="8" fillId="0" borderId="0"/>
    <xf numFmtId="0" fontId="5" fillId="4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40"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1" borderId="0" applyNumberFormat="0" applyBorder="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5" fillId="66" borderId="99" applyNumberFormat="0" applyFont="0" applyAlignment="0" applyProtection="0">
      <alignment vertical="center"/>
    </xf>
    <xf numFmtId="0" fontId="18" fillId="24" borderId="99" applyNumberFormat="0" applyFont="0" applyAlignment="0" applyProtection="0"/>
    <xf numFmtId="0" fontId="5" fillId="4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xf numFmtId="0" fontId="8" fillId="0" borderId="0"/>
    <xf numFmtId="0" fontId="5" fillId="59"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xf numFmtId="0" fontId="5" fillId="52" borderId="0" applyNumberFormat="0" applyBorder="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8" fillId="25" borderId="7"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6" borderId="0" applyNumberFormat="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5" borderId="0" applyNumberFormat="0" applyBorder="0" applyAlignment="0" applyProtection="0">
      <alignment vertical="center"/>
    </xf>
    <xf numFmtId="0" fontId="8" fillId="0" borderId="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2" borderId="0" applyNumberFormat="0" applyBorder="0" applyAlignment="0" applyProtection="0">
      <alignment vertical="center"/>
    </xf>
    <xf numFmtId="0" fontId="88" fillId="24" borderId="99" applyNumberFormat="0" applyFont="0" applyAlignment="0" applyProtection="0"/>
    <xf numFmtId="0" fontId="8" fillId="0" borderId="0"/>
    <xf numFmtId="0" fontId="8" fillId="0" borderId="0"/>
    <xf numFmtId="0" fontId="8" fillId="25" borderId="7"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5" fillId="54" borderId="0" applyNumberFormat="0" applyBorder="0" applyAlignment="0" applyProtection="0">
      <alignment vertical="center"/>
    </xf>
    <xf numFmtId="43" fontId="8" fillId="0" borderId="0" applyFont="0" applyFill="0" applyBorder="0" applyAlignment="0" applyProtection="0"/>
    <xf numFmtId="0" fontId="5" fillId="0" borderId="0">
      <alignment vertical="center"/>
    </xf>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4" borderId="0" applyNumberFormat="0" applyBorder="0" applyAlignment="0" applyProtection="0">
      <alignment vertical="center"/>
    </xf>
    <xf numFmtId="0" fontId="5" fillId="55"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0" borderId="0" applyNumberFormat="0" applyBorder="0" applyAlignment="0" applyProtection="0">
      <alignment vertical="center"/>
    </xf>
    <xf numFmtId="0" fontId="18" fillId="24" borderId="99" applyNumberFormat="0" applyFont="0" applyAlignment="0" applyProtection="0">
      <alignment vertical="center"/>
    </xf>
    <xf numFmtId="0" fontId="5" fillId="57"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5"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9"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5" fillId="52"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1"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0" borderId="0">
      <alignment vertical="center"/>
    </xf>
    <xf numFmtId="0" fontId="8" fillId="0" borderId="0">
      <alignment vertical="center"/>
    </xf>
    <xf numFmtId="0" fontId="5"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5" fillId="66"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5" fillId="51" borderId="0" applyNumberFormat="0" applyBorder="0" applyAlignment="0" applyProtection="0">
      <alignment vertical="center"/>
    </xf>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66" borderId="99" applyNumberFormat="0" applyFont="0" applyAlignment="0" applyProtection="0">
      <alignment vertical="center"/>
    </xf>
    <xf numFmtId="0" fontId="18" fillId="24" borderId="99" applyNumberFormat="0" applyFont="0" applyAlignment="0" applyProtection="0">
      <alignment vertical="center"/>
    </xf>
    <xf numFmtId="0" fontId="5" fillId="50" borderId="0" applyNumberFormat="0" applyBorder="0" applyAlignment="0" applyProtection="0">
      <alignment vertical="center"/>
    </xf>
    <xf numFmtId="0" fontId="8" fillId="0" borderId="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5"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43" fontId="18" fillId="0" borderId="0" applyFont="0" applyFill="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5" fillId="50" borderId="0" applyNumberFormat="0" applyBorder="0" applyAlignment="0" applyProtection="0">
      <alignment vertical="center"/>
    </xf>
    <xf numFmtId="0" fontId="88" fillId="24" borderId="99" applyNumberFormat="0" applyFont="0" applyAlignment="0" applyProtection="0"/>
    <xf numFmtId="0" fontId="5" fillId="52"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0" borderId="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5" fillId="51" borderId="0" applyNumberFormat="0" applyBorder="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5" fillId="41" borderId="0" applyNumberFormat="0" applyBorder="0" applyAlignment="0" applyProtection="0">
      <alignment vertical="center"/>
    </xf>
    <xf numFmtId="0" fontId="5" fillId="4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0" borderId="0" applyNumberFormat="0" applyBorder="0" applyAlignment="0" applyProtection="0">
      <alignment vertical="center"/>
    </xf>
    <xf numFmtId="0" fontId="5" fillId="56" borderId="0" applyNumberFormat="0" applyBorder="0" applyAlignment="0" applyProtection="0">
      <alignment vertical="center"/>
    </xf>
    <xf numFmtId="0" fontId="5" fillId="55" borderId="0" applyNumberFormat="0" applyBorder="0" applyAlignment="0" applyProtection="0">
      <alignment vertical="center"/>
    </xf>
    <xf numFmtId="0" fontId="8" fillId="0" borderId="0"/>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8" fillId="0" borderId="0">
      <alignment vertical="center"/>
    </xf>
    <xf numFmtId="0" fontId="5"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1" borderId="0" applyNumberFormat="0" applyBorder="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5"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5"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5" fillId="56"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0" borderId="0"/>
    <xf numFmtId="0" fontId="5" fillId="51" borderId="0" applyNumberFormat="0" applyBorder="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0" fontId="5" fillId="40" borderId="0" applyNumberFormat="0" applyBorder="0" applyAlignment="0" applyProtection="0">
      <alignment vertical="center"/>
    </xf>
    <xf numFmtId="43" fontId="8" fillId="0" borderId="0" applyFont="0" applyFill="0" applyBorder="0" applyAlignment="0" applyProtection="0"/>
    <xf numFmtId="0" fontId="5" fillId="66" borderId="99" applyNumberFormat="0" applyFont="0" applyAlignment="0" applyProtection="0">
      <alignment vertical="center"/>
    </xf>
    <xf numFmtId="0" fontId="5" fillId="59"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5" fillId="51" borderId="0" applyNumberFormat="0" applyBorder="0" applyAlignment="0" applyProtection="0">
      <alignment vertical="center"/>
    </xf>
    <xf numFmtId="0" fontId="18" fillId="24" borderId="99" applyNumberFormat="0" applyFont="0" applyAlignment="0" applyProtection="0">
      <alignment vertical="center"/>
    </xf>
    <xf numFmtId="0" fontId="5" fillId="52" borderId="0" applyNumberFormat="0" applyBorder="0" applyAlignment="0" applyProtection="0">
      <alignment vertical="center"/>
    </xf>
    <xf numFmtId="0" fontId="18" fillId="24" borderId="99" applyNumberFormat="0" applyFont="0" applyAlignment="0" applyProtection="0">
      <alignment vertical="center"/>
    </xf>
    <xf numFmtId="0" fontId="5" fillId="0" borderId="0">
      <alignment vertical="center"/>
    </xf>
    <xf numFmtId="0" fontId="18" fillId="24" borderId="99" applyNumberFormat="0" applyFont="0" applyAlignment="0" applyProtection="0"/>
    <xf numFmtId="0" fontId="5" fillId="52" borderId="0" applyNumberFormat="0" applyBorder="0" applyAlignment="0" applyProtection="0">
      <alignment vertical="center"/>
    </xf>
    <xf numFmtId="0" fontId="5" fillId="66" borderId="99" applyNumberFormat="0" applyFont="0" applyAlignment="0" applyProtection="0">
      <alignment vertical="center"/>
    </xf>
    <xf numFmtId="43" fontId="8" fillId="0" borderId="0" applyFont="0" applyFill="0" applyBorder="0" applyAlignment="0" applyProtection="0"/>
    <xf numFmtId="0" fontId="5" fillId="50" borderId="0" applyNumberFormat="0" applyBorder="0" applyAlignment="0" applyProtection="0">
      <alignment vertical="center"/>
    </xf>
    <xf numFmtId="0" fontId="5" fillId="55" borderId="0" applyNumberFormat="0" applyBorder="0" applyAlignment="0" applyProtection="0">
      <alignment vertical="center"/>
    </xf>
    <xf numFmtId="0" fontId="5" fillId="51" borderId="0" applyNumberFormat="0" applyBorder="0" applyAlignment="0" applyProtection="0">
      <alignment vertical="center"/>
    </xf>
    <xf numFmtId="0" fontId="5" fillId="56" borderId="0" applyNumberFormat="0" applyBorder="0" applyAlignment="0" applyProtection="0">
      <alignment vertical="center"/>
    </xf>
    <xf numFmtId="0" fontId="5" fillId="52" borderId="0" applyNumberFormat="0" applyBorder="0" applyAlignment="0" applyProtection="0">
      <alignment vertical="center"/>
    </xf>
    <xf numFmtId="0" fontId="5" fillId="57" borderId="0" applyNumberFormat="0" applyBorder="0" applyAlignment="0" applyProtection="0">
      <alignment vertical="center"/>
    </xf>
    <xf numFmtId="0" fontId="5" fillId="53" borderId="0" applyNumberFormat="0" applyBorder="0" applyAlignment="0" applyProtection="0">
      <alignment vertical="center"/>
    </xf>
    <xf numFmtId="0" fontId="5" fillId="58" borderId="0" applyNumberFormat="0" applyBorder="0" applyAlignment="0" applyProtection="0">
      <alignment vertical="center"/>
    </xf>
    <xf numFmtId="0" fontId="18" fillId="24" borderId="99" applyNumberFormat="0" applyFont="0" applyAlignment="0" applyProtection="0"/>
    <xf numFmtId="0" fontId="5" fillId="54" borderId="0" applyNumberFormat="0" applyBorder="0" applyAlignment="0" applyProtection="0">
      <alignment vertical="center"/>
    </xf>
    <xf numFmtId="0" fontId="5" fillId="41" borderId="0" applyNumberFormat="0" applyBorder="0" applyAlignment="0" applyProtection="0">
      <alignment vertical="center"/>
    </xf>
    <xf numFmtId="0" fontId="5" fillId="40" borderId="0" applyNumberFormat="0" applyBorder="0" applyAlignment="0" applyProtection="0">
      <alignment vertical="center"/>
    </xf>
    <xf numFmtId="0" fontId="5" fillId="59" borderId="0" applyNumberFormat="0" applyBorder="0" applyAlignment="0" applyProtection="0">
      <alignment vertical="center"/>
    </xf>
    <xf numFmtId="0" fontId="8" fillId="0" borderId="0">
      <alignment vertical="center"/>
    </xf>
    <xf numFmtId="0" fontId="5" fillId="51" borderId="0" applyNumberFormat="0" applyBorder="0" applyAlignment="0" applyProtection="0">
      <alignment vertical="center"/>
    </xf>
    <xf numFmtId="0" fontId="5"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66"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xf numFmtId="0" fontId="5" fillId="56"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xf numFmtId="0" fontId="18" fillId="24" borderId="99" applyNumberFormat="0" applyFont="0" applyAlignment="0" applyProtection="0">
      <alignment vertical="center"/>
    </xf>
    <xf numFmtId="0" fontId="8" fillId="0" borderId="0">
      <alignment vertical="center"/>
    </xf>
    <xf numFmtId="0" fontId="5" fillId="57"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8" fillId="0" borderId="0"/>
    <xf numFmtId="0" fontId="5" fillId="55"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8" borderId="0" applyNumberFormat="0" applyBorder="0" applyAlignment="0" applyProtection="0">
      <alignment vertical="center"/>
    </xf>
    <xf numFmtId="0" fontId="18" fillId="24" borderId="99" applyNumberFormat="0" applyFont="0" applyAlignment="0" applyProtection="0">
      <alignment vertical="center"/>
    </xf>
    <xf numFmtId="0" fontId="5" fillId="57"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5" fillId="53" borderId="0" applyNumberFormat="0" applyBorder="0" applyAlignment="0" applyProtection="0">
      <alignment vertical="center"/>
    </xf>
    <xf numFmtId="43" fontId="8" fillId="0" borderId="0" applyFont="0" applyFill="0" applyBorder="0" applyAlignment="0" applyProtection="0"/>
    <xf numFmtId="0" fontId="5" fillId="0" borderId="0">
      <alignment vertical="center"/>
    </xf>
    <xf numFmtId="0" fontId="18" fillId="24" borderId="99" applyNumberFormat="0" applyFont="0" applyAlignment="0" applyProtection="0">
      <alignment vertical="center"/>
    </xf>
    <xf numFmtId="0" fontId="8" fillId="0" borderId="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8"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5" fillId="53" borderId="0" applyNumberFormat="0" applyBorder="0" applyAlignment="0" applyProtection="0">
      <alignment vertical="center"/>
    </xf>
    <xf numFmtId="43" fontId="8" fillId="0" borderId="0" applyFont="0" applyFill="0" applyBorder="0" applyAlignment="0" applyProtection="0"/>
    <xf numFmtId="0" fontId="5" fillId="0" borderId="0">
      <alignment vertical="center"/>
    </xf>
    <xf numFmtId="0" fontId="18" fillId="24" borderId="99" applyNumberFormat="0" applyFont="0" applyAlignment="0" applyProtection="0">
      <alignment vertical="center"/>
    </xf>
    <xf numFmtId="0" fontId="8" fillId="0" borderId="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8"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5" fillId="53" borderId="0" applyNumberFormat="0" applyBorder="0" applyAlignment="0" applyProtection="0">
      <alignment vertical="center"/>
    </xf>
    <xf numFmtId="43" fontId="8" fillId="0" borderId="0" applyFont="0" applyFill="0" applyBorder="0" applyAlignment="0" applyProtection="0"/>
    <xf numFmtId="0" fontId="5" fillId="0" borderId="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8"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5" fillId="53" borderId="0" applyNumberFormat="0" applyBorder="0" applyAlignment="0" applyProtection="0">
      <alignment vertical="center"/>
    </xf>
    <xf numFmtId="0" fontId="5"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5" fillId="58"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5" fillId="53" borderId="0" applyNumberFormat="0" applyBorder="0" applyAlignment="0" applyProtection="0">
      <alignment vertical="center"/>
    </xf>
    <xf numFmtId="0" fontId="5" fillId="0" borderId="0">
      <alignment vertical="center"/>
    </xf>
    <xf numFmtId="0" fontId="18" fillId="24" borderId="99" applyNumberFormat="0" applyFont="0" applyAlignment="0" applyProtection="0">
      <alignment vertical="center"/>
    </xf>
    <xf numFmtId="0" fontId="5" fillId="58"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5" fillId="53" borderId="0" applyNumberFormat="0" applyBorder="0" applyAlignment="0" applyProtection="0">
      <alignment vertical="center"/>
    </xf>
    <xf numFmtId="0" fontId="18" fillId="24" borderId="99" applyNumberFormat="0" applyFont="0" applyAlignment="0" applyProtection="0">
      <alignment vertical="center"/>
    </xf>
    <xf numFmtId="0" fontId="5" fillId="58"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5" fillId="53" borderId="0" applyNumberFormat="0" applyBorder="0" applyAlignment="0" applyProtection="0">
      <alignment vertical="center"/>
    </xf>
    <xf numFmtId="0" fontId="5" fillId="58" borderId="0" applyNumberFormat="0" applyBorder="0" applyAlignment="0" applyProtection="0">
      <alignment vertical="center"/>
    </xf>
    <xf numFmtId="43" fontId="8" fillId="0" borderId="0" applyFont="0" applyFill="0" applyBorder="0" applyAlignment="0" applyProtection="0"/>
    <xf numFmtId="0" fontId="4"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 fillId="0" borderId="0">
      <alignment vertical="center"/>
    </xf>
    <xf numFmtId="0" fontId="3" fillId="0" borderId="0">
      <alignment vertical="center"/>
    </xf>
    <xf numFmtId="0" fontId="3" fillId="52" borderId="0" applyNumberFormat="0" applyBorder="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3" fillId="0" borderId="0">
      <alignment vertical="center"/>
    </xf>
    <xf numFmtId="0" fontId="3" fillId="0" borderId="0">
      <alignment vertical="center"/>
    </xf>
    <xf numFmtId="0" fontId="18" fillId="24" borderId="99" applyNumberFormat="0" applyFont="0" applyAlignment="0" applyProtection="0">
      <alignment vertical="center"/>
    </xf>
    <xf numFmtId="0" fontId="3" fillId="51" borderId="0" applyNumberFormat="0" applyBorder="0" applyAlignment="0" applyProtection="0">
      <alignment vertical="center"/>
    </xf>
    <xf numFmtId="0" fontId="18" fillId="24" borderId="99" applyNumberFormat="0" applyFont="0" applyAlignment="0" applyProtection="0">
      <alignment vertical="center"/>
    </xf>
    <xf numFmtId="0" fontId="3" fillId="40" borderId="0" applyNumberFormat="0" applyBorder="0" applyAlignment="0" applyProtection="0">
      <alignment vertical="center"/>
    </xf>
    <xf numFmtId="0" fontId="3" fillId="52" borderId="0" applyNumberFormat="0" applyBorder="0" applyAlignment="0" applyProtection="0">
      <alignment vertical="center"/>
    </xf>
    <xf numFmtId="0" fontId="3" fillId="59" borderId="0" applyNumberFormat="0" applyBorder="0" applyAlignment="0" applyProtection="0">
      <alignment vertical="center"/>
    </xf>
    <xf numFmtId="0" fontId="3" fillId="55" borderId="0" applyNumberFormat="0" applyBorder="0" applyAlignment="0" applyProtection="0">
      <alignment vertical="center"/>
    </xf>
    <xf numFmtId="0" fontId="3" fillId="57" borderId="0" applyNumberFormat="0" applyBorder="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4" borderId="0" applyNumberFormat="0" applyBorder="0" applyAlignment="0" applyProtection="0">
      <alignment vertical="center"/>
    </xf>
    <xf numFmtId="0" fontId="3" fillId="0" borderId="0">
      <alignment vertical="center"/>
    </xf>
    <xf numFmtId="0" fontId="3" fillId="54" borderId="0" applyNumberFormat="0" applyBorder="0" applyAlignment="0" applyProtection="0">
      <alignment vertical="center"/>
    </xf>
    <xf numFmtId="0" fontId="3" fillId="52" borderId="0" applyNumberFormat="0" applyBorder="0" applyAlignment="0" applyProtection="0">
      <alignment vertical="center"/>
    </xf>
    <xf numFmtId="0" fontId="3" fillId="52" borderId="0" applyNumberFormat="0" applyBorder="0" applyAlignment="0" applyProtection="0">
      <alignment vertical="center"/>
    </xf>
    <xf numFmtId="0" fontId="3" fillId="55" borderId="0" applyNumberFormat="0" applyBorder="0" applyAlignment="0" applyProtection="0">
      <alignment vertical="center"/>
    </xf>
    <xf numFmtId="0" fontId="3" fillId="56" borderId="0" applyNumberFormat="0" applyBorder="0" applyAlignment="0" applyProtection="0">
      <alignment vertical="center"/>
    </xf>
    <xf numFmtId="0" fontId="3" fillId="59" borderId="0" applyNumberFormat="0" applyBorder="0" applyAlignment="0" applyProtection="0">
      <alignment vertical="center"/>
    </xf>
    <xf numFmtId="0" fontId="3" fillId="66" borderId="99" applyNumberFormat="0" applyFont="0" applyAlignment="0" applyProtection="0">
      <alignment vertical="center"/>
    </xf>
    <xf numFmtId="0" fontId="3" fillId="51" borderId="0" applyNumberFormat="0" applyBorder="0" applyAlignment="0" applyProtection="0">
      <alignment vertical="center"/>
    </xf>
    <xf numFmtId="0" fontId="3" fillId="51"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4" borderId="0" applyNumberFormat="0" applyBorder="0" applyAlignment="0" applyProtection="0">
      <alignment vertical="center"/>
    </xf>
    <xf numFmtId="0" fontId="3" fillId="59" borderId="0" applyNumberFormat="0" applyBorder="0" applyAlignment="0" applyProtection="0">
      <alignment vertical="center"/>
    </xf>
    <xf numFmtId="0" fontId="3" fillId="0" borderId="0">
      <alignment vertical="center"/>
    </xf>
    <xf numFmtId="0" fontId="3" fillId="50"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0" borderId="0">
      <alignment vertical="center"/>
    </xf>
    <xf numFmtId="0" fontId="3" fillId="59" borderId="0" applyNumberFormat="0" applyBorder="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3" fillId="66" borderId="99" applyNumberFormat="0" applyFont="0" applyAlignment="0" applyProtection="0">
      <alignment vertical="center"/>
    </xf>
    <xf numFmtId="0" fontId="3" fillId="0" borderId="0">
      <alignment vertical="center"/>
    </xf>
    <xf numFmtId="0" fontId="3" fillId="0" borderId="0">
      <alignment vertical="center"/>
    </xf>
    <xf numFmtId="0" fontId="3" fillId="59"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54" borderId="0" applyNumberFormat="0" applyBorder="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66" borderId="99" applyNumberFormat="0" applyFont="0" applyAlignment="0" applyProtection="0">
      <alignment vertical="center"/>
    </xf>
    <xf numFmtId="0" fontId="3" fillId="0" borderId="0">
      <alignment vertical="center"/>
    </xf>
    <xf numFmtId="0" fontId="3" fillId="57" borderId="0" applyNumberFormat="0" applyBorder="0" applyAlignment="0" applyProtection="0">
      <alignment vertical="center"/>
    </xf>
    <xf numFmtId="0" fontId="3" fillId="40"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54" borderId="0" applyNumberFormat="0" applyBorder="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50" borderId="0" applyNumberFormat="0" applyBorder="0" applyAlignment="0" applyProtection="0">
      <alignment vertical="center"/>
    </xf>
    <xf numFmtId="0" fontId="3" fillId="50" borderId="0" applyNumberFormat="0" applyBorder="0" applyAlignment="0" applyProtection="0">
      <alignment vertical="center"/>
    </xf>
    <xf numFmtId="0" fontId="3" fillId="56" borderId="0" applyNumberFormat="0" applyBorder="0" applyAlignment="0" applyProtection="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3" fillId="41" borderId="0" applyNumberFormat="0" applyBorder="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6" borderId="0" applyNumberFormat="0" applyBorder="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3" fillId="56"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9" borderId="0" applyNumberFormat="0" applyBorder="0" applyAlignment="0" applyProtection="0">
      <alignment vertical="center"/>
    </xf>
    <xf numFmtId="0" fontId="3" fillId="57"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3" fillId="59" borderId="0" applyNumberFormat="0" applyBorder="0" applyAlignment="0" applyProtection="0">
      <alignment vertical="center"/>
    </xf>
    <xf numFmtId="0" fontId="3" fillId="54" borderId="0" applyNumberFormat="0" applyBorder="0" applyAlignment="0" applyProtection="0">
      <alignment vertical="center"/>
    </xf>
    <xf numFmtId="0" fontId="3" fillId="51"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52" borderId="0" applyNumberFormat="0" applyBorder="0" applyAlignment="0" applyProtection="0">
      <alignment vertical="center"/>
    </xf>
    <xf numFmtId="0" fontId="3" fillId="40" borderId="0" applyNumberFormat="0" applyBorder="0" applyAlignment="0" applyProtection="0">
      <alignment vertical="center"/>
    </xf>
    <xf numFmtId="43" fontId="8" fillId="0" borderId="0" applyFont="0" applyFill="0" applyBorder="0" applyAlignment="0" applyProtection="0"/>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3" fillId="59" borderId="0" applyNumberFormat="0" applyBorder="0" applyAlignment="0" applyProtection="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3" fillId="54" borderId="0" applyNumberFormat="0" applyBorder="0" applyAlignment="0" applyProtection="0">
      <alignment vertical="center"/>
    </xf>
    <xf numFmtId="0" fontId="3" fillId="0" borderId="0">
      <alignment vertical="center"/>
    </xf>
    <xf numFmtId="43" fontId="8" fillId="0" borderId="0" applyFont="0" applyFill="0" applyBorder="0" applyAlignment="0" applyProtection="0"/>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40" borderId="0" applyNumberFormat="0" applyBorder="0" applyAlignment="0" applyProtection="0">
      <alignment vertical="center"/>
    </xf>
    <xf numFmtId="0" fontId="3" fillId="56" borderId="0" applyNumberFormat="0" applyBorder="0" applyAlignment="0" applyProtection="0">
      <alignment vertical="center"/>
    </xf>
    <xf numFmtId="0" fontId="3" fillId="53" borderId="0" applyNumberFormat="0" applyBorder="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2" borderId="0" applyNumberFormat="0" applyBorder="0" applyAlignment="0" applyProtection="0">
      <alignment vertical="center"/>
    </xf>
    <xf numFmtId="0" fontId="3" fillId="66" borderId="99" applyNumberFormat="0" applyFont="0" applyAlignment="0" applyProtection="0">
      <alignment vertical="center"/>
    </xf>
    <xf numFmtId="0" fontId="3" fillId="0" borderId="0">
      <alignment vertical="center"/>
    </xf>
    <xf numFmtId="0" fontId="3" fillId="59"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54" borderId="0" applyNumberFormat="0" applyBorder="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7" borderId="0" applyNumberFormat="0" applyBorder="0" applyAlignment="0" applyProtection="0">
      <alignment vertical="center"/>
    </xf>
    <xf numFmtId="0" fontId="3" fillId="52" borderId="0" applyNumberFormat="0" applyBorder="0" applyAlignment="0" applyProtection="0">
      <alignment vertical="center"/>
    </xf>
    <xf numFmtId="0" fontId="3" fillId="56" borderId="0" applyNumberFormat="0" applyBorder="0" applyAlignment="0" applyProtection="0">
      <alignment vertical="center"/>
    </xf>
    <xf numFmtId="0" fontId="3" fillId="51" borderId="0" applyNumberFormat="0" applyBorder="0" applyAlignment="0" applyProtection="0">
      <alignment vertical="center"/>
    </xf>
    <xf numFmtId="0" fontId="3" fillId="55" borderId="0" applyNumberFormat="0" applyBorder="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3" fillId="59" borderId="0" applyNumberFormat="0" applyBorder="0" applyAlignment="0" applyProtection="0">
      <alignment vertical="center"/>
    </xf>
    <xf numFmtId="0" fontId="18" fillId="24" borderId="99" applyNumberFormat="0" applyFont="0" applyAlignment="0" applyProtection="0">
      <alignment vertical="center"/>
    </xf>
    <xf numFmtId="0" fontId="3" fillId="59" borderId="0" applyNumberFormat="0" applyBorder="0" applyAlignment="0" applyProtection="0">
      <alignment vertical="center"/>
    </xf>
    <xf numFmtId="0" fontId="3" fillId="57"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8" fillId="0" borderId="0"/>
    <xf numFmtId="0" fontId="18" fillId="24" borderId="99" applyNumberFormat="0" applyFont="0" applyAlignment="0" applyProtection="0">
      <alignment vertical="center"/>
    </xf>
    <xf numFmtId="0" fontId="3" fillId="52" borderId="0" applyNumberFormat="0" applyBorder="0" applyAlignment="0" applyProtection="0">
      <alignment vertical="center"/>
    </xf>
    <xf numFmtId="0" fontId="3" fillId="41"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6" borderId="0" applyNumberFormat="0" applyBorder="0" applyAlignment="0" applyProtection="0">
      <alignment vertical="center"/>
    </xf>
    <xf numFmtId="0" fontId="3" fillId="41"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8" borderId="0" applyNumberFormat="0" applyBorder="0" applyAlignment="0" applyProtection="0">
      <alignment vertical="center"/>
    </xf>
    <xf numFmtId="0" fontId="3" fillId="56" borderId="0" applyNumberFormat="0" applyBorder="0" applyAlignment="0" applyProtection="0">
      <alignment vertical="center"/>
    </xf>
    <xf numFmtId="0" fontId="3" fillId="41" borderId="0" applyNumberFormat="0" applyBorder="0" applyAlignment="0" applyProtection="0">
      <alignment vertical="center"/>
    </xf>
    <xf numFmtId="0" fontId="3" fillId="54" borderId="0" applyNumberFormat="0" applyBorder="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3" fillId="52" borderId="0" applyNumberFormat="0" applyBorder="0" applyAlignment="0" applyProtection="0">
      <alignment vertical="center"/>
    </xf>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3" fillId="66" borderId="99" applyNumberFormat="0" applyFont="0" applyAlignment="0" applyProtection="0">
      <alignment vertical="center"/>
    </xf>
    <xf numFmtId="0" fontId="3" fillId="0" borderId="0">
      <alignment vertical="center"/>
    </xf>
    <xf numFmtId="0" fontId="3" fillId="59"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54" borderId="0" applyNumberFormat="0" applyBorder="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7" borderId="0" applyNumberFormat="0" applyBorder="0" applyAlignment="0" applyProtection="0">
      <alignment vertical="center"/>
    </xf>
    <xf numFmtId="0" fontId="3" fillId="52" borderId="0" applyNumberFormat="0" applyBorder="0" applyAlignment="0" applyProtection="0">
      <alignment vertical="center"/>
    </xf>
    <xf numFmtId="0" fontId="3" fillId="56" borderId="0" applyNumberFormat="0" applyBorder="0" applyAlignment="0" applyProtection="0">
      <alignment vertical="center"/>
    </xf>
    <xf numFmtId="0" fontId="3" fillId="51" borderId="0" applyNumberFormat="0" applyBorder="0" applyAlignment="0" applyProtection="0">
      <alignment vertical="center"/>
    </xf>
    <xf numFmtId="0" fontId="3" fillId="55" borderId="0" applyNumberFormat="0" applyBorder="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3" fillId="58"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3" fillId="66" borderId="99" applyNumberFormat="0" applyFont="0" applyAlignment="0" applyProtection="0">
      <alignment vertical="center"/>
    </xf>
    <xf numFmtId="0" fontId="8" fillId="0" borderId="0"/>
    <xf numFmtId="0" fontId="8" fillId="0" borderId="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3" fillId="57"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0" fontId="3" fillId="41" borderId="0" applyNumberFormat="0" applyBorder="0" applyAlignment="0" applyProtection="0">
      <alignment vertical="center"/>
    </xf>
    <xf numFmtId="43" fontId="8" fillId="0" borderId="0" applyFont="0" applyFill="0" applyBorder="0" applyAlignment="0" applyProtection="0"/>
    <xf numFmtId="0" fontId="3" fillId="66" borderId="99" applyNumberFormat="0" applyFont="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3" fillId="59"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3" fillId="55" borderId="0" applyNumberFormat="0" applyBorder="0" applyAlignment="0" applyProtection="0">
      <alignment vertical="center"/>
    </xf>
    <xf numFmtId="0" fontId="3" fillId="56" borderId="0" applyNumberFormat="0" applyBorder="0" applyAlignment="0" applyProtection="0">
      <alignment vertical="center"/>
    </xf>
    <xf numFmtId="0" fontId="18" fillId="24" borderId="99" applyNumberFormat="0" applyFont="0" applyAlignment="0" applyProtection="0">
      <alignment vertical="center"/>
    </xf>
    <xf numFmtId="0" fontId="3" fillId="52" borderId="0" applyNumberFormat="0" applyBorder="0" applyAlignment="0" applyProtection="0">
      <alignment vertical="center"/>
    </xf>
    <xf numFmtId="0" fontId="3" fillId="59" borderId="0" applyNumberFormat="0" applyBorder="0" applyAlignment="0" applyProtection="0">
      <alignment vertical="center"/>
    </xf>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9" borderId="0" applyNumberFormat="0" applyBorder="0" applyAlignment="0" applyProtection="0">
      <alignment vertical="center"/>
    </xf>
    <xf numFmtId="0" fontId="8" fillId="0" borderId="0"/>
    <xf numFmtId="43" fontId="8" fillId="0" borderId="0" applyFont="0" applyFill="0" applyBorder="0" applyAlignment="0" applyProtection="0"/>
    <xf numFmtId="0" fontId="3" fillId="0" borderId="0">
      <alignment vertical="center"/>
    </xf>
    <xf numFmtId="0" fontId="3" fillId="57" borderId="0" applyNumberFormat="0" applyBorder="0" applyAlignment="0" applyProtection="0">
      <alignment vertical="center"/>
    </xf>
    <xf numFmtId="0" fontId="88" fillId="24" borderId="99" applyNumberFormat="0" applyFont="0" applyAlignment="0" applyProtection="0"/>
    <xf numFmtId="0" fontId="3" fillId="54"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3" fillId="50" borderId="0" applyNumberFormat="0" applyBorder="0" applyAlignment="0" applyProtection="0">
      <alignment vertical="center"/>
    </xf>
    <xf numFmtId="0" fontId="3" fillId="52" borderId="0" applyNumberFormat="0" applyBorder="0" applyAlignment="0" applyProtection="0">
      <alignment vertical="center"/>
    </xf>
    <xf numFmtId="0" fontId="3" fillId="66" borderId="99" applyNumberFormat="0" applyFont="0" applyAlignment="0" applyProtection="0">
      <alignment vertical="center"/>
    </xf>
    <xf numFmtId="0" fontId="8" fillId="0" borderId="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7"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3" fillId="66" borderId="99" applyNumberFormat="0" applyFont="0" applyAlignment="0" applyProtection="0">
      <alignment vertical="center"/>
    </xf>
    <xf numFmtId="43" fontId="8" fillId="0" borderId="0" applyFont="0" applyFill="0" applyBorder="0" applyAlignment="0" applyProtection="0"/>
    <xf numFmtId="0" fontId="3" fillId="52"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3" fillId="0" borderId="0">
      <alignment vertical="center"/>
    </xf>
    <xf numFmtId="0" fontId="8" fillId="0" borderId="0"/>
    <xf numFmtId="0" fontId="8" fillId="0" borderId="0"/>
    <xf numFmtId="0" fontId="3" fillId="53" borderId="0" applyNumberFormat="0" applyBorder="0" applyAlignment="0" applyProtection="0">
      <alignment vertical="center"/>
    </xf>
    <xf numFmtId="0" fontId="3" fillId="59" borderId="0" applyNumberFormat="0" applyBorder="0" applyAlignment="0" applyProtection="0">
      <alignment vertical="center"/>
    </xf>
    <xf numFmtId="0" fontId="3" fillId="54" borderId="0" applyNumberFormat="0" applyBorder="0" applyAlignment="0" applyProtection="0">
      <alignment vertical="center"/>
    </xf>
    <xf numFmtId="0" fontId="3" fillId="0" borderId="0">
      <alignment vertical="center"/>
    </xf>
    <xf numFmtId="0" fontId="3" fillId="41" borderId="0" applyNumberFormat="0" applyBorder="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7" borderId="0" applyNumberFormat="0" applyBorder="0" applyAlignment="0" applyProtection="0">
      <alignment vertical="center"/>
    </xf>
    <xf numFmtId="0" fontId="3" fillId="66" borderId="99" applyNumberFormat="0" applyFont="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54" borderId="0" applyNumberFormat="0" applyBorder="0" applyAlignment="0" applyProtection="0">
      <alignment vertical="center"/>
    </xf>
    <xf numFmtId="0" fontId="3" fillId="50" borderId="0" applyNumberFormat="0" applyBorder="0" applyAlignment="0" applyProtection="0">
      <alignment vertical="center"/>
    </xf>
    <xf numFmtId="0" fontId="3" fillId="51" borderId="0" applyNumberFormat="0" applyBorder="0" applyAlignment="0" applyProtection="0">
      <alignment vertical="center"/>
    </xf>
    <xf numFmtId="0" fontId="3" fillId="52" borderId="0" applyNumberFormat="0" applyBorder="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18" fillId="24" borderId="99" applyNumberFormat="0" applyFont="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3" fillId="56"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53" borderId="0" applyNumberFormat="0" applyBorder="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58" borderId="0" applyNumberFormat="0" applyBorder="0" applyAlignment="0" applyProtection="0">
      <alignment vertical="center"/>
    </xf>
    <xf numFmtId="0" fontId="3" fillId="41"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59" borderId="0" applyNumberFormat="0" applyBorder="0" applyAlignment="0" applyProtection="0">
      <alignment vertical="center"/>
    </xf>
    <xf numFmtId="0" fontId="3" fillId="57" borderId="0" applyNumberFormat="0" applyBorder="0" applyAlignment="0" applyProtection="0">
      <alignment vertical="center"/>
    </xf>
    <xf numFmtId="0" fontId="3" fillId="52" borderId="0" applyNumberFormat="0" applyBorder="0" applyAlignment="0" applyProtection="0">
      <alignment vertical="center"/>
    </xf>
    <xf numFmtId="0" fontId="3" fillId="56" borderId="0" applyNumberFormat="0" applyBorder="0" applyAlignment="0" applyProtection="0">
      <alignment vertical="center"/>
    </xf>
    <xf numFmtId="0" fontId="3" fillId="51" borderId="0" applyNumberFormat="0" applyBorder="0" applyAlignment="0" applyProtection="0">
      <alignment vertical="center"/>
    </xf>
    <xf numFmtId="0" fontId="3" fillId="55" borderId="0" applyNumberFormat="0" applyBorder="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3" fillId="53" borderId="0" applyNumberFormat="0" applyBorder="0" applyAlignment="0" applyProtection="0">
      <alignment vertical="center"/>
    </xf>
    <xf numFmtId="0" fontId="3" fillId="56" borderId="0" applyNumberFormat="0" applyBorder="0" applyAlignment="0" applyProtection="0">
      <alignment vertical="center"/>
    </xf>
    <xf numFmtId="0" fontId="3" fillId="0" borderId="0">
      <alignment vertical="center"/>
    </xf>
    <xf numFmtId="0" fontId="3" fillId="57"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43" fontId="8" fillId="0" borderId="0" applyFont="0" applyFill="0" applyBorder="0" applyAlignment="0" applyProtection="0"/>
    <xf numFmtId="0" fontId="3" fillId="0" borderId="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3" fillId="40" borderId="0" applyNumberFormat="0" applyBorder="0" applyAlignment="0" applyProtection="0">
      <alignment vertical="center"/>
    </xf>
    <xf numFmtId="0" fontId="3" fillId="52" borderId="0" applyNumberFormat="0" applyBorder="0" applyAlignment="0" applyProtection="0">
      <alignment vertical="center"/>
    </xf>
    <xf numFmtId="0" fontId="3" fillId="50" borderId="0" applyNumberFormat="0" applyBorder="0" applyAlignment="0" applyProtection="0">
      <alignment vertical="center"/>
    </xf>
    <xf numFmtId="43" fontId="8" fillId="0" borderId="0" applyFont="0" applyFill="0" applyBorder="0" applyAlignment="0" applyProtection="0"/>
    <xf numFmtId="0" fontId="3" fillId="59" borderId="0" applyNumberFormat="0" applyBorder="0" applyAlignment="0" applyProtection="0">
      <alignment vertical="center"/>
    </xf>
    <xf numFmtId="0" fontId="3" fillId="41" borderId="0" applyNumberFormat="0" applyBorder="0" applyAlignment="0" applyProtection="0">
      <alignment vertical="center"/>
    </xf>
    <xf numFmtId="0" fontId="3" fillId="66" borderId="99" applyNumberFormat="0" applyFont="0" applyAlignment="0" applyProtection="0">
      <alignment vertical="center"/>
    </xf>
    <xf numFmtId="0" fontId="8" fillId="0" borderId="0"/>
    <xf numFmtId="0" fontId="3" fillId="57" borderId="0" applyNumberFormat="0" applyBorder="0" applyAlignment="0" applyProtection="0">
      <alignment vertical="center"/>
    </xf>
    <xf numFmtId="0" fontId="3" fillId="54" borderId="0" applyNumberFormat="0" applyBorder="0" applyAlignment="0" applyProtection="0">
      <alignment vertical="center"/>
    </xf>
    <xf numFmtId="0" fontId="18" fillId="24" borderId="99" applyNumberFormat="0" applyFont="0" applyAlignment="0" applyProtection="0">
      <alignment vertical="center"/>
    </xf>
    <xf numFmtId="0" fontId="8" fillId="0" borderId="0"/>
    <xf numFmtId="0" fontId="3" fillId="55" borderId="0" applyNumberFormat="0" applyBorder="0" applyAlignment="0" applyProtection="0">
      <alignment vertical="center"/>
    </xf>
    <xf numFmtId="0" fontId="3" fillId="41" borderId="0" applyNumberFormat="0" applyBorder="0" applyAlignment="0" applyProtection="0">
      <alignment vertical="center"/>
    </xf>
    <xf numFmtId="0" fontId="3" fillId="55" borderId="0" applyNumberFormat="0" applyBorder="0" applyAlignment="0" applyProtection="0">
      <alignment vertical="center"/>
    </xf>
    <xf numFmtId="0" fontId="3" fillId="52" borderId="0" applyNumberFormat="0" applyBorder="0" applyAlignment="0" applyProtection="0">
      <alignment vertical="center"/>
    </xf>
    <xf numFmtId="0" fontId="3" fillId="56" borderId="0" applyNumberFormat="0" applyBorder="0" applyAlignment="0" applyProtection="0">
      <alignment vertical="center"/>
    </xf>
    <xf numFmtId="0" fontId="3" fillId="50" borderId="0" applyNumberFormat="0" applyBorder="0" applyAlignment="0" applyProtection="0">
      <alignment vertical="center"/>
    </xf>
    <xf numFmtId="0" fontId="3" fillId="50" borderId="0" applyNumberFormat="0" applyBorder="0" applyAlignment="0" applyProtection="0">
      <alignment vertical="center"/>
    </xf>
    <xf numFmtId="0" fontId="3" fillId="54" borderId="0" applyNumberFormat="0" applyBorder="0" applyAlignment="0" applyProtection="0">
      <alignment vertical="center"/>
    </xf>
    <xf numFmtId="0" fontId="3" fillId="66" borderId="99" applyNumberFormat="0" applyFont="0" applyAlignment="0" applyProtection="0">
      <alignment vertical="center"/>
    </xf>
    <xf numFmtId="0" fontId="3" fillId="0" borderId="0">
      <alignment vertical="center"/>
    </xf>
    <xf numFmtId="0" fontId="3" fillId="54" borderId="0" applyNumberFormat="0" applyBorder="0" applyAlignment="0" applyProtection="0">
      <alignment vertical="center"/>
    </xf>
    <xf numFmtId="0" fontId="3" fillId="57"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9" borderId="0" applyNumberFormat="0" applyBorder="0" applyAlignment="0" applyProtection="0">
      <alignment vertical="center"/>
    </xf>
    <xf numFmtId="0" fontId="3" fillId="0" borderId="0">
      <alignment vertical="center"/>
    </xf>
    <xf numFmtId="0" fontId="3" fillId="0" borderId="0">
      <alignment vertical="center"/>
    </xf>
    <xf numFmtId="0" fontId="3" fillId="50" borderId="0" applyNumberFormat="0" applyBorder="0" applyAlignment="0" applyProtection="0">
      <alignment vertical="center"/>
    </xf>
    <xf numFmtId="0" fontId="18" fillId="24" borderId="99" applyNumberFormat="0" applyFont="0" applyAlignment="0" applyProtection="0">
      <alignment vertical="center"/>
    </xf>
    <xf numFmtId="0" fontId="3" fillId="55" borderId="0" applyNumberFormat="0" applyBorder="0" applyAlignment="0" applyProtection="0">
      <alignment vertical="center"/>
    </xf>
    <xf numFmtId="0" fontId="3" fillId="66" borderId="99" applyNumberFormat="0" applyFont="0" applyAlignment="0" applyProtection="0">
      <alignment vertical="center"/>
    </xf>
    <xf numFmtId="43" fontId="8" fillId="0" borderId="0" applyFont="0" applyFill="0" applyBorder="0" applyAlignment="0" applyProtection="0"/>
    <xf numFmtId="0" fontId="3" fillId="54"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54" borderId="0" applyNumberFormat="0" applyBorder="0" applyAlignment="0" applyProtection="0">
      <alignment vertical="center"/>
    </xf>
    <xf numFmtId="0" fontId="3" fillId="57" borderId="0" applyNumberFormat="0" applyBorder="0" applyAlignment="0" applyProtection="0">
      <alignment vertical="center"/>
    </xf>
    <xf numFmtId="0" fontId="3" fillId="66" borderId="99" applyNumberFormat="0" applyFont="0" applyAlignment="0" applyProtection="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18" fillId="24" borderId="99" applyNumberFormat="0" applyFont="0" applyAlignment="0" applyProtection="0">
      <alignment vertical="center"/>
    </xf>
    <xf numFmtId="0" fontId="3" fillId="59" borderId="0" applyNumberFormat="0" applyBorder="0" applyAlignment="0" applyProtection="0">
      <alignment vertical="center"/>
    </xf>
    <xf numFmtId="0" fontId="3" fillId="66" borderId="99" applyNumberFormat="0" applyFont="0" applyAlignment="0" applyProtection="0">
      <alignment vertical="center"/>
    </xf>
    <xf numFmtId="0" fontId="3" fillId="52" borderId="0" applyNumberFormat="0" applyBorder="0" applyAlignment="0" applyProtection="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54"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43" fontId="8" fillId="0" borderId="0" applyFont="0" applyFill="0" applyBorder="0" applyAlignment="0" applyProtection="0"/>
    <xf numFmtId="0" fontId="3" fillId="59"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43" fontId="8" fillId="0" borderId="0" applyFont="0" applyFill="0" applyBorder="0" applyAlignment="0" applyProtection="0"/>
    <xf numFmtId="0" fontId="8" fillId="0" borderId="0"/>
    <xf numFmtId="0" fontId="3" fillId="53" borderId="0" applyNumberFormat="0" applyBorder="0" applyAlignment="0" applyProtection="0">
      <alignment vertical="center"/>
    </xf>
    <xf numFmtId="0" fontId="8" fillId="0" borderId="0"/>
    <xf numFmtId="0" fontId="3" fillId="50" borderId="0" applyNumberFormat="0" applyBorder="0" applyAlignment="0" applyProtection="0">
      <alignment vertical="center"/>
    </xf>
    <xf numFmtId="0" fontId="3" fillId="0" borderId="0">
      <alignment vertical="center"/>
    </xf>
    <xf numFmtId="0" fontId="8" fillId="0" borderId="0"/>
    <xf numFmtId="0" fontId="8" fillId="0" borderId="0">
      <alignment vertical="center"/>
    </xf>
    <xf numFmtId="0" fontId="3" fillId="51" borderId="0" applyNumberFormat="0" applyBorder="0" applyAlignment="0" applyProtection="0">
      <alignment vertical="center"/>
    </xf>
    <xf numFmtId="0" fontId="3" fillId="58" borderId="0" applyNumberFormat="0" applyBorder="0" applyAlignment="0" applyProtection="0">
      <alignment vertical="center"/>
    </xf>
    <xf numFmtId="0" fontId="3" fillId="57" borderId="0" applyNumberFormat="0" applyBorder="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3" fillId="66" borderId="99" applyNumberFormat="0" applyFont="0" applyAlignment="0" applyProtection="0">
      <alignment vertical="center"/>
    </xf>
    <xf numFmtId="0" fontId="3" fillId="40" borderId="0" applyNumberFormat="0" applyBorder="0" applyAlignment="0" applyProtection="0">
      <alignment vertical="center"/>
    </xf>
    <xf numFmtId="0" fontId="88" fillId="24" borderId="99" applyNumberFormat="0" applyFont="0" applyAlignment="0" applyProtection="0"/>
    <xf numFmtId="0" fontId="3" fillId="52" borderId="0" applyNumberFormat="0" applyBorder="0" applyAlignment="0" applyProtection="0">
      <alignment vertical="center"/>
    </xf>
    <xf numFmtId="0" fontId="3" fillId="52" borderId="0" applyNumberFormat="0" applyBorder="0" applyAlignment="0" applyProtection="0">
      <alignment vertical="center"/>
    </xf>
    <xf numFmtId="0" fontId="3" fillId="54"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3" fillId="0" borderId="0">
      <alignment vertical="center"/>
    </xf>
    <xf numFmtId="0" fontId="3" fillId="57"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3" fillId="51" borderId="0" applyNumberFormat="0" applyBorder="0" applyAlignment="0" applyProtection="0">
      <alignment vertical="center"/>
    </xf>
    <xf numFmtId="0" fontId="3" fillId="52"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3" fillId="0" borderId="0">
      <alignment vertical="center"/>
    </xf>
    <xf numFmtId="0" fontId="18" fillId="24" borderId="99" applyNumberFormat="0" applyFont="0" applyAlignment="0" applyProtection="0"/>
    <xf numFmtId="0" fontId="3" fillId="56" borderId="0" applyNumberFormat="0" applyBorder="0" applyAlignment="0" applyProtection="0">
      <alignment vertical="center"/>
    </xf>
    <xf numFmtId="43" fontId="8" fillId="0" borderId="0" applyFont="0" applyFill="0" applyBorder="0" applyAlignment="0" applyProtection="0"/>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40" borderId="0" applyNumberFormat="0" applyBorder="0" applyAlignment="0" applyProtection="0">
      <alignment vertical="center"/>
    </xf>
    <xf numFmtId="0" fontId="3" fillId="57" borderId="0" applyNumberFormat="0" applyBorder="0" applyAlignment="0" applyProtection="0">
      <alignment vertical="center"/>
    </xf>
    <xf numFmtId="0" fontId="18" fillId="24" borderId="99" applyNumberFormat="0" applyFont="0" applyAlignment="0" applyProtection="0"/>
    <xf numFmtId="0" fontId="3" fillId="40" borderId="0" applyNumberFormat="0" applyBorder="0" applyAlignment="0" applyProtection="0">
      <alignment vertical="center"/>
    </xf>
    <xf numFmtId="0" fontId="18" fillId="24" borderId="99" applyNumberFormat="0" applyFont="0" applyAlignment="0" applyProtection="0"/>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3" fillId="57" borderId="0" applyNumberFormat="0" applyBorder="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57" borderId="0" applyNumberFormat="0" applyBorder="0" applyAlignment="0" applyProtection="0">
      <alignment vertical="center"/>
    </xf>
    <xf numFmtId="0" fontId="18" fillId="24" borderId="99" applyNumberFormat="0" applyFont="0" applyAlignment="0" applyProtection="0"/>
    <xf numFmtId="0" fontId="3" fillId="54"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3" fillId="56"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57" borderId="0" applyNumberFormat="0" applyBorder="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3" fillId="51"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3" fillId="50" borderId="0" applyNumberFormat="0" applyBorder="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18" fillId="24" borderId="99" applyNumberFormat="0" applyFont="0" applyAlignment="0" applyProtection="0">
      <alignment vertical="center"/>
    </xf>
    <xf numFmtId="0" fontId="3" fillId="50" borderId="0" applyNumberFormat="0" applyBorder="0" applyAlignment="0" applyProtection="0">
      <alignment vertical="center"/>
    </xf>
    <xf numFmtId="0" fontId="3" fillId="51" borderId="0" applyNumberFormat="0" applyBorder="0" applyAlignment="0" applyProtection="0">
      <alignment vertical="center"/>
    </xf>
    <xf numFmtId="0" fontId="3" fillId="54" borderId="0" applyNumberFormat="0" applyBorder="0" applyAlignment="0" applyProtection="0">
      <alignment vertical="center"/>
    </xf>
    <xf numFmtId="0" fontId="3" fillId="0" borderId="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3" fillId="59" borderId="0" applyNumberFormat="0" applyBorder="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3" fillId="66" borderId="99" applyNumberFormat="0" applyFont="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55" borderId="0" applyNumberFormat="0" applyBorder="0" applyAlignment="0" applyProtection="0">
      <alignment vertical="center"/>
    </xf>
    <xf numFmtId="0" fontId="3" fillId="52" borderId="0" applyNumberFormat="0" applyBorder="0" applyAlignment="0" applyProtection="0">
      <alignment vertical="center"/>
    </xf>
    <xf numFmtId="0" fontId="3" fillId="51" borderId="0" applyNumberFormat="0" applyBorder="0" applyAlignment="0" applyProtection="0">
      <alignment vertical="center"/>
    </xf>
    <xf numFmtId="43" fontId="18" fillId="0" borderId="0" applyFont="0" applyFill="0" applyBorder="0" applyAlignment="0" applyProtection="0">
      <alignment vertical="center"/>
    </xf>
    <xf numFmtId="0" fontId="3" fillId="59" borderId="0" applyNumberFormat="0" applyBorder="0" applyAlignment="0" applyProtection="0">
      <alignment vertical="center"/>
    </xf>
    <xf numFmtId="0" fontId="3"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3" fillId="52" borderId="0" applyNumberFormat="0" applyBorder="0" applyAlignment="0" applyProtection="0">
      <alignment vertical="center"/>
    </xf>
    <xf numFmtId="0" fontId="18" fillId="24" borderId="99" applyNumberFormat="0" applyFont="0" applyAlignment="0" applyProtection="0">
      <alignment vertical="center"/>
    </xf>
    <xf numFmtId="0" fontId="3" fillId="51" borderId="0" applyNumberFormat="0" applyBorder="0" applyAlignment="0" applyProtection="0">
      <alignment vertical="center"/>
    </xf>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3" fillId="55"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59" borderId="0" applyNumberFormat="0" applyBorder="0" applyAlignment="0" applyProtection="0">
      <alignment vertical="center"/>
    </xf>
    <xf numFmtId="0" fontId="3"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8" fillId="0" borderId="0">
      <alignment vertical="center"/>
    </xf>
    <xf numFmtId="0" fontId="3" fillId="50" borderId="0" applyNumberFormat="0" applyBorder="0" applyAlignment="0" applyProtection="0">
      <alignment vertical="center"/>
    </xf>
    <xf numFmtId="0" fontId="3" fillId="59" borderId="0" applyNumberFormat="0" applyBorder="0" applyAlignment="0" applyProtection="0">
      <alignment vertical="center"/>
    </xf>
    <xf numFmtId="0" fontId="18" fillId="24" borderId="99" applyNumberFormat="0" applyFont="0" applyAlignment="0" applyProtection="0">
      <alignment vertical="center"/>
    </xf>
    <xf numFmtId="0" fontId="3" fillId="52" borderId="0" applyNumberFormat="0" applyBorder="0" applyAlignment="0" applyProtection="0">
      <alignment vertical="center"/>
    </xf>
    <xf numFmtId="43" fontId="8" fillId="0" borderId="0" applyFont="0" applyFill="0" applyBorder="0" applyAlignment="0" applyProtection="0"/>
    <xf numFmtId="0" fontId="3" fillId="52"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7"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3" fillId="53" borderId="0" applyNumberFormat="0" applyBorder="0" applyAlignment="0" applyProtection="0">
      <alignment vertical="center"/>
    </xf>
    <xf numFmtId="0" fontId="8" fillId="0" borderId="0"/>
    <xf numFmtId="0" fontId="3" fillId="50"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57"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xf numFmtId="0" fontId="3" fillId="59" borderId="0" applyNumberFormat="0" applyBorder="0" applyAlignment="0" applyProtection="0">
      <alignment vertical="center"/>
    </xf>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50" borderId="0" applyNumberFormat="0" applyBorder="0" applyAlignment="0" applyProtection="0">
      <alignment vertical="center"/>
    </xf>
    <xf numFmtId="0" fontId="3" fillId="0" borderId="0">
      <alignment vertical="center"/>
    </xf>
    <xf numFmtId="0" fontId="3" fillId="54" borderId="0" applyNumberFormat="0" applyBorder="0" applyAlignment="0" applyProtection="0">
      <alignment vertical="center"/>
    </xf>
    <xf numFmtId="0" fontId="3" fillId="66" borderId="99" applyNumberFormat="0" applyFont="0" applyAlignment="0" applyProtection="0">
      <alignment vertical="center"/>
    </xf>
    <xf numFmtId="0" fontId="3" fillId="57" borderId="0" applyNumberFormat="0" applyBorder="0" applyAlignment="0" applyProtection="0">
      <alignment vertical="center"/>
    </xf>
    <xf numFmtId="0" fontId="8" fillId="0" borderId="0">
      <alignment vertical="center"/>
    </xf>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57" borderId="0" applyNumberFormat="0" applyBorder="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3" fillId="57" borderId="0" applyNumberFormat="0" applyBorder="0" applyAlignment="0" applyProtection="0">
      <alignment vertical="center"/>
    </xf>
    <xf numFmtId="0" fontId="3" fillId="59" borderId="0" applyNumberFormat="0" applyBorder="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3" fillId="52" borderId="0" applyNumberFormat="0" applyBorder="0" applyAlignment="0" applyProtection="0">
      <alignment vertical="center"/>
    </xf>
    <xf numFmtId="0" fontId="18" fillId="24" borderId="99" applyNumberFormat="0" applyFont="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3" fillId="52"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41" borderId="0" applyNumberFormat="0" applyBorder="0" applyAlignment="0" applyProtection="0">
      <alignment vertical="center"/>
    </xf>
    <xf numFmtId="0" fontId="3" fillId="0" borderId="0">
      <alignment vertical="center"/>
    </xf>
    <xf numFmtId="0" fontId="18" fillId="24" borderId="99" applyNumberFormat="0" applyFont="0" applyAlignment="0" applyProtection="0"/>
    <xf numFmtId="0" fontId="8" fillId="0" borderId="0">
      <alignment vertical="center"/>
    </xf>
    <xf numFmtId="0" fontId="3" fillId="56" borderId="0" applyNumberFormat="0" applyBorder="0" applyAlignment="0" applyProtection="0">
      <alignment vertical="center"/>
    </xf>
    <xf numFmtId="0" fontId="3" fillId="54" borderId="0" applyNumberFormat="0" applyBorder="0" applyAlignment="0" applyProtection="0">
      <alignment vertical="center"/>
    </xf>
    <xf numFmtId="0" fontId="3" fillId="56" borderId="0" applyNumberFormat="0" applyBorder="0" applyAlignment="0" applyProtection="0">
      <alignment vertical="center"/>
    </xf>
    <xf numFmtId="0" fontId="3" fillId="50" borderId="0" applyNumberFormat="0" applyBorder="0" applyAlignment="0" applyProtection="0">
      <alignment vertical="center"/>
    </xf>
    <xf numFmtId="43" fontId="8" fillId="0" borderId="0" applyFont="0" applyFill="0" applyBorder="0" applyAlignment="0" applyProtection="0"/>
    <xf numFmtId="0" fontId="3" fillId="54" borderId="0" applyNumberFormat="0" applyBorder="0" applyAlignment="0" applyProtection="0">
      <alignment vertical="center"/>
    </xf>
    <xf numFmtId="0" fontId="3" fillId="50" borderId="0" applyNumberFormat="0" applyBorder="0" applyAlignment="0" applyProtection="0">
      <alignment vertical="center"/>
    </xf>
    <xf numFmtId="0" fontId="3" fillId="53" borderId="0" applyNumberFormat="0" applyBorder="0" applyAlignment="0" applyProtection="0">
      <alignment vertical="center"/>
    </xf>
    <xf numFmtId="0" fontId="8" fillId="0" borderId="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50" borderId="0" applyNumberFormat="0" applyBorder="0" applyAlignment="0" applyProtection="0">
      <alignment vertical="center"/>
    </xf>
    <xf numFmtId="0" fontId="18" fillId="24" borderId="99" applyNumberFormat="0" applyFont="0" applyAlignment="0" applyProtection="0">
      <alignment vertical="center"/>
    </xf>
    <xf numFmtId="0" fontId="3" fillId="57" borderId="0" applyNumberFormat="0" applyBorder="0" applyAlignment="0" applyProtection="0">
      <alignment vertical="center"/>
    </xf>
    <xf numFmtId="43" fontId="8" fillId="0" borderId="0" applyFont="0" applyFill="0" applyBorder="0" applyAlignment="0" applyProtection="0"/>
    <xf numFmtId="0" fontId="8" fillId="0" borderId="0">
      <alignment vertical="center"/>
    </xf>
    <xf numFmtId="0" fontId="3" fillId="50" borderId="0" applyNumberFormat="0" applyBorder="0" applyAlignment="0" applyProtection="0">
      <alignment vertical="center"/>
    </xf>
    <xf numFmtId="0" fontId="3" fillId="58" borderId="0" applyNumberFormat="0" applyBorder="0" applyAlignment="0" applyProtection="0">
      <alignment vertical="center"/>
    </xf>
    <xf numFmtId="0" fontId="3" fillId="0" borderId="0">
      <alignment vertical="center"/>
    </xf>
    <xf numFmtId="0" fontId="3" fillId="40" borderId="0" applyNumberFormat="0" applyBorder="0" applyAlignment="0" applyProtection="0">
      <alignment vertical="center"/>
    </xf>
    <xf numFmtId="43" fontId="8" fillId="0" borderId="0" applyFont="0" applyFill="0" applyBorder="0" applyAlignment="0" applyProtection="0"/>
    <xf numFmtId="0" fontId="88" fillId="24" borderId="99" applyNumberFormat="0" applyFont="0" applyAlignment="0" applyProtection="0"/>
    <xf numFmtId="0" fontId="3" fillId="56"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8"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3" fillId="4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3" fillId="66" borderId="99" applyNumberFormat="0" applyFont="0" applyAlignment="0" applyProtection="0">
      <alignment vertical="center"/>
    </xf>
    <xf numFmtId="0" fontId="3" fillId="58" borderId="0" applyNumberFormat="0" applyBorder="0" applyAlignment="0" applyProtection="0">
      <alignment vertical="center"/>
    </xf>
    <xf numFmtId="0" fontId="3" fillId="50" borderId="0" applyNumberFormat="0" applyBorder="0" applyAlignment="0" applyProtection="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8" fillId="0" borderId="0"/>
    <xf numFmtId="0" fontId="8" fillId="0" borderId="0"/>
    <xf numFmtId="0" fontId="3" fillId="0" borderId="0">
      <alignment vertical="center"/>
    </xf>
    <xf numFmtId="43" fontId="8" fillId="0" borderId="0" applyFont="0" applyFill="0" applyBorder="0" applyAlignment="0" applyProtection="0"/>
    <xf numFmtId="0" fontId="3" fillId="40" borderId="0" applyNumberFormat="0" applyBorder="0" applyAlignment="0" applyProtection="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xf numFmtId="0" fontId="3" fillId="0" borderId="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53"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3" fillId="56" borderId="0" applyNumberFormat="0" applyBorder="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3" fillId="50"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3" fillId="41" borderId="0" applyNumberFormat="0" applyBorder="0" applyAlignment="0" applyProtection="0">
      <alignment vertical="center"/>
    </xf>
    <xf numFmtId="0" fontId="3" fillId="56" borderId="0" applyNumberFormat="0" applyBorder="0" applyAlignment="0" applyProtection="0">
      <alignment vertical="center"/>
    </xf>
    <xf numFmtId="0" fontId="3" fillId="41" borderId="0" applyNumberFormat="0" applyBorder="0" applyAlignment="0" applyProtection="0">
      <alignment vertical="center"/>
    </xf>
    <xf numFmtId="0" fontId="3" fillId="0" borderId="0">
      <alignment vertical="center"/>
    </xf>
    <xf numFmtId="0" fontId="8" fillId="0" borderId="0"/>
    <xf numFmtId="0" fontId="3" fillId="50" borderId="0" applyNumberFormat="0" applyBorder="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5" borderId="0" applyNumberFormat="0" applyBorder="0" applyAlignment="0" applyProtection="0">
      <alignment vertical="center"/>
    </xf>
    <xf numFmtId="0" fontId="3" fillId="59" borderId="0" applyNumberFormat="0" applyBorder="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51" borderId="0" applyNumberFormat="0" applyBorder="0" applyAlignment="0" applyProtection="0">
      <alignment vertical="center"/>
    </xf>
    <xf numFmtId="0" fontId="18" fillId="24" borderId="99" applyNumberFormat="0" applyFont="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3" fillId="0" borderId="0">
      <alignment vertical="center"/>
    </xf>
    <xf numFmtId="0" fontId="3" fillId="59" borderId="0" applyNumberFormat="0" applyBorder="0" applyAlignment="0" applyProtection="0">
      <alignment vertical="center"/>
    </xf>
    <xf numFmtId="43" fontId="8" fillId="0" borderId="0" applyFont="0" applyFill="0" applyBorder="0" applyAlignment="0" applyProtection="0"/>
    <xf numFmtId="0" fontId="3" fillId="50" borderId="0" applyNumberFormat="0" applyBorder="0" applyAlignment="0" applyProtection="0">
      <alignment vertical="center"/>
    </xf>
    <xf numFmtId="0" fontId="3" fillId="51" borderId="0" applyNumberFormat="0" applyBorder="0" applyAlignment="0" applyProtection="0">
      <alignment vertical="center"/>
    </xf>
    <xf numFmtId="0" fontId="8" fillId="0" borderId="0"/>
    <xf numFmtId="0" fontId="3" fillId="54" borderId="0" applyNumberFormat="0" applyBorder="0" applyAlignment="0" applyProtection="0">
      <alignment vertical="center"/>
    </xf>
    <xf numFmtId="0" fontId="8" fillId="0" borderId="0">
      <alignment vertical="center"/>
    </xf>
    <xf numFmtId="0" fontId="3" fillId="57" borderId="0" applyNumberFormat="0" applyBorder="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56" borderId="0" applyNumberFormat="0" applyBorder="0" applyAlignment="0" applyProtection="0">
      <alignment vertical="center"/>
    </xf>
    <xf numFmtId="0" fontId="18" fillId="24" borderId="99" applyNumberFormat="0" applyFont="0" applyAlignment="0" applyProtection="0">
      <alignment vertical="center"/>
    </xf>
    <xf numFmtId="0" fontId="3" fillId="52" borderId="0" applyNumberFormat="0" applyBorder="0" applyAlignment="0" applyProtection="0">
      <alignment vertical="center"/>
    </xf>
    <xf numFmtId="0" fontId="8" fillId="0" borderId="0">
      <alignment vertical="center"/>
    </xf>
    <xf numFmtId="0" fontId="3" fillId="52"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3" fillId="54"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53" borderId="0" applyNumberFormat="0" applyBorder="0" applyAlignment="0" applyProtection="0">
      <alignment vertical="center"/>
    </xf>
    <xf numFmtId="0" fontId="3" fillId="52" borderId="0" applyNumberFormat="0" applyBorder="0" applyAlignment="0" applyProtection="0">
      <alignment vertical="center"/>
    </xf>
    <xf numFmtId="43" fontId="8" fillId="0" borderId="0" applyFont="0" applyFill="0" applyBorder="0" applyAlignment="0" applyProtection="0"/>
    <xf numFmtId="0" fontId="3" fillId="0" borderId="0">
      <alignment vertical="center"/>
    </xf>
    <xf numFmtId="0" fontId="3" fillId="41" borderId="0" applyNumberFormat="0" applyBorder="0" applyAlignment="0" applyProtection="0">
      <alignment vertical="center"/>
    </xf>
    <xf numFmtId="43" fontId="8" fillId="0" borderId="0" applyFont="0" applyFill="0" applyBorder="0" applyAlignment="0" applyProtection="0"/>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8"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7" borderId="0" applyNumberFormat="0" applyBorder="0" applyAlignment="0" applyProtection="0">
      <alignment vertical="center"/>
    </xf>
    <xf numFmtId="0" fontId="3" fillId="54" borderId="0" applyNumberFormat="0" applyBorder="0" applyAlignment="0" applyProtection="0">
      <alignment vertical="center"/>
    </xf>
    <xf numFmtId="0" fontId="3" fillId="59" borderId="0" applyNumberFormat="0" applyBorder="0" applyAlignment="0" applyProtection="0">
      <alignment vertical="center"/>
    </xf>
    <xf numFmtId="0" fontId="3" fillId="40" borderId="0" applyNumberFormat="0" applyBorder="0" applyAlignment="0" applyProtection="0">
      <alignment vertical="center"/>
    </xf>
    <xf numFmtId="0" fontId="3" fillId="54" borderId="0" applyNumberFormat="0" applyBorder="0" applyAlignment="0" applyProtection="0">
      <alignment vertical="center"/>
    </xf>
    <xf numFmtId="0" fontId="3" fillId="50" borderId="0" applyNumberFormat="0" applyBorder="0" applyAlignment="0" applyProtection="0">
      <alignment vertical="center"/>
    </xf>
    <xf numFmtId="0" fontId="3" fillId="51"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4" borderId="0" applyNumberFormat="0" applyBorder="0" applyAlignment="0" applyProtection="0">
      <alignment vertical="center"/>
    </xf>
    <xf numFmtId="0" fontId="18" fillId="24" borderId="99" applyNumberFormat="0" applyFont="0" applyAlignment="0" applyProtection="0">
      <alignment vertical="center"/>
    </xf>
    <xf numFmtId="0" fontId="3" fillId="58" borderId="0" applyNumberFormat="0" applyBorder="0" applyAlignment="0" applyProtection="0">
      <alignment vertical="center"/>
    </xf>
    <xf numFmtId="43" fontId="8" fillId="0" borderId="0" applyFont="0" applyFill="0" applyBorder="0" applyAlignment="0" applyProtection="0"/>
    <xf numFmtId="0" fontId="3" fillId="0" borderId="0">
      <alignment vertical="center"/>
    </xf>
    <xf numFmtId="0" fontId="18" fillId="24" borderId="99" applyNumberFormat="0" applyFont="0" applyAlignment="0" applyProtection="0">
      <alignment vertical="center"/>
    </xf>
    <xf numFmtId="0" fontId="3" fillId="0" borderId="0">
      <alignment vertical="center"/>
    </xf>
    <xf numFmtId="0" fontId="3" fillId="40" borderId="0" applyNumberFormat="0" applyBorder="0" applyAlignment="0" applyProtection="0">
      <alignment vertical="center"/>
    </xf>
    <xf numFmtId="0" fontId="3" fillId="0" borderId="0">
      <alignment vertical="center"/>
    </xf>
    <xf numFmtId="0" fontId="3" fillId="0" borderId="0">
      <alignment vertical="center"/>
    </xf>
    <xf numFmtId="0" fontId="3" fillId="54"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6" borderId="0" applyNumberFormat="0" applyBorder="0" applyAlignment="0" applyProtection="0">
      <alignment vertical="center"/>
    </xf>
    <xf numFmtId="0" fontId="8" fillId="0" borderId="0">
      <alignment vertical="center"/>
    </xf>
    <xf numFmtId="0" fontId="3" fillId="41" borderId="0" applyNumberFormat="0" applyBorder="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5" borderId="0" applyNumberFormat="0" applyBorder="0" applyAlignment="0" applyProtection="0">
      <alignment vertical="center"/>
    </xf>
    <xf numFmtId="43" fontId="8" fillId="0" borderId="0" applyFont="0" applyFill="0" applyBorder="0" applyAlignment="0" applyProtection="0"/>
    <xf numFmtId="0" fontId="3" fillId="54" borderId="0" applyNumberFormat="0" applyBorder="0" applyAlignment="0" applyProtection="0">
      <alignment vertical="center"/>
    </xf>
    <xf numFmtId="0" fontId="3" fillId="54" borderId="0" applyNumberFormat="0" applyBorder="0" applyAlignment="0" applyProtection="0">
      <alignment vertical="center"/>
    </xf>
    <xf numFmtId="0" fontId="3" fillId="57" borderId="0" applyNumberFormat="0" applyBorder="0" applyAlignment="0" applyProtection="0">
      <alignment vertical="center"/>
    </xf>
    <xf numFmtId="0" fontId="3" fillId="59" borderId="0" applyNumberFormat="0" applyBorder="0" applyAlignment="0" applyProtection="0">
      <alignment vertical="center"/>
    </xf>
    <xf numFmtId="0" fontId="3" fillId="58" borderId="0" applyNumberFormat="0" applyBorder="0" applyAlignment="0" applyProtection="0">
      <alignment vertical="center"/>
    </xf>
    <xf numFmtId="0" fontId="88" fillId="24" borderId="99" applyNumberFormat="0" applyFont="0" applyAlignment="0" applyProtection="0"/>
    <xf numFmtId="0" fontId="3" fillId="56" borderId="0" applyNumberFormat="0" applyBorder="0" applyAlignment="0" applyProtection="0">
      <alignment vertical="center"/>
    </xf>
    <xf numFmtId="0" fontId="3" fillId="58"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3" fillId="0" borderId="0">
      <alignment vertical="center"/>
    </xf>
    <xf numFmtId="0" fontId="3" fillId="50" borderId="0" applyNumberFormat="0" applyBorder="0" applyAlignment="0" applyProtection="0">
      <alignment vertical="center"/>
    </xf>
    <xf numFmtId="43" fontId="8" fillId="0" borderId="0" applyFont="0" applyFill="0" applyBorder="0" applyAlignment="0" applyProtection="0"/>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18" fillId="24" borderId="99" applyNumberFormat="0" applyFont="0" applyAlignment="0" applyProtection="0">
      <alignment vertical="center"/>
    </xf>
    <xf numFmtId="0" fontId="3" fillId="41" borderId="0" applyNumberFormat="0" applyBorder="0" applyAlignment="0" applyProtection="0">
      <alignment vertical="center"/>
    </xf>
    <xf numFmtId="0" fontId="3" fillId="53" borderId="0" applyNumberFormat="0" applyBorder="0" applyAlignment="0" applyProtection="0">
      <alignment vertical="center"/>
    </xf>
    <xf numFmtId="0" fontId="3" fillId="56" borderId="0" applyNumberFormat="0" applyBorder="0" applyAlignment="0" applyProtection="0">
      <alignment vertical="center"/>
    </xf>
    <xf numFmtId="0" fontId="3" fillId="54" borderId="0" applyNumberFormat="0" applyBorder="0" applyAlignment="0" applyProtection="0">
      <alignment vertical="center"/>
    </xf>
    <xf numFmtId="0" fontId="18" fillId="24" borderId="99" applyNumberFormat="0" applyFont="0" applyAlignment="0" applyProtection="0">
      <alignment vertical="center"/>
    </xf>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3" fillId="56" borderId="0" applyNumberFormat="0" applyBorder="0" applyAlignment="0" applyProtection="0">
      <alignment vertical="center"/>
    </xf>
    <xf numFmtId="0" fontId="3" fillId="66" borderId="99" applyNumberFormat="0" applyFont="0" applyAlignment="0" applyProtection="0">
      <alignment vertical="center"/>
    </xf>
    <xf numFmtId="0" fontId="3" fillId="0" borderId="0">
      <alignment vertical="center"/>
    </xf>
    <xf numFmtId="0" fontId="3" fillId="52" borderId="0" applyNumberFormat="0" applyBorder="0" applyAlignment="0" applyProtection="0">
      <alignment vertical="center"/>
    </xf>
    <xf numFmtId="0" fontId="3" fillId="59"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54" borderId="0" applyNumberFormat="0" applyBorder="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7" borderId="0" applyNumberFormat="0" applyBorder="0" applyAlignment="0" applyProtection="0">
      <alignment vertical="center"/>
    </xf>
    <xf numFmtId="0" fontId="3" fillId="52" borderId="0" applyNumberFormat="0" applyBorder="0" applyAlignment="0" applyProtection="0">
      <alignment vertical="center"/>
    </xf>
    <xf numFmtId="0" fontId="3" fillId="56" borderId="0" applyNumberFormat="0" applyBorder="0" applyAlignment="0" applyProtection="0">
      <alignment vertical="center"/>
    </xf>
    <xf numFmtId="0" fontId="3" fillId="51" borderId="0" applyNumberFormat="0" applyBorder="0" applyAlignment="0" applyProtection="0">
      <alignment vertical="center"/>
    </xf>
    <xf numFmtId="0" fontId="3" fillId="55" borderId="0" applyNumberFormat="0" applyBorder="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3" fillId="53" borderId="0" applyNumberFormat="0" applyBorder="0" applyAlignment="0" applyProtection="0">
      <alignment vertical="center"/>
    </xf>
    <xf numFmtId="0" fontId="3" fillId="56"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7"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43" fontId="8" fillId="0" borderId="0" applyFont="0" applyFill="0" applyBorder="0" applyAlignment="0" applyProtection="0"/>
    <xf numFmtId="0" fontId="3" fillId="57" borderId="0" applyNumberFormat="0" applyBorder="0" applyAlignment="0" applyProtection="0">
      <alignment vertical="center"/>
    </xf>
    <xf numFmtId="0" fontId="3" fillId="0" borderId="0">
      <alignment vertical="center"/>
    </xf>
    <xf numFmtId="0" fontId="3" fillId="51"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52" borderId="0" applyNumberFormat="0" applyBorder="0" applyAlignment="0" applyProtection="0">
      <alignment vertical="center"/>
    </xf>
    <xf numFmtId="0" fontId="3" fillId="50"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0" borderId="0" applyNumberFormat="0" applyBorder="0" applyAlignment="0" applyProtection="0">
      <alignment vertical="center"/>
    </xf>
    <xf numFmtId="0" fontId="3" fillId="0" borderId="0">
      <alignment vertical="center"/>
    </xf>
    <xf numFmtId="0" fontId="3" fillId="54" borderId="0" applyNumberFormat="0" applyBorder="0" applyAlignment="0" applyProtection="0">
      <alignment vertical="center"/>
    </xf>
    <xf numFmtId="0" fontId="18" fillId="24" borderId="99" applyNumberFormat="0" applyFont="0" applyAlignment="0" applyProtection="0"/>
    <xf numFmtId="0" fontId="3" fillId="56" borderId="0" applyNumberFormat="0" applyBorder="0" applyAlignment="0" applyProtection="0">
      <alignment vertical="center"/>
    </xf>
    <xf numFmtId="0" fontId="3" fillId="66" borderId="99" applyNumberFormat="0" applyFont="0" applyAlignment="0" applyProtection="0">
      <alignment vertical="center"/>
    </xf>
    <xf numFmtId="0" fontId="3" fillId="0" borderId="0">
      <alignment vertical="center"/>
    </xf>
    <xf numFmtId="0" fontId="3" fillId="59" borderId="0" applyNumberFormat="0" applyBorder="0" applyAlignment="0" applyProtection="0">
      <alignment vertical="center"/>
    </xf>
    <xf numFmtId="0" fontId="3" fillId="66" borderId="99" applyNumberFormat="0" applyFont="0" applyAlignment="0" applyProtection="0">
      <alignment vertical="center"/>
    </xf>
    <xf numFmtId="0" fontId="3" fillId="57"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50" borderId="0" applyNumberFormat="0" applyBorder="0" applyAlignment="0" applyProtection="0">
      <alignment vertical="center"/>
    </xf>
    <xf numFmtId="0" fontId="3" fillId="52" borderId="0" applyNumberFormat="0" applyBorder="0" applyAlignment="0" applyProtection="0">
      <alignment vertical="center"/>
    </xf>
    <xf numFmtId="0" fontId="3" fillId="55" borderId="0" applyNumberFormat="0" applyBorder="0" applyAlignment="0" applyProtection="0">
      <alignment vertical="center"/>
    </xf>
    <xf numFmtId="0" fontId="3" fillId="54"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41" borderId="0" applyNumberFormat="0" applyBorder="0" applyAlignment="0" applyProtection="0">
      <alignment vertical="center"/>
    </xf>
    <xf numFmtId="0" fontId="3" fillId="59" borderId="0" applyNumberFormat="0" applyBorder="0" applyAlignment="0" applyProtection="0">
      <alignment vertical="center"/>
    </xf>
    <xf numFmtId="43" fontId="8" fillId="0" borderId="0" applyFont="0" applyFill="0" applyBorder="0" applyAlignment="0" applyProtection="0"/>
    <xf numFmtId="0" fontId="3" fillId="54" borderId="0" applyNumberFormat="0" applyBorder="0" applyAlignment="0" applyProtection="0">
      <alignment vertical="center"/>
    </xf>
    <xf numFmtId="0" fontId="3" fillId="50" borderId="0" applyNumberFormat="0" applyBorder="0" applyAlignment="0" applyProtection="0">
      <alignment vertical="center"/>
    </xf>
    <xf numFmtId="0" fontId="3" fillId="56" borderId="0" applyNumberFormat="0" applyBorder="0" applyAlignment="0" applyProtection="0">
      <alignment vertical="center"/>
    </xf>
    <xf numFmtId="0" fontId="8"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3" fillId="59" borderId="0" applyNumberFormat="0" applyBorder="0" applyAlignment="0" applyProtection="0">
      <alignment vertical="center"/>
    </xf>
    <xf numFmtId="0" fontId="3" fillId="41" borderId="0" applyNumberFormat="0" applyBorder="0" applyAlignment="0" applyProtection="0">
      <alignment vertical="center"/>
    </xf>
    <xf numFmtId="0" fontId="3" fillId="66" borderId="99" applyNumberFormat="0" applyFont="0" applyAlignment="0" applyProtection="0">
      <alignment vertical="center"/>
    </xf>
    <xf numFmtId="0" fontId="3" fillId="40" borderId="0" applyNumberFormat="0" applyBorder="0" applyAlignment="0" applyProtection="0">
      <alignment vertical="center"/>
    </xf>
    <xf numFmtId="0" fontId="8" fillId="0" borderId="0"/>
    <xf numFmtId="0" fontId="3" fillId="57" borderId="0" applyNumberFormat="0" applyBorder="0" applyAlignment="0" applyProtection="0">
      <alignment vertical="center"/>
    </xf>
    <xf numFmtId="0" fontId="3" fillId="41"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6" borderId="0" applyNumberFormat="0" applyBorder="0" applyAlignment="0" applyProtection="0">
      <alignment vertical="center"/>
    </xf>
    <xf numFmtId="0" fontId="88" fillId="24" borderId="99" applyNumberFormat="0" applyFont="0" applyAlignment="0" applyProtection="0"/>
    <xf numFmtId="0" fontId="3" fillId="59" borderId="0" applyNumberFormat="0" applyBorder="0" applyAlignment="0" applyProtection="0">
      <alignment vertical="center"/>
    </xf>
    <xf numFmtId="0" fontId="3" fillId="54"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55" borderId="0" applyNumberFormat="0" applyBorder="0" applyAlignment="0" applyProtection="0">
      <alignment vertical="center"/>
    </xf>
    <xf numFmtId="0" fontId="3" fillId="66" borderId="99" applyNumberFormat="0" applyFont="0" applyAlignment="0" applyProtection="0">
      <alignment vertical="center"/>
    </xf>
    <xf numFmtId="0" fontId="3" fillId="53" borderId="0" applyNumberFormat="0" applyBorder="0" applyAlignment="0" applyProtection="0">
      <alignment vertical="center"/>
    </xf>
    <xf numFmtId="0" fontId="3" fillId="59" borderId="0" applyNumberFormat="0" applyBorder="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43" fontId="18" fillId="0" borderId="0" applyFont="0" applyFill="0" applyBorder="0" applyAlignment="0" applyProtection="0">
      <alignment vertical="center"/>
    </xf>
    <xf numFmtId="0" fontId="3" fillId="41" borderId="0" applyNumberFormat="0" applyBorder="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8" fillId="0" borderId="0"/>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2" borderId="0" applyNumberFormat="0" applyBorder="0" applyAlignment="0" applyProtection="0">
      <alignment vertical="center"/>
    </xf>
    <xf numFmtId="0" fontId="3" fillId="56" borderId="0" applyNumberFormat="0" applyBorder="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0" borderId="0" applyNumberFormat="0" applyBorder="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8" fillId="0" borderId="0">
      <alignment vertical="center"/>
    </xf>
    <xf numFmtId="0" fontId="3" fillId="66" borderId="99" applyNumberFormat="0" applyFont="0" applyAlignment="0" applyProtection="0">
      <alignment vertical="center"/>
    </xf>
    <xf numFmtId="0" fontId="3" fillId="0" borderId="0">
      <alignment vertical="center"/>
    </xf>
    <xf numFmtId="0" fontId="8" fillId="0" borderId="0">
      <alignment vertical="center"/>
    </xf>
    <xf numFmtId="0" fontId="3" fillId="40" borderId="0" applyNumberFormat="0" applyBorder="0" applyAlignment="0" applyProtection="0">
      <alignment vertical="center"/>
    </xf>
    <xf numFmtId="0" fontId="3" fillId="54" borderId="0" applyNumberFormat="0" applyBorder="0" applyAlignment="0" applyProtection="0">
      <alignment vertical="center"/>
    </xf>
    <xf numFmtId="0" fontId="3" fillId="0" borderId="0">
      <alignment vertical="center"/>
    </xf>
    <xf numFmtId="43" fontId="8" fillId="0" borderId="0" applyFont="0" applyFill="0" applyBorder="0" applyAlignment="0" applyProtection="0"/>
    <xf numFmtId="0" fontId="3" fillId="41" borderId="0" applyNumberFormat="0" applyBorder="0" applyAlignment="0" applyProtection="0">
      <alignment vertical="center"/>
    </xf>
    <xf numFmtId="0" fontId="3" fillId="57"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0" borderId="0">
      <alignment vertical="center"/>
    </xf>
    <xf numFmtId="0" fontId="3" fillId="0" borderId="0">
      <alignment vertical="center"/>
    </xf>
    <xf numFmtId="0" fontId="3" fillId="66" borderId="99" applyNumberFormat="0" applyFont="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18" fillId="24" borderId="99" applyNumberFormat="0" applyFont="0" applyAlignment="0" applyProtection="0">
      <alignment vertical="center"/>
    </xf>
    <xf numFmtId="0" fontId="3" fillId="55" borderId="0" applyNumberFormat="0" applyBorder="0" applyAlignment="0" applyProtection="0">
      <alignment vertical="center"/>
    </xf>
    <xf numFmtId="0" fontId="3" fillId="66" borderId="99" applyNumberFormat="0" applyFont="0" applyAlignment="0" applyProtection="0">
      <alignment vertical="center"/>
    </xf>
    <xf numFmtId="43" fontId="8" fillId="0" borderId="0" applyFont="0" applyFill="0" applyBorder="0" applyAlignment="0" applyProtection="0"/>
    <xf numFmtId="0" fontId="3" fillId="51" borderId="0" applyNumberFormat="0" applyBorder="0" applyAlignment="0" applyProtection="0">
      <alignment vertical="center"/>
    </xf>
    <xf numFmtId="0" fontId="3" fillId="0" borderId="0">
      <alignment vertical="center"/>
    </xf>
    <xf numFmtId="0" fontId="3" fillId="53" borderId="0" applyNumberFormat="0" applyBorder="0" applyAlignment="0" applyProtection="0">
      <alignment vertical="center"/>
    </xf>
    <xf numFmtId="0" fontId="3" fillId="57" borderId="0" applyNumberFormat="0" applyBorder="0" applyAlignment="0" applyProtection="0">
      <alignment vertical="center"/>
    </xf>
    <xf numFmtId="0" fontId="3" fillId="50" borderId="0" applyNumberFormat="0" applyBorder="0" applyAlignment="0" applyProtection="0">
      <alignment vertical="center"/>
    </xf>
    <xf numFmtId="0" fontId="3" fillId="0" borderId="0">
      <alignment vertical="center"/>
    </xf>
    <xf numFmtId="0" fontId="3" fillId="59" borderId="0" applyNumberFormat="0" applyBorder="0" applyAlignment="0" applyProtection="0">
      <alignment vertical="center"/>
    </xf>
    <xf numFmtId="0" fontId="3" fillId="54"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66" borderId="99" applyNumberFormat="0" applyFont="0" applyAlignment="0" applyProtection="0">
      <alignment vertical="center"/>
    </xf>
    <xf numFmtId="0" fontId="3" fillId="66" borderId="99" applyNumberFormat="0" applyFont="0" applyAlignment="0" applyProtection="0">
      <alignment vertical="center"/>
    </xf>
    <xf numFmtId="0" fontId="3" fillId="54" borderId="0" applyNumberFormat="0" applyBorder="0" applyAlignment="0" applyProtection="0">
      <alignment vertical="center"/>
    </xf>
    <xf numFmtId="0" fontId="3" fillId="57" borderId="0" applyNumberFormat="0" applyBorder="0" applyAlignment="0" applyProtection="0">
      <alignment vertical="center"/>
    </xf>
    <xf numFmtId="0" fontId="8" fillId="0" borderId="0">
      <alignment vertical="center"/>
    </xf>
    <xf numFmtId="0" fontId="3" fillId="66"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3" fillId="59" borderId="0" applyNumberFormat="0" applyBorder="0" applyAlignment="0" applyProtection="0">
      <alignment vertical="center"/>
    </xf>
    <xf numFmtId="0" fontId="3" fillId="66" borderId="99" applyNumberFormat="0" applyFont="0" applyAlignment="0" applyProtection="0">
      <alignment vertical="center"/>
    </xf>
    <xf numFmtId="0" fontId="8" fillId="0" borderId="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18" fillId="24" borderId="99" applyNumberFormat="0" applyFont="0" applyAlignment="0" applyProtection="0">
      <alignment vertical="center"/>
    </xf>
    <xf numFmtId="0" fontId="3" fillId="51" borderId="0" applyNumberFormat="0" applyBorder="0" applyAlignment="0" applyProtection="0">
      <alignment vertical="center"/>
    </xf>
    <xf numFmtId="0" fontId="3" fillId="57" borderId="0" applyNumberFormat="0" applyBorder="0" applyAlignment="0" applyProtection="0">
      <alignment vertical="center"/>
    </xf>
    <xf numFmtId="0" fontId="3" fillId="66" borderId="99" applyNumberFormat="0" applyFont="0" applyAlignment="0" applyProtection="0">
      <alignment vertical="center"/>
    </xf>
    <xf numFmtId="0" fontId="3" fillId="41" borderId="0" applyNumberFormat="0" applyBorder="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3" fillId="59" borderId="0" applyNumberFormat="0" applyBorder="0" applyAlignment="0" applyProtection="0">
      <alignment vertical="center"/>
    </xf>
    <xf numFmtId="0" fontId="3" fillId="66" borderId="99" applyNumberFormat="0" applyFont="0" applyAlignment="0" applyProtection="0">
      <alignment vertical="center"/>
    </xf>
    <xf numFmtId="0" fontId="3" fillId="52" borderId="0" applyNumberFormat="0" applyBorder="0" applyAlignment="0" applyProtection="0">
      <alignment vertical="center"/>
    </xf>
    <xf numFmtId="0" fontId="3" fillId="56" borderId="0" applyNumberFormat="0" applyBorder="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52" borderId="0" applyNumberFormat="0" applyBorder="0" applyAlignment="0" applyProtection="0">
      <alignment vertical="center"/>
    </xf>
    <xf numFmtId="0" fontId="8" fillId="0" borderId="0"/>
    <xf numFmtId="0" fontId="3" fillId="54"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55" borderId="0" applyNumberFormat="0" applyBorder="0" applyAlignment="0" applyProtection="0">
      <alignment vertical="center"/>
    </xf>
    <xf numFmtId="0" fontId="3" fillId="54" borderId="0" applyNumberFormat="0" applyBorder="0" applyAlignment="0" applyProtection="0">
      <alignment vertical="center"/>
    </xf>
    <xf numFmtId="0" fontId="3" fillId="55" borderId="0" applyNumberFormat="0" applyBorder="0" applyAlignment="0" applyProtection="0">
      <alignment vertical="center"/>
    </xf>
    <xf numFmtId="0" fontId="3" fillId="50" borderId="0" applyNumberFormat="0" applyBorder="0" applyAlignment="0" applyProtection="0">
      <alignment vertical="center"/>
    </xf>
    <xf numFmtId="0" fontId="3" fillId="57" borderId="0" applyNumberFormat="0" applyBorder="0" applyAlignment="0" applyProtection="0">
      <alignment vertical="center"/>
    </xf>
    <xf numFmtId="0" fontId="3" fillId="0" borderId="0">
      <alignment vertical="center"/>
    </xf>
    <xf numFmtId="0" fontId="3" fillId="59" borderId="0" applyNumberFormat="0" applyBorder="0" applyAlignment="0" applyProtection="0">
      <alignment vertical="center"/>
    </xf>
    <xf numFmtId="0" fontId="3" fillId="52" borderId="0" applyNumberFormat="0" applyBorder="0" applyAlignment="0" applyProtection="0">
      <alignment vertical="center"/>
    </xf>
    <xf numFmtId="0" fontId="3" fillId="55" borderId="0" applyNumberFormat="0" applyBorder="0" applyAlignment="0" applyProtection="0">
      <alignment vertical="center"/>
    </xf>
    <xf numFmtId="43" fontId="8" fillId="0" borderId="0" applyFont="0" applyFill="0" applyBorder="0" applyAlignment="0" applyProtection="0"/>
    <xf numFmtId="0" fontId="3" fillId="41" borderId="0" applyNumberFormat="0" applyBorder="0" applyAlignment="0" applyProtection="0">
      <alignment vertical="center"/>
    </xf>
    <xf numFmtId="0" fontId="3" fillId="59" borderId="0" applyNumberFormat="0" applyBorder="0" applyAlignment="0" applyProtection="0">
      <alignment vertical="center"/>
    </xf>
    <xf numFmtId="0" fontId="3" fillId="52" borderId="0" applyNumberFormat="0" applyBorder="0" applyAlignment="0" applyProtection="0">
      <alignment vertical="center"/>
    </xf>
    <xf numFmtId="0" fontId="18" fillId="24" borderId="99" applyNumberFormat="0" applyFont="0" applyAlignment="0" applyProtection="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0" borderId="0">
      <alignment vertical="center"/>
    </xf>
    <xf numFmtId="0" fontId="3" fillId="66" borderId="99" applyNumberFormat="0" applyFont="0" applyAlignment="0" applyProtection="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50"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51"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50" borderId="0" applyNumberFormat="0" applyBorder="0" applyAlignment="0" applyProtection="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3" fillId="0" borderId="0">
      <alignment vertical="center"/>
    </xf>
    <xf numFmtId="43" fontId="8" fillId="0" borderId="0" applyFont="0" applyFill="0" applyBorder="0" applyAlignment="0" applyProtection="0"/>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3" fillId="56" borderId="0" applyNumberFormat="0" applyBorder="0" applyAlignment="0" applyProtection="0">
      <alignment vertical="center"/>
    </xf>
    <xf numFmtId="0" fontId="88" fillId="24" borderId="99" applyNumberFormat="0" applyFont="0" applyAlignment="0" applyProtection="0"/>
    <xf numFmtId="0" fontId="3" fillId="51" borderId="0" applyNumberFormat="0" applyBorder="0" applyAlignment="0" applyProtection="0">
      <alignment vertical="center"/>
    </xf>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52" borderId="0" applyNumberFormat="0" applyBorder="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56" borderId="0" applyNumberFormat="0" applyBorder="0" applyAlignment="0" applyProtection="0">
      <alignment vertical="center"/>
    </xf>
    <xf numFmtId="0" fontId="3" fillId="57" borderId="0" applyNumberFormat="0" applyBorder="0" applyAlignment="0" applyProtection="0">
      <alignment vertical="center"/>
    </xf>
    <xf numFmtId="0" fontId="3" fillId="55" borderId="0" applyNumberFormat="0" applyBorder="0" applyAlignment="0" applyProtection="0">
      <alignment vertical="center"/>
    </xf>
    <xf numFmtId="0" fontId="3" fillId="58"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43" fontId="8" fillId="0" borderId="0" applyFont="0" applyFill="0" applyBorder="0" applyAlignment="0" applyProtection="0"/>
    <xf numFmtId="0" fontId="3" fillId="66" borderId="99" applyNumberFormat="0" applyFont="0" applyAlignment="0" applyProtection="0">
      <alignment vertical="center"/>
    </xf>
    <xf numFmtId="0" fontId="3" fillId="58" borderId="0" applyNumberFormat="0" applyBorder="0" applyAlignment="0" applyProtection="0">
      <alignment vertical="center"/>
    </xf>
    <xf numFmtId="0" fontId="3" fillId="0" borderId="0">
      <alignment vertical="center"/>
    </xf>
    <xf numFmtId="0" fontId="3" fillId="53"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1" borderId="0" applyNumberFormat="0" applyBorder="0" applyAlignment="0" applyProtection="0">
      <alignment vertical="center"/>
    </xf>
    <xf numFmtId="0" fontId="18" fillId="24" borderId="99" applyNumberFormat="0" applyFont="0" applyAlignment="0" applyProtection="0">
      <alignment vertical="center"/>
    </xf>
    <xf numFmtId="0" fontId="3" fillId="57"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0" borderId="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50" borderId="0" applyNumberFormat="0" applyBorder="0" applyAlignment="0" applyProtection="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3" fillId="0" borderId="0">
      <alignment vertical="center"/>
    </xf>
    <xf numFmtId="43" fontId="8" fillId="0" borderId="0" applyFont="0" applyFill="0" applyBorder="0" applyAlignment="0" applyProtection="0"/>
    <xf numFmtId="0" fontId="3" fillId="51" borderId="0" applyNumberFormat="0" applyBorder="0" applyAlignment="0" applyProtection="0">
      <alignment vertical="center"/>
    </xf>
    <xf numFmtId="0" fontId="8" fillId="0" borderId="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3" fillId="0" borderId="0">
      <alignment vertical="center"/>
    </xf>
    <xf numFmtId="43" fontId="8" fillId="0" borderId="0" applyFont="0" applyFill="0" applyBorder="0" applyAlignment="0" applyProtection="0"/>
    <xf numFmtId="0" fontId="8" fillId="0" borderId="0"/>
    <xf numFmtId="0" fontId="8" fillId="0" borderId="0"/>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3" fillId="56" borderId="0" applyNumberFormat="0" applyBorder="0" applyAlignment="0" applyProtection="0">
      <alignment vertical="center"/>
    </xf>
    <xf numFmtId="0" fontId="3" fillId="51" borderId="0" applyNumberFormat="0" applyBorder="0" applyAlignment="0" applyProtection="0">
      <alignment vertical="center"/>
    </xf>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52" borderId="0" applyNumberFormat="0" applyBorder="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6" borderId="0" applyNumberFormat="0" applyBorder="0" applyAlignment="0" applyProtection="0">
      <alignment vertical="center"/>
    </xf>
    <xf numFmtId="0" fontId="3" fillId="57" borderId="0" applyNumberFormat="0" applyBorder="0" applyAlignment="0" applyProtection="0">
      <alignment vertical="center"/>
    </xf>
    <xf numFmtId="0" fontId="18" fillId="24" borderId="99" applyNumberFormat="0" applyFont="0" applyAlignment="0" applyProtection="0">
      <alignment vertical="center"/>
    </xf>
    <xf numFmtId="0" fontId="3" fillId="55" borderId="0" applyNumberFormat="0" applyBorder="0" applyAlignment="0" applyProtection="0">
      <alignment vertical="center"/>
    </xf>
    <xf numFmtId="0" fontId="3" fillId="58"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18" fillId="24" borderId="99" applyNumberFormat="0" applyFont="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66" borderId="99" applyNumberFormat="0" applyFont="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50"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51" borderId="0" applyNumberFormat="0" applyBorder="0" applyAlignment="0" applyProtection="0">
      <alignment vertical="center"/>
    </xf>
    <xf numFmtId="0" fontId="18" fillId="24" borderId="99" applyNumberFormat="0" applyFont="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50" borderId="0" applyNumberFormat="0" applyBorder="0" applyAlignment="0" applyProtection="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3" fillId="0" borderId="0">
      <alignment vertical="center"/>
    </xf>
    <xf numFmtId="43" fontId="8" fillId="0" borderId="0" applyFont="0" applyFill="0" applyBorder="0" applyAlignment="0" applyProtection="0"/>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3" fillId="56" borderId="0" applyNumberFormat="0" applyBorder="0" applyAlignment="0" applyProtection="0">
      <alignment vertical="center"/>
    </xf>
    <xf numFmtId="0" fontId="88" fillId="24" borderId="99" applyNumberFormat="0" applyFont="0" applyAlignment="0" applyProtection="0"/>
    <xf numFmtId="0" fontId="3" fillId="51" borderId="0" applyNumberFormat="0" applyBorder="0" applyAlignment="0" applyProtection="0">
      <alignment vertical="center"/>
    </xf>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52" borderId="0" applyNumberFormat="0" applyBorder="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6" borderId="0" applyNumberFormat="0" applyBorder="0" applyAlignment="0" applyProtection="0">
      <alignment vertical="center"/>
    </xf>
    <xf numFmtId="0" fontId="3" fillId="57" borderId="0" applyNumberFormat="0" applyBorder="0" applyAlignment="0" applyProtection="0">
      <alignment vertical="center"/>
    </xf>
    <xf numFmtId="0" fontId="3" fillId="55" borderId="0" applyNumberFormat="0" applyBorder="0" applyAlignment="0" applyProtection="0">
      <alignment vertical="center"/>
    </xf>
    <xf numFmtId="0" fontId="3" fillId="58"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18" fillId="24" borderId="99" applyNumberFormat="0" applyFont="0" applyAlignment="0" applyProtection="0">
      <alignment vertical="center"/>
    </xf>
    <xf numFmtId="0" fontId="3" fillId="50"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51" borderId="0" applyNumberFormat="0" applyBorder="0" applyAlignment="0" applyProtection="0">
      <alignment vertical="center"/>
    </xf>
    <xf numFmtId="0" fontId="18" fillId="24" borderId="99" applyNumberFormat="0" applyFont="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50" borderId="0" applyNumberFormat="0" applyBorder="0" applyAlignment="0" applyProtection="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3" fillId="0" borderId="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18" fillId="24" borderId="99" applyNumberFormat="0" applyFont="0" applyAlignment="0" applyProtection="0">
      <alignment vertical="center"/>
    </xf>
    <xf numFmtId="0" fontId="3" fillId="56" borderId="0" applyNumberFormat="0" applyBorder="0" applyAlignment="0" applyProtection="0">
      <alignment vertical="center"/>
    </xf>
    <xf numFmtId="0" fontId="3" fillId="51" borderId="0" applyNumberFormat="0" applyBorder="0" applyAlignment="0" applyProtection="0">
      <alignment vertical="center"/>
    </xf>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52" borderId="0" applyNumberFormat="0" applyBorder="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6" borderId="0" applyNumberFormat="0" applyBorder="0" applyAlignment="0" applyProtection="0">
      <alignment vertical="center"/>
    </xf>
    <xf numFmtId="0" fontId="3" fillId="57" borderId="0" applyNumberFormat="0" applyBorder="0" applyAlignment="0" applyProtection="0">
      <alignment vertical="center"/>
    </xf>
    <xf numFmtId="0" fontId="3" fillId="55" borderId="0" applyNumberFormat="0" applyBorder="0" applyAlignment="0" applyProtection="0">
      <alignment vertical="center"/>
    </xf>
    <xf numFmtId="0" fontId="3" fillId="58"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5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50" borderId="0" applyNumberFormat="0" applyBorder="0" applyAlignment="0" applyProtection="0">
      <alignment vertical="center"/>
    </xf>
    <xf numFmtId="0" fontId="3" fillId="56" borderId="0" applyNumberFormat="0" applyBorder="0" applyAlignment="0" applyProtection="0">
      <alignment vertical="center"/>
    </xf>
    <xf numFmtId="0" fontId="3" fillId="55" borderId="0" applyNumberFormat="0" applyBorder="0" applyAlignment="0" applyProtection="0">
      <alignment vertical="center"/>
    </xf>
    <xf numFmtId="0" fontId="3" fillId="0" borderId="0">
      <alignment vertical="center"/>
    </xf>
    <xf numFmtId="0" fontId="3" fillId="51" borderId="0" applyNumberFormat="0" applyBorder="0" applyAlignment="0" applyProtection="0">
      <alignment vertical="center"/>
    </xf>
    <xf numFmtId="0" fontId="3" fillId="66" borderId="99" applyNumberFormat="0" applyFont="0" applyAlignment="0" applyProtection="0">
      <alignment vertical="center"/>
    </xf>
    <xf numFmtId="0" fontId="3" fillId="55" borderId="0" applyNumberFormat="0" applyBorder="0" applyAlignment="0" applyProtection="0">
      <alignment vertical="center"/>
    </xf>
    <xf numFmtId="0" fontId="3" fillId="56" borderId="0" applyNumberFormat="0" applyBorder="0" applyAlignment="0" applyProtection="0">
      <alignment vertical="center"/>
    </xf>
    <xf numFmtId="0" fontId="3" fillId="51" borderId="0" applyNumberFormat="0" applyBorder="0" applyAlignment="0" applyProtection="0">
      <alignment vertical="center"/>
    </xf>
    <xf numFmtId="0" fontId="3" fillId="40" borderId="0" applyNumberFormat="0" applyBorder="0" applyAlignment="0" applyProtection="0">
      <alignment vertical="center"/>
    </xf>
    <xf numFmtId="0" fontId="3" fillId="66" borderId="99" applyNumberFormat="0" applyFont="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52" borderId="0" applyNumberFormat="0" applyBorder="0" applyAlignment="0" applyProtection="0">
      <alignment vertical="center"/>
    </xf>
    <xf numFmtId="0" fontId="3" fillId="0" borderId="0">
      <alignment vertical="center"/>
    </xf>
    <xf numFmtId="0" fontId="3" fillId="52" borderId="0" applyNumberFormat="0" applyBorder="0" applyAlignment="0" applyProtection="0">
      <alignment vertical="center"/>
    </xf>
    <xf numFmtId="0" fontId="3" fillId="66" borderId="99" applyNumberFormat="0" applyFont="0" applyAlignment="0" applyProtection="0">
      <alignment vertical="center"/>
    </xf>
    <xf numFmtId="0" fontId="3" fillId="50" borderId="0" applyNumberFormat="0" applyBorder="0" applyAlignment="0" applyProtection="0">
      <alignment vertical="center"/>
    </xf>
    <xf numFmtId="0" fontId="3" fillId="55" borderId="0" applyNumberFormat="0" applyBorder="0" applyAlignment="0" applyProtection="0">
      <alignment vertical="center"/>
    </xf>
    <xf numFmtId="0" fontId="3" fillId="51" borderId="0" applyNumberFormat="0" applyBorder="0" applyAlignment="0" applyProtection="0">
      <alignment vertical="center"/>
    </xf>
    <xf numFmtId="0" fontId="3" fillId="56" borderId="0" applyNumberFormat="0" applyBorder="0" applyAlignment="0" applyProtection="0">
      <alignment vertical="center"/>
    </xf>
    <xf numFmtId="0" fontId="3" fillId="52"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4" borderId="0" applyNumberFormat="0" applyBorder="0" applyAlignment="0" applyProtection="0">
      <alignment vertical="center"/>
    </xf>
    <xf numFmtId="0" fontId="3" fillId="41" borderId="0" applyNumberFormat="0" applyBorder="0" applyAlignment="0" applyProtection="0">
      <alignment vertical="center"/>
    </xf>
    <xf numFmtId="0" fontId="3" fillId="40" borderId="0" applyNumberFormat="0" applyBorder="0" applyAlignment="0" applyProtection="0">
      <alignment vertical="center"/>
    </xf>
    <xf numFmtId="0" fontId="3" fillId="59" borderId="0" applyNumberFormat="0" applyBorder="0" applyAlignment="0" applyProtection="0">
      <alignment vertical="center"/>
    </xf>
    <xf numFmtId="0" fontId="3" fillId="51" borderId="0" applyNumberFormat="0" applyBorder="0" applyAlignment="0" applyProtection="0">
      <alignment vertical="center"/>
    </xf>
    <xf numFmtId="0" fontId="3" fillId="0" borderId="0">
      <alignment vertical="center"/>
    </xf>
    <xf numFmtId="0" fontId="3" fillId="66" borderId="99" applyNumberFormat="0" applyFont="0" applyAlignment="0" applyProtection="0">
      <alignment vertical="center"/>
    </xf>
    <xf numFmtId="0" fontId="3" fillId="56" borderId="0" applyNumberFormat="0" applyBorder="0" applyAlignment="0" applyProtection="0">
      <alignment vertical="center"/>
    </xf>
    <xf numFmtId="0" fontId="3" fillId="57" borderId="0" applyNumberFormat="0" applyBorder="0" applyAlignment="0" applyProtection="0">
      <alignment vertical="center"/>
    </xf>
    <xf numFmtId="0" fontId="3" fillId="55" borderId="0" applyNumberFormat="0" applyBorder="0" applyAlignment="0" applyProtection="0">
      <alignment vertical="center"/>
    </xf>
    <xf numFmtId="0" fontId="3" fillId="58" borderId="0" applyNumberFormat="0" applyBorder="0" applyAlignment="0" applyProtection="0">
      <alignment vertical="center"/>
    </xf>
    <xf numFmtId="0" fontId="3" fillId="57"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0" borderId="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53" borderId="0" applyNumberFormat="0" applyBorder="0" applyAlignment="0" applyProtection="0">
      <alignment vertical="center"/>
    </xf>
    <xf numFmtId="0" fontId="3" fillId="58" borderId="0" applyNumberFormat="0" applyBorder="0" applyAlignment="0" applyProtection="0">
      <alignment vertical="center"/>
    </xf>
    <xf numFmtId="0" fontId="3" fillId="0" borderId="0">
      <alignment vertical="center"/>
    </xf>
    <xf numFmtId="0" fontId="200" fillId="0" borderId="0"/>
    <xf numFmtId="0" fontId="201" fillId="0" borderId="0" applyNumberFormat="0" applyFill="0" applyBorder="0" applyAlignment="0" applyProtection="0"/>
    <xf numFmtId="0" fontId="202" fillId="0" borderId="104" applyNumberFormat="0" applyFill="0" applyAlignment="0" applyProtection="0"/>
    <xf numFmtId="0" fontId="203" fillId="0" borderId="100" applyNumberFormat="0" applyFill="0" applyAlignment="0" applyProtection="0"/>
    <xf numFmtId="0" fontId="204" fillId="0" borderId="105" applyNumberFormat="0" applyFill="0" applyAlignment="0" applyProtection="0"/>
    <xf numFmtId="0" fontId="204" fillId="0" borderId="0" applyNumberFormat="0" applyFill="0" applyBorder="0" applyAlignment="0" applyProtection="0"/>
    <xf numFmtId="0" fontId="205" fillId="44" borderId="0" applyNumberFormat="0" applyBorder="0" applyAlignment="0" applyProtection="0"/>
    <xf numFmtId="0" fontId="206" fillId="48" borderId="0" applyNumberFormat="0" applyBorder="0" applyAlignment="0" applyProtection="0"/>
    <xf numFmtId="0" fontId="207" fillId="64" borderId="0" applyNumberFormat="0" applyBorder="0" applyAlignment="0" applyProtection="0"/>
    <xf numFmtId="0" fontId="208" fillId="46" borderId="97" applyNumberFormat="0" applyAlignment="0" applyProtection="0"/>
    <xf numFmtId="0" fontId="209" fillId="65" borderId="101" applyNumberFormat="0" applyAlignment="0" applyProtection="0"/>
    <xf numFmtId="0" fontId="210" fillId="65" borderId="97" applyNumberFormat="0" applyAlignment="0" applyProtection="0"/>
    <xf numFmtId="0" fontId="211" fillId="0" borderId="98" applyNumberFormat="0" applyFill="0" applyAlignment="0" applyProtection="0"/>
    <xf numFmtId="0" fontId="212" fillId="47" borderId="102" applyNumberFormat="0" applyAlignment="0" applyProtection="0"/>
    <xf numFmtId="0" fontId="213" fillId="0" borderId="0" applyNumberFormat="0" applyFill="0" applyBorder="0" applyAlignment="0" applyProtection="0"/>
    <xf numFmtId="0" fontId="200" fillId="66" borderId="99" applyNumberFormat="0" applyFont="0" applyAlignment="0" applyProtection="0"/>
    <xf numFmtId="0" fontId="214" fillId="0" borderId="0" applyNumberFormat="0" applyFill="0" applyBorder="0" applyAlignment="0" applyProtection="0"/>
    <xf numFmtId="0" fontId="215" fillId="0" borderId="103" applyNumberFormat="0" applyFill="0" applyAlignment="0" applyProtection="0"/>
    <xf numFmtId="0" fontId="216" fillId="67" borderId="0" applyNumberFormat="0" applyBorder="0" applyAlignment="0" applyProtection="0"/>
    <xf numFmtId="0" fontId="200" fillId="50" borderId="0" applyNumberFormat="0" applyBorder="0" applyAlignment="0" applyProtection="0"/>
    <xf numFmtId="0" fontId="200" fillId="55" borderId="0" applyNumberFormat="0" applyBorder="0" applyAlignment="0" applyProtection="0"/>
    <xf numFmtId="0" fontId="216" fillId="60" borderId="0" applyNumberFormat="0" applyBorder="0" applyAlignment="0" applyProtection="0"/>
    <xf numFmtId="0" fontId="216" fillId="68" borderId="0" applyNumberFormat="0" applyBorder="0" applyAlignment="0" applyProtection="0"/>
    <xf numFmtId="0" fontId="200" fillId="51" borderId="0" applyNumberFormat="0" applyBorder="0" applyAlignment="0" applyProtection="0"/>
    <xf numFmtId="0" fontId="200" fillId="56" borderId="0" applyNumberFormat="0" applyBorder="0" applyAlignment="0" applyProtection="0"/>
    <xf numFmtId="0" fontId="216" fillId="42" borderId="0" applyNumberFormat="0" applyBorder="0" applyAlignment="0" applyProtection="0"/>
    <xf numFmtId="0" fontId="216" fillId="69" borderId="0" applyNumberFormat="0" applyBorder="0" applyAlignment="0" applyProtection="0"/>
    <xf numFmtId="0" fontId="200" fillId="52" borderId="0" applyNumberFormat="0" applyBorder="0" applyAlignment="0" applyProtection="0"/>
    <xf numFmtId="0" fontId="200" fillId="57" borderId="0" applyNumberFormat="0" applyBorder="0" applyAlignment="0" applyProtection="0"/>
    <xf numFmtId="0" fontId="216" fillId="61" borderId="0" applyNumberFormat="0" applyBorder="0" applyAlignment="0" applyProtection="0"/>
    <xf numFmtId="0" fontId="216" fillId="70" borderId="0" applyNumberFormat="0" applyBorder="0" applyAlignment="0" applyProtection="0"/>
    <xf numFmtId="0" fontId="200" fillId="53" borderId="0" applyNumberFormat="0" applyBorder="0" applyAlignment="0" applyProtection="0"/>
    <xf numFmtId="0" fontId="200" fillId="58" borderId="0" applyNumberFormat="0" applyBorder="0" applyAlignment="0" applyProtection="0"/>
    <xf numFmtId="0" fontId="216" fillId="62" borderId="0" applyNumberFormat="0" applyBorder="0" applyAlignment="0" applyProtection="0"/>
    <xf numFmtId="0" fontId="216" fillId="45" borderId="0" applyNumberFormat="0" applyBorder="0" applyAlignment="0" applyProtection="0"/>
    <xf numFmtId="0" fontId="200" fillId="54" borderId="0" applyNumberFormat="0" applyBorder="0" applyAlignment="0" applyProtection="0"/>
    <xf numFmtId="0" fontId="200" fillId="41" borderId="0" applyNumberFormat="0" applyBorder="0" applyAlignment="0" applyProtection="0"/>
    <xf numFmtId="0" fontId="216" fillId="43" borderId="0" applyNumberFormat="0" applyBorder="0" applyAlignment="0" applyProtection="0"/>
    <xf numFmtId="0" fontId="216" fillId="71" borderId="0" applyNumberFormat="0" applyBorder="0" applyAlignment="0" applyProtection="0"/>
    <xf numFmtId="0" fontId="200" fillId="40" borderId="0" applyNumberFormat="0" applyBorder="0" applyAlignment="0" applyProtection="0"/>
    <xf numFmtId="0" fontId="200" fillId="59" borderId="0" applyNumberFormat="0" applyBorder="0" applyAlignment="0" applyProtection="0"/>
    <xf numFmtId="0" fontId="216" fillId="63" borderId="0" applyNumberFormat="0" applyBorder="0" applyAlignment="0" applyProtection="0"/>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18" fillId="24" borderId="99" applyNumberFormat="0" applyFont="0" applyAlignment="0" applyProtection="0"/>
    <xf numFmtId="0" fontId="2" fillId="0" borderId="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2" fillId="53"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xf numFmtId="0" fontId="2" fillId="55" borderId="0" applyNumberFormat="0" applyBorder="0" applyAlignment="0" applyProtection="0">
      <alignment vertical="center"/>
    </xf>
    <xf numFmtId="0" fontId="88" fillId="24" borderId="99" applyNumberFormat="0" applyFont="0" applyAlignment="0" applyProtection="0"/>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43" fontId="18" fillId="0" borderId="0" applyFont="0" applyFill="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18" fillId="24" borderId="99" applyNumberFormat="0" applyFont="0" applyAlignment="0" applyProtection="0"/>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8" fillId="0" borderId="0"/>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8"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0" borderId="0">
      <alignment vertical="center"/>
    </xf>
    <xf numFmtId="0" fontId="8" fillId="0" borderId="0"/>
    <xf numFmtId="0" fontId="2" fillId="66" borderId="99" applyNumberFormat="0" applyFont="0" applyAlignment="0" applyProtection="0">
      <alignment vertical="center"/>
    </xf>
    <xf numFmtId="0" fontId="8" fillId="0" borderId="0"/>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8" fillId="0" borderId="0"/>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8" fillId="25" borderId="7"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88" fillId="24" borderId="99" applyNumberFormat="0" applyFont="0" applyAlignment="0" applyProtection="0"/>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88" fillId="24" borderId="99" applyNumberFormat="0" applyFont="0" applyAlignment="0" applyProtection="0"/>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8" fillId="0" borderId="0"/>
    <xf numFmtId="0" fontId="2" fillId="54"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2" fillId="0" borderId="0">
      <alignment vertical="center"/>
    </xf>
    <xf numFmtId="0" fontId="8" fillId="0" borderId="0"/>
    <xf numFmtId="0" fontId="2" fillId="54" borderId="0" applyNumberFormat="0" applyBorder="0" applyAlignment="0" applyProtection="0">
      <alignment vertical="center"/>
    </xf>
    <xf numFmtId="0" fontId="8" fillId="0" borderId="0"/>
    <xf numFmtId="43" fontId="8" fillId="0" borderId="0" applyFont="0" applyFill="0" applyBorder="0" applyAlignment="0" applyProtection="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8" fillId="0" borderId="0"/>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8" fillId="0" borderId="0"/>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0" borderId="0">
      <alignment vertical="center"/>
    </xf>
    <xf numFmtId="0" fontId="8" fillId="0" borderId="0"/>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8" fillId="0" borderId="0" applyFont="0" applyFill="0" applyBorder="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18" fillId="24" borderId="99" applyNumberFormat="0" applyFont="0" applyAlignment="0" applyProtection="0"/>
    <xf numFmtId="43" fontId="8" fillId="0" borderId="0" applyFont="0" applyFill="0" applyBorder="0" applyAlignment="0" applyProtection="0"/>
    <xf numFmtId="43" fontId="8" fillId="0" borderId="0" applyFont="0" applyFill="0" applyBorder="0" applyAlignment="0" applyProtection="0"/>
    <xf numFmtId="0" fontId="2" fillId="41"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0" borderId="0">
      <alignment vertical="center"/>
    </xf>
    <xf numFmtId="0" fontId="8" fillId="0" borderId="0"/>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8" fillId="0" borderId="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0" borderId="0">
      <alignment vertical="center"/>
    </xf>
    <xf numFmtId="0" fontId="2" fillId="0" borderId="0">
      <alignment vertical="center"/>
    </xf>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88" fillId="24" borderId="99" applyNumberFormat="0" applyFont="0" applyAlignment="0" applyProtection="0"/>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8" fillId="0" borderId="0"/>
    <xf numFmtId="0" fontId="2" fillId="41"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xf numFmtId="0" fontId="2" fillId="40"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1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88" fillId="24" borderId="99" applyNumberFormat="0" applyFont="0" applyAlignment="0" applyProtection="0"/>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0" borderId="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 fillId="58" borderId="0" applyNumberFormat="0" applyBorder="0" applyAlignment="0" applyProtection="0">
      <alignment vertical="center"/>
    </xf>
    <xf numFmtId="0" fontId="2" fillId="58" borderId="0" applyNumberFormat="0" applyBorder="0" applyAlignment="0" applyProtection="0">
      <alignment vertical="center"/>
    </xf>
    <xf numFmtId="43" fontId="18" fillId="0" borderId="0" applyFont="0" applyFill="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8" fillId="0" borderId="0"/>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88" fillId="24" borderId="99" applyNumberFormat="0" applyFont="0" applyAlignment="0" applyProtection="0"/>
    <xf numFmtId="0" fontId="2" fillId="52"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8" fillId="0" borderId="0"/>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8" fillId="0" borderId="0"/>
    <xf numFmtId="43" fontId="8" fillId="0" borderId="0" applyFont="0" applyFill="0" applyBorder="0" applyAlignment="0" applyProtection="0"/>
    <xf numFmtId="0" fontId="2" fillId="50"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53" borderId="0" applyNumberFormat="0" applyBorder="0" applyAlignment="0" applyProtection="0">
      <alignment vertical="center"/>
    </xf>
    <xf numFmtId="0" fontId="8" fillId="0" borderId="0"/>
    <xf numFmtId="0" fontId="2" fillId="53"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43" fontId="18" fillId="0" borderId="0" applyFont="0" applyFill="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xf numFmtId="0" fontId="18" fillId="24" borderId="99" applyNumberFormat="0" applyFont="0" applyAlignment="0" applyProtection="0"/>
    <xf numFmtId="0" fontId="2"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8" fillId="0" borderId="0"/>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8" fillId="0" borderId="0"/>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8" fillId="0" borderId="0"/>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88" fillId="24" borderId="99" applyNumberFormat="0" applyFont="0" applyAlignment="0" applyProtection="0"/>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88" fillId="24" borderId="99" applyNumberFormat="0" applyFont="0" applyAlignment="0" applyProtection="0"/>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88" fillId="24" borderId="99" applyNumberFormat="0" applyFont="0" applyAlignment="0" applyProtection="0"/>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0" borderId="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8" fillId="25" borderId="7"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0" borderId="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88" fillId="24" borderId="99" applyNumberFormat="0" applyFont="0" applyAlignment="0" applyProtection="0"/>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8" fillId="0" borderId="0">
      <alignment vertical="center"/>
    </xf>
    <xf numFmtId="0" fontId="2" fillId="54" borderId="0" applyNumberFormat="0" applyBorder="0" applyAlignment="0" applyProtection="0">
      <alignment vertical="center"/>
    </xf>
    <xf numFmtId="0" fontId="88" fillId="24" borderId="99" applyNumberFormat="0" applyFont="0" applyAlignment="0" applyProtection="0"/>
    <xf numFmtId="0" fontId="2" fillId="0" borderId="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0" borderId="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8"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8" fillId="0" borderId="0"/>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8" fillId="0" borderId="0"/>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8" fillId="0" borderId="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88" fillId="24" borderId="99" applyNumberFormat="0" applyFont="0" applyAlignment="0" applyProtection="0"/>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8" fillId="0" borderId="0"/>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8" fillId="0" borderId="0"/>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xf numFmtId="43" fontId="8" fillId="0" borderId="0" applyFont="0" applyFill="0" applyBorder="0" applyAlignment="0" applyProtection="0"/>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8" fillId="0" borderId="0"/>
    <xf numFmtId="43" fontId="8" fillId="0" borderId="0" applyFont="0" applyFill="0" applyBorder="0" applyAlignment="0" applyProtection="0"/>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8" fillId="0" borderId="0"/>
    <xf numFmtId="0" fontId="8" fillId="0" borderId="0"/>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0" borderId="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8"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8" fillId="0" borderId="0"/>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8" fillId="0" borderId="0"/>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8" fillId="25" borderId="7"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8" fillId="0" borderId="0"/>
    <xf numFmtId="43" fontId="8" fillId="0" borderId="0" applyFont="0" applyFill="0" applyBorder="0" applyAlignment="0" applyProtection="0"/>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88" fillId="24" borderId="99" applyNumberFormat="0" applyFont="0" applyAlignment="0" applyProtection="0"/>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0" borderId="0">
      <alignment vertical="center"/>
    </xf>
    <xf numFmtId="0" fontId="88" fillId="24" borderId="99" applyNumberFormat="0" applyFont="0" applyAlignment="0" applyProtection="0"/>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2" fillId="0" borderId="0">
      <alignment vertical="center"/>
    </xf>
    <xf numFmtId="0" fontId="18" fillId="24" borderId="99" applyNumberFormat="0" applyFont="0" applyAlignment="0" applyProtection="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8" fillId="0" borderId="0"/>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0" borderId="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43" fontId="8" fillId="0" borderId="0" applyFont="0" applyFill="0" applyBorder="0" applyAlignment="0" applyProtection="0"/>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43" fontId="18" fillId="0" borderId="0" applyFont="0" applyFill="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8" fillId="0" borderId="0"/>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8" fillId="0" borderId="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8" fillId="0" borderId="0"/>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8" fillId="25" borderId="7" applyNumberFormat="0" applyFont="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88" fillId="24" borderId="99" applyNumberFormat="0" applyFont="0" applyAlignment="0" applyProtection="0"/>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53" borderId="0" applyNumberFormat="0" applyBorder="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8" fillId="25" borderId="7" applyNumberFormat="0" applyFont="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0" borderId="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8" fillId="0" borderId="0"/>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8" fillId="25" borderId="7" applyNumberFormat="0" applyFont="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0" borderId="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88" fillId="24" borderId="99" applyNumberFormat="0" applyFont="0" applyAlignment="0" applyProtection="0"/>
    <xf numFmtId="0" fontId="2" fillId="0" borderId="0">
      <alignment vertical="center"/>
    </xf>
    <xf numFmtId="43" fontId="8" fillId="0" borderId="0" applyFont="0" applyFill="0" applyBorder="0" applyAlignment="0" applyProtection="0"/>
    <xf numFmtId="0" fontId="18" fillId="24" borderId="99" applyNumberFormat="0" applyFont="0" applyAlignment="0" applyProtection="0"/>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8" fillId="0" borderId="0"/>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8" fillId="0" borderId="0"/>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8" fillId="0" borderId="0">
      <alignment vertical="center"/>
    </xf>
    <xf numFmtId="0" fontId="8" fillId="0" borderId="0"/>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8" fillId="0" borderId="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8"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18" fillId="24" borderId="99" applyNumberFormat="0" applyFont="0" applyAlignment="0" applyProtection="0"/>
    <xf numFmtId="43" fontId="8" fillId="0" borderId="0" applyFont="0" applyFill="0" applyBorder="0" applyAlignment="0" applyProtection="0"/>
    <xf numFmtId="0" fontId="2" fillId="53"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18" fillId="24" borderId="99" applyNumberFormat="0" applyFont="0" applyAlignment="0" applyProtection="0"/>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8" fillId="0" borderId="0"/>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88" fillId="24" borderId="99" applyNumberFormat="0" applyFont="0" applyAlignment="0" applyProtection="0"/>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88" fillId="24" borderId="99" applyNumberFormat="0" applyFont="0" applyAlignment="0" applyProtection="0"/>
    <xf numFmtId="43" fontId="8" fillId="0" borderId="0" applyFont="0" applyFill="0" applyBorder="0" applyAlignment="0" applyProtection="0"/>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8" fillId="25" borderId="7" applyNumberFormat="0" applyFont="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88" fillId="24" borderId="99" applyNumberFormat="0" applyFont="0" applyAlignment="0" applyProtection="0"/>
    <xf numFmtId="0" fontId="2" fillId="0" borderId="0">
      <alignment vertical="center"/>
    </xf>
    <xf numFmtId="0" fontId="2" fillId="0" borderId="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8" fillId="0" borderId="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8" fillId="0" borderId="0"/>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8" fillId="0" borderId="0"/>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8" fillId="0" borderId="0">
      <alignment vertical="center"/>
    </xf>
    <xf numFmtId="0" fontId="2" fillId="0" borderId="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8" fillId="0" borderId="0"/>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8" fillId="0" borderId="0"/>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88" fillId="24" borderId="99" applyNumberFormat="0" applyFont="0" applyAlignment="0" applyProtection="0"/>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8" fillId="25" borderId="7"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8" fillId="0" borderId="0"/>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8" fillId="0" borderId="0"/>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88" fillId="24" borderId="99" applyNumberFormat="0" applyFont="0" applyAlignment="0" applyProtection="0"/>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88" fillId="24" borderId="99" applyNumberFormat="0" applyFont="0" applyAlignment="0" applyProtection="0"/>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8" fillId="25" borderId="7" applyNumberFormat="0" applyFont="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43" fontId="8" fillId="0" borderId="0" applyFont="0" applyFill="0" applyBorder="0" applyAlignment="0" applyProtection="0"/>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8" fillId="25" borderId="7" applyNumberFormat="0" applyFont="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8" fillId="0" borderId="0"/>
    <xf numFmtId="0" fontId="88" fillId="24" borderId="99" applyNumberFormat="0" applyFont="0" applyAlignment="0" applyProtection="0"/>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8" fillId="0" borderId="0"/>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8" fillId="25" borderId="7"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18" fillId="24" borderId="99" applyNumberFormat="0" applyFont="0" applyAlignment="0" applyProtection="0"/>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43" fontId="18" fillId="0" borderId="0" applyFont="0" applyFill="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8" fillId="0" borderId="0"/>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8" fillId="25" borderId="7"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0" borderId="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18" fillId="24" borderId="99" applyNumberFormat="0" applyFont="0" applyAlignment="0" applyProtection="0"/>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xf numFmtId="0" fontId="2" fillId="58"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8" fillId="0" borderId="0"/>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88" fillId="24" borderId="99" applyNumberFormat="0" applyFont="0" applyAlignment="0" applyProtection="0"/>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8" fillId="0" borderId="0"/>
    <xf numFmtId="0" fontId="2" fillId="52" borderId="0" applyNumberFormat="0" applyBorder="0" applyAlignment="0" applyProtection="0">
      <alignment vertical="center"/>
    </xf>
    <xf numFmtId="0" fontId="8" fillId="25" borderId="7" applyNumberFormat="0" applyFont="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8" borderId="0" applyNumberFormat="0" applyBorder="0" applyAlignment="0" applyProtection="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18" fillId="24" borderId="99" applyNumberFormat="0" applyFont="0" applyAlignment="0" applyProtection="0">
      <alignment vertical="center"/>
    </xf>
    <xf numFmtId="0" fontId="8" fillId="0" borderId="0"/>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2" fillId="51" borderId="0" applyNumberFormat="0" applyBorder="0" applyAlignment="0" applyProtection="0">
      <alignment vertical="center"/>
    </xf>
    <xf numFmtId="0" fontId="2" fillId="0" borderId="0">
      <alignment vertical="center"/>
    </xf>
    <xf numFmtId="0" fontId="2" fillId="0" borderId="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8" fillId="0" borderId="0"/>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8" fillId="0" borderId="0"/>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0" borderId="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18" fillId="0" borderId="0" applyFont="0" applyFill="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88" fillId="24" borderId="99" applyNumberFormat="0" applyFont="0" applyAlignment="0" applyProtection="0"/>
    <xf numFmtId="0" fontId="2" fillId="56"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8" fillId="0" borderId="0"/>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xf numFmtId="0" fontId="2" fillId="0" borderId="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8" fillId="0" borderId="0"/>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88" fillId="24" borderId="99" applyNumberFormat="0" applyFont="0" applyAlignment="0" applyProtection="0"/>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88" fillId="24" borderId="99" applyNumberFormat="0" applyFont="0" applyAlignment="0" applyProtection="0"/>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88" fillId="24" borderId="99" applyNumberFormat="0" applyFont="0" applyAlignment="0" applyProtection="0"/>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8" fillId="0" borderId="0"/>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43" fontId="8" fillId="0" borderId="0" applyFont="0" applyFill="0" applyBorder="0" applyAlignment="0" applyProtection="0"/>
    <xf numFmtId="0" fontId="8" fillId="0" borderId="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8" fillId="0" borderId="0"/>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8" fillId="0" borderId="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0" borderId="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88" fillId="24" borderId="99" applyNumberFormat="0" applyFont="0" applyAlignment="0" applyProtection="0"/>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18" fillId="0" borderId="0" applyFont="0" applyFill="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88" fillId="24" borderId="99" applyNumberFormat="0" applyFont="0" applyAlignment="0" applyProtection="0"/>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88" fillId="24" borderId="99" applyNumberFormat="0" applyFont="0" applyAlignment="0" applyProtection="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8" fillId="0" borderId="0"/>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8" fillId="0" borderId="0"/>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xf numFmtId="0" fontId="2" fillId="41"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8" fillId="0" borderId="0">
      <alignment vertical="center"/>
    </xf>
    <xf numFmtId="0" fontId="2" fillId="53" borderId="0" applyNumberFormat="0" applyBorder="0" applyAlignment="0" applyProtection="0">
      <alignment vertical="center"/>
    </xf>
    <xf numFmtId="0" fontId="18" fillId="24" borderId="99" applyNumberFormat="0" applyFont="0" applyAlignment="0" applyProtection="0"/>
    <xf numFmtId="0" fontId="2" fillId="59" borderId="0" applyNumberFormat="0" applyBorder="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18" fillId="24" borderId="99" applyNumberFormat="0" applyFont="0" applyAlignment="0" applyProtection="0"/>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88" fillId="24" borderId="99" applyNumberFormat="0" applyFont="0" applyAlignment="0" applyProtection="0"/>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88" fillId="24" borderId="99" applyNumberFormat="0" applyFont="0" applyAlignment="0" applyProtection="0"/>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8" fillId="0" borderId="0"/>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43" fontId="18" fillId="0" borderId="0" applyFont="0" applyFill="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8"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8" fillId="0" borderId="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8" fillId="0" borderId="0"/>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8" fillId="0" borderId="0"/>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8" fillId="25" borderId="7"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8" fillId="0" borderId="0">
      <alignment vertical="center"/>
    </xf>
    <xf numFmtId="0" fontId="2" fillId="0" borderId="0">
      <alignment vertical="center"/>
    </xf>
    <xf numFmtId="0" fontId="2" fillId="51" borderId="0" applyNumberFormat="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88" fillId="24" borderId="99" applyNumberFormat="0" applyFont="0" applyAlignment="0" applyProtection="0"/>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xf numFmtId="43" fontId="8" fillId="0" borderId="0" applyFont="0" applyFill="0" applyBorder="0" applyAlignment="0" applyProtection="0"/>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8" fillId="0" borderId="0"/>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88" fillId="24" borderId="99" applyNumberFormat="0" applyFont="0" applyAlignment="0" applyProtection="0"/>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43" fontId="18" fillId="0" borderId="0" applyFont="0" applyFill="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8" fillId="0" borderId="0"/>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8" fillId="0" borderId="0"/>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43" fontId="18" fillId="0" borderId="0" applyFont="0" applyFill="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4"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88" fillId="24" borderId="99" applyNumberFormat="0" applyFont="0" applyAlignment="0" applyProtection="0"/>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0" borderId="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0" borderId="0">
      <alignment vertical="center"/>
    </xf>
    <xf numFmtId="0" fontId="2" fillId="0" borderId="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8"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8" fillId="0" borderId="0"/>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8" fillId="0" borderId="0"/>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8" fillId="0" borderId="0"/>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5"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0" borderId="0">
      <alignment vertical="center"/>
    </xf>
    <xf numFmtId="43" fontId="18" fillId="0" borderId="0" applyFont="0" applyFill="0" applyBorder="0" applyAlignment="0" applyProtection="0">
      <alignment vertical="center"/>
    </xf>
    <xf numFmtId="0" fontId="8" fillId="25" borderId="7"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8"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8" fillId="0" borderId="0"/>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88" fillId="24" borderId="99" applyNumberFormat="0" applyFont="0" applyAlignment="0" applyProtection="0"/>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0" borderId="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18" fillId="24" borderId="99" applyNumberFormat="0" applyFont="0" applyAlignment="0" applyProtection="0"/>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8" fillId="0" borderId="0">
      <alignment vertical="center"/>
    </xf>
    <xf numFmtId="0" fontId="2" fillId="5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8" fillId="0" borderId="0"/>
    <xf numFmtId="0" fontId="2" fillId="0" borderId="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8"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8" fillId="0" borderId="0"/>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8"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8" fillId="0" borderId="0"/>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8"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8" fillId="0" borderId="0"/>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43" fontId="8" fillId="0" borderId="0" applyFont="0" applyFill="0" applyBorder="0" applyAlignment="0" applyProtection="0"/>
    <xf numFmtId="0" fontId="2" fillId="0" borderId="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8" fillId="0" borderId="0"/>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88" fillId="24" borderId="99" applyNumberFormat="0" applyFont="0" applyAlignment="0" applyProtection="0"/>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8" fillId="0" borderId="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43" fontId="18" fillId="0" borderId="0" applyFont="0" applyFill="0" applyBorder="0" applyAlignment="0" applyProtection="0">
      <alignment vertical="center"/>
    </xf>
    <xf numFmtId="0" fontId="8" fillId="0" borderId="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xf numFmtId="0" fontId="2" fillId="50" borderId="0" applyNumberFormat="0" applyBorder="0" applyAlignment="0" applyProtection="0">
      <alignment vertical="center"/>
    </xf>
    <xf numFmtId="0" fontId="8" fillId="0" borderId="0"/>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88" fillId="24" borderId="99" applyNumberFormat="0" applyFont="0" applyAlignment="0" applyProtection="0"/>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8" fillId="0" borderId="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0" borderId="0" applyNumberFormat="0" applyBorder="0" applyAlignment="0" applyProtection="0">
      <alignment vertical="center"/>
    </xf>
    <xf numFmtId="43" fontId="18" fillId="0" borderId="0" applyFont="0" applyFill="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8"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18" fillId="24" borderId="99" applyNumberFormat="0" applyFont="0" applyAlignment="0" applyProtection="0"/>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8" fillId="0" borderId="0"/>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8" fillId="0" borderId="0"/>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8" fillId="0" borderId="0"/>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8" fillId="0" borderId="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8"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8"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8"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18" fillId="0" borderId="0" applyFont="0" applyFill="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8" fillId="25" borderId="7"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8" fillId="0" borderId="0"/>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18" fillId="24" borderId="99" applyNumberFormat="0" applyFont="0" applyAlignment="0" applyProtection="0"/>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18" fillId="0" borderId="0" applyFont="0" applyFill="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8" fillId="25" borderId="7" applyNumberFormat="0" applyFont="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8" fillId="0" borderId="0"/>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18" fillId="0" borderId="0" applyFont="0" applyFill="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88" fillId="24" borderId="99" applyNumberFormat="0" applyFont="0" applyAlignment="0" applyProtection="0"/>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66" borderId="99" applyNumberFormat="0" applyFont="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8" fillId="0" borderId="0">
      <alignment vertical="center"/>
    </xf>
    <xf numFmtId="0" fontId="2" fillId="57"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8" fillId="0" borderId="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18" fillId="0" borderId="0" applyFont="0" applyFill="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18" fillId="24" borderId="99" applyNumberFormat="0" applyFont="0" applyAlignment="0" applyProtection="0"/>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8" fillId="0" borderId="0"/>
    <xf numFmtId="0" fontId="2" fillId="55" borderId="0" applyNumberFormat="0" applyBorder="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8"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8" fillId="0" borderId="0"/>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43" fontId="8" fillId="0" borderId="0" applyFont="0" applyFill="0" applyBorder="0" applyAlignment="0" applyProtection="0"/>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40" borderId="0" applyNumberFormat="0" applyBorder="0" applyAlignment="0" applyProtection="0">
      <alignment vertical="center"/>
    </xf>
    <xf numFmtId="0" fontId="88" fillId="24" borderId="99" applyNumberFormat="0" applyFont="0" applyAlignment="0" applyProtection="0"/>
    <xf numFmtId="0" fontId="2" fillId="54" borderId="0" applyNumberFormat="0" applyBorder="0" applyAlignment="0" applyProtection="0">
      <alignment vertical="center"/>
    </xf>
    <xf numFmtId="0" fontId="2" fillId="55" borderId="0" applyNumberFormat="0" applyBorder="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43" fontId="8" fillId="0" borderId="0" applyFont="0" applyFill="0" applyBorder="0" applyAlignment="0" applyProtection="0"/>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3"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43" fontId="8" fillId="0" borderId="0" applyFont="0" applyFill="0" applyBorder="0" applyAlignment="0" applyProtection="0"/>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8" fillId="0" borderId="0"/>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88" fillId="24" borderId="99" applyNumberFormat="0" applyFont="0" applyAlignment="0" applyProtection="0"/>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8" fillId="0" borderId="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43" fontId="8" fillId="0" borderId="0" applyFont="0" applyFill="0" applyBorder="0" applyAlignment="0" applyProtection="0"/>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88" fillId="24" borderId="99" applyNumberFormat="0" applyFont="0" applyAlignment="0" applyProtection="0"/>
    <xf numFmtId="0" fontId="2" fillId="0" borderId="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0" borderId="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3"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8"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43" fontId="8" fillId="0" borderId="0" applyFont="0" applyFill="0" applyBorder="0" applyAlignment="0" applyProtection="0"/>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88" fillId="24" borderId="99" applyNumberFormat="0" applyFont="0" applyAlignment="0" applyProtection="0"/>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8" fillId="0" borderId="0"/>
    <xf numFmtId="0" fontId="2" fillId="5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8" fillId="0" borderId="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8"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40"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18" fillId="24" borderId="99" applyNumberFormat="0" applyFont="0" applyAlignment="0" applyProtection="0">
      <alignment vertical="center"/>
    </xf>
    <xf numFmtId="43" fontId="8" fillId="0" borderId="0" applyFont="0" applyFill="0" applyBorder="0" applyAlignment="0" applyProtection="0"/>
    <xf numFmtId="0" fontId="2" fillId="4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8"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8" fillId="0" borderId="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18" fillId="24"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18" fillId="24" borderId="99" applyNumberFormat="0" applyFont="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18" fillId="24"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8"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8" fillId="0" borderId="0"/>
    <xf numFmtId="0" fontId="2" fillId="40" borderId="0" applyNumberFormat="0" applyBorder="0" applyAlignment="0" applyProtection="0">
      <alignment vertical="center"/>
    </xf>
    <xf numFmtId="0" fontId="8"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43" fontId="8" fillId="0" borderId="0" applyFont="0" applyFill="0" applyBorder="0" applyAlignment="0" applyProtection="0"/>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8" fillId="0" borderId="0">
      <alignment vertical="center"/>
    </xf>
    <xf numFmtId="0" fontId="2" fillId="0" borderId="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18" fillId="24" borderId="99" applyNumberFormat="0" applyFont="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18" fillId="24"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8" fillId="0" borderId="0"/>
    <xf numFmtId="0" fontId="2" fillId="40" borderId="0" applyNumberFormat="0" applyBorder="0" applyAlignment="0" applyProtection="0">
      <alignment vertical="center"/>
    </xf>
    <xf numFmtId="0" fontId="8"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51"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0"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7"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3"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0" borderId="0">
      <alignment vertical="center"/>
    </xf>
    <xf numFmtId="0" fontId="2" fillId="59"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0" borderId="0">
      <alignment vertical="center"/>
    </xf>
    <xf numFmtId="0" fontId="2" fillId="40" borderId="0" applyNumberFormat="0" applyBorder="0" applyAlignment="0" applyProtection="0">
      <alignment vertical="center"/>
    </xf>
    <xf numFmtId="0" fontId="2" fillId="0" borderId="0">
      <alignment vertical="center"/>
    </xf>
    <xf numFmtId="0" fontId="2" fillId="0" borderId="0">
      <alignment vertical="center"/>
    </xf>
    <xf numFmtId="0" fontId="2" fillId="54"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6"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59" borderId="0" applyNumberFormat="0" applyBorder="0" applyAlignment="0" applyProtection="0">
      <alignment vertical="center"/>
    </xf>
    <xf numFmtId="0" fontId="2" fillId="58" borderId="0" applyNumberFormat="0" applyBorder="0" applyAlignment="0" applyProtection="0">
      <alignment vertical="center"/>
    </xf>
    <xf numFmtId="0" fontId="2" fillId="56"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0"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59"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6"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9"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52"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4"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7" borderId="0" applyNumberFormat="0" applyBorder="0" applyAlignment="0" applyProtection="0">
      <alignment vertical="center"/>
    </xf>
    <xf numFmtId="0" fontId="2" fillId="40" borderId="0" applyNumberFormat="0" applyBorder="0" applyAlignment="0" applyProtection="0">
      <alignment vertical="center"/>
    </xf>
    <xf numFmtId="0" fontId="2" fillId="40" borderId="0" applyNumberFormat="0" applyBorder="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40" borderId="0" applyNumberFormat="0" applyBorder="0" applyAlignment="0" applyProtection="0">
      <alignment vertical="center"/>
    </xf>
    <xf numFmtId="0" fontId="2" fillId="57" borderId="0" applyNumberFormat="0" applyBorder="0" applyAlignment="0" applyProtection="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57" borderId="0" applyNumberFormat="0" applyBorder="0" applyAlignment="0" applyProtection="0">
      <alignment vertical="center"/>
    </xf>
    <xf numFmtId="0" fontId="2" fillId="56" borderId="0" applyNumberFormat="0" applyBorder="0" applyAlignment="0" applyProtection="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4"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57" borderId="0" applyNumberFormat="0" applyBorder="0" applyAlignment="0" applyProtection="0">
      <alignment vertical="center"/>
    </xf>
    <xf numFmtId="0" fontId="2" fillId="50"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4" borderId="0" applyNumberFormat="0" applyBorder="0" applyAlignment="0" applyProtection="0">
      <alignment vertical="center"/>
    </xf>
    <xf numFmtId="0" fontId="2" fillId="40" borderId="0" applyNumberFormat="0" applyBorder="0" applyAlignment="0" applyProtection="0">
      <alignment vertical="center"/>
    </xf>
    <xf numFmtId="0" fontId="2" fillId="41" borderId="0" applyNumberFormat="0" applyBorder="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66" borderId="99" applyNumberFormat="0" applyFont="0" applyAlignment="0" applyProtection="0">
      <alignment vertical="center"/>
    </xf>
    <xf numFmtId="0" fontId="2" fillId="54"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66" borderId="99" applyNumberFormat="0" applyFont="0" applyAlignment="0" applyProtection="0">
      <alignment vertical="center"/>
    </xf>
    <xf numFmtId="0" fontId="2" fillId="41" borderId="0" applyNumberFormat="0" applyBorder="0" applyAlignment="0" applyProtection="0">
      <alignment vertical="center"/>
    </xf>
    <xf numFmtId="0" fontId="2" fillId="54" borderId="0" applyNumberFormat="0" applyBorder="0" applyAlignment="0" applyProtection="0">
      <alignment vertical="center"/>
    </xf>
    <xf numFmtId="0" fontId="2" fillId="59" borderId="0" applyNumberFormat="0" applyBorder="0" applyAlignment="0" applyProtection="0">
      <alignment vertical="center"/>
    </xf>
    <xf numFmtId="0" fontId="2" fillId="66" borderId="99" applyNumberFormat="0" applyFont="0" applyAlignment="0" applyProtection="0">
      <alignment vertical="center"/>
    </xf>
    <xf numFmtId="0" fontId="2" fillId="52" borderId="0" applyNumberFormat="0" applyBorder="0" applyAlignment="0" applyProtection="0">
      <alignment vertical="center"/>
    </xf>
    <xf numFmtId="0" fontId="2" fillId="56"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2" borderId="0" applyNumberFormat="0" applyBorder="0" applyAlignment="0" applyProtection="0">
      <alignment vertical="center"/>
    </xf>
    <xf numFmtId="0" fontId="2" fillId="54" borderId="0" applyNumberFormat="0" applyBorder="0" applyAlignment="0" applyProtection="0">
      <alignment vertical="center"/>
    </xf>
    <xf numFmtId="0" fontId="2" fillId="0" borderId="0">
      <alignment vertical="center"/>
    </xf>
    <xf numFmtId="0" fontId="2" fillId="55" borderId="0" applyNumberFormat="0" applyBorder="0" applyAlignment="0" applyProtection="0">
      <alignment vertical="center"/>
    </xf>
    <xf numFmtId="0" fontId="2" fillId="54" borderId="0" applyNumberFormat="0" applyBorder="0" applyAlignment="0" applyProtection="0">
      <alignment vertical="center"/>
    </xf>
    <xf numFmtId="0" fontId="2" fillId="55" borderId="0" applyNumberFormat="0" applyBorder="0" applyAlignment="0" applyProtection="0">
      <alignment vertical="center"/>
    </xf>
    <xf numFmtId="0" fontId="2" fillId="50"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5" borderId="0" applyNumberFormat="0" applyBorder="0" applyAlignment="0" applyProtection="0">
      <alignment vertical="center"/>
    </xf>
    <xf numFmtId="0" fontId="2" fillId="41" borderId="0" applyNumberFormat="0" applyBorder="0" applyAlignment="0" applyProtection="0">
      <alignment vertical="center"/>
    </xf>
    <xf numFmtId="0" fontId="2" fillId="59" borderId="0" applyNumberFormat="0" applyBorder="0" applyAlignment="0" applyProtection="0">
      <alignment vertical="center"/>
    </xf>
    <xf numFmtId="0" fontId="2" fillId="52"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1" borderId="0" applyNumberFormat="0" applyBorder="0" applyAlignment="0" applyProtection="0">
      <alignment vertical="center"/>
    </xf>
    <xf numFmtId="0" fontId="2" fillId="57" borderId="0" applyNumberFormat="0" applyBorder="0" applyAlignment="0" applyProtection="0">
      <alignment vertical="center"/>
    </xf>
    <xf numFmtId="0" fontId="2" fillId="0" borderId="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66" borderId="99" applyNumberFormat="0" applyFont="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41" borderId="0" applyNumberFormat="0" applyBorder="0" applyAlignment="0" applyProtection="0">
      <alignment vertical="center"/>
    </xf>
    <xf numFmtId="0" fontId="2" fillId="41" borderId="0" applyNumberFormat="0" applyBorder="0" applyAlignment="0" applyProtection="0">
      <alignment vertical="center"/>
    </xf>
    <xf numFmtId="0" fontId="2" fillId="50" borderId="0" applyNumberFormat="0" applyBorder="0" applyAlignment="0" applyProtection="0">
      <alignment vertical="center"/>
    </xf>
    <xf numFmtId="0" fontId="2" fillId="56" borderId="0" applyNumberFormat="0" applyBorder="0" applyAlignment="0" applyProtection="0">
      <alignment vertical="center"/>
    </xf>
    <xf numFmtId="0" fontId="2" fillId="55" borderId="0" applyNumberFormat="0" applyBorder="0" applyAlignment="0" applyProtection="0">
      <alignment vertical="center"/>
    </xf>
    <xf numFmtId="0" fontId="2" fillId="0" borderId="0">
      <alignment vertical="center"/>
    </xf>
    <xf numFmtId="0" fontId="2" fillId="51" borderId="0" applyNumberFormat="0" applyBorder="0" applyAlignment="0" applyProtection="0">
      <alignment vertical="center"/>
    </xf>
    <xf numFmtId="0" fontId="2" fillId="66" borderId="99" applyNumberFormat="0" applyFont="0" applyAlignment="0" applyProtection="0">
      <alignment vertical="center"/>
    </xf>
    <xf numFmtId="0" fontId="2" fillId="55" borderId="0" applyNumberFormat="0" applyBorder="0" applyAlignment="0" applyProtection="0">
      <alignment vertical="center"/>
    </xf>
    <xf numFmtId="0" fontId="2" fillId="56" borderId="0" applyNumberFormat="0" applyBorder="0" applyAlignment="0" applyProtection="0">
      <alignment vertical="center"/>
    </xf>
    <xf numFmtId="0" fontId="2" fillId="51" borderId="0" applyNumberFormat="0" applyBorder="0" applyAlignment="0" applyProtection="0">
      <alignment vertical="center"/>
    </xf>
    <xf numFmtId="0" fontId="2" fillId="40" borderId="0" applyNumberFormat="0" applyBorder="0" applyAlignment="0" applyProtection="0">
      <alignment vertical="center"/>
    </xf>
    <xf numFmtId="0" fontId="2" fillId="66" borderId="99" applyNumberFormat="0" applyFont="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52" borderId="0" applyNumberFormat="0" applyBorder="0" applyAlignment="0" applyProtection="0">
      <alignment vertical="center"/>
    </xf>
    <xf numFmtId="0" fontId="2" fillId="0" borderId="0">
      <alignment vertical="center"/>
    </xf>
    <xf numFmtId="0" fontId="2" fillId="52" borderId="0" applyNumberFormat="0" applyBorder="0" applyAlignment="0" applyProtection="0">
      <alignment vertical="center"/>
    </xf>
    <xf numFmtId="0" fontId="2" fillId="66" borderId="99" applyNumberFormat="0" applyFont="0" applyAlignment="0" applyProtection="0">
      <alignment vertical="center"/>
    </xf>
    <xf numFmtId="0" fontId="2" fillId="50" borderId="0" applyNumberFormat="0" applyBorder="0" applyAlignment="0" applyProtection="0">
      <alignment vertical="center"/>
    </xf>
    <xf numFmtId="0" fontId="2" fillId="55" borderId="0" applyNumberFormat="0" applyBorder="0" applyAlignment="0" applyProtection="0">
      <alignment vertical="center"/>
    </xf>
    <xf numFmtId="0" fontId="2" fillId="51" borderId="0" applyNumberFormat="0" applyBorder="0" applyAlignment="0" applyProtection="0">
      <alignment vertical="center"/>
    </xf>
    <xf numFmtId="0" fontId="2" fillId="56" borderId="0" applyNumberFormat="0" applyBorder="0" applyAlignment="0" applyProtection="0">
      <alignment vertical="center"/>
    </xf>
    <xf numFmtId="0" fontId="2" fillId="52"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4" borderId="0" applyNumberFormat="0" applyBorder="0" applyAlignment="0" applyProtection="0">
      <alignment vertical="center"/>
    </xf>
    <xf numFmtId="0" fontId="2" fillId="41" borderId="0" applyNumberFormat="0" applyBorder="0" applyAlignment="0" applyProtection="0">
      <alignment vertical="center"/>
    </xf>
    <xf numFmtId="0" fontId="2" fillId="40" borderId="0" applyNumberFormat="0" applyBorder="0" applyAlignment="0" applyProtection="0">
      <alignment vertical="center"/>
    </xf>
    <xf numFmtId="0" fontId="2" fillId="59" borderId="0" applyNumberFormat="0" applyBorder="0" applyAlignment="0" applyProtection="0">
      <alignment vertical="center"/>
    </xf>
    <xf numFmtId="0" fontId="2" fillId="51" borderId="0" applyNumberFormat="0" applyBorder="0" applyAlignment="0" applyProtection="0">
      <alignment vertical="center"/>
    </xf>
    <xf numFmtId="0" fontId="2" fillId="0" borderId="0">
      <alignment vertical="center"/>
    </xf>
    <xf numFmtId="0" fontId="2" fillId="66" borderId="99" applyNumberFormat="0" applyFont="0" applyAlignment="0" applyProtection="0">
      <alignment vertical="center"/>
    </xf>
    <xf numFmtId="0" fontId="2" fillId="56" borderId="0" applyNumberFormat="0" applyBorder="0" applyAlignment="0" applyProtection="0">
      <alignment vertical="center"/>
    </xf>
    <xf numFmtId="0" fontId="2" fillId="57" borderId="0" applyNumberFormat="0" applyBorder="0" applyAlignment="0" applyProtection="0">
      <alignment vertical="center"/>
    </xf>
    <xf numFmtId="0" fontId="2" fillId="55" borderId="0" applyNumberFormat="0" applyBorder="0" applyAlignment="0" applyProtection="0">
      <alignment vertical="center"/>
    </xf>
    <xf numFmtId="0" fontId="2" fillId="58" borderId="0" applyNumberFormat="0" applyBorder="0" applyAlignment="0" applyProtection="0">
      <alignment vertical="center"/>
    </xf>
    <xf numFmtId="0" fontId="2" fillId="57"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0" borderId="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53" borderId="0" applyNumberFormat="0" applyBorder="0" applyAlignment="0" applyProtection="0">
      <alignment vertical="center"/>
    </xf>
    <xf numFmtId="0" fontId="2" fillId="58" borderId="0" applyNumberFormat="0" applyBorder="0" applyAlignment="0" applyProtection="0">
      <alignment vertical="center"/>
    </xf>
    <xf numFmtId="0" fontId="2" fillId="0" borderId="0">
      <alignment vertical="center"/>
    </xf>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155" fillId="0" borderId="0">
      <alignment vertical="center"/>
    </xf>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155" fillId="0" borderId="0">
      <alignment vertical="center"/>
    </xf>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40"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41"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42"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43" borderId="0" applyNumberFormat="0" applyBorder="0" applyAlignment="0" applyProtection="0">
      <alignment vertical="center"/>
    </xf>
    <xf numFmtId="0" fontId="158" fillId="63" borderId="0" applyNumberFormat="0" applyBorder="0" applyAlignment="0" applyProtection="0">
      <alignment vertical="center"/>
    </xf>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5" fillId="44" borderId="0" applyNumberFormat="0" applyBorder="0" applyAlignment="0" applyProtection="0">
      <alignment vertical="center"/>
    </xf>
    <xf numFmtId="0" fontId="167" fillId="65" borderId="97" applyNumberFormat="0" applyAlignment="0" applyProtection="0">
      <alignment vertical="center"/>
    </xf>
    <xf numFmtId="0" fontId="169" fillId="0" borderId="98" applyNumberFormat="0" applyFill="0" applyAlignment="0" applyProtection="0">
      <alignment vertical="center"/>
    </xf>
    <xf numFmtId="0" fontId="155" fillId="66" borderId="99" applyNumberFormat="0" applyFont="0" applyAlignment="0" applyProtection="0">
      <alignment vertical="center"/>
    </xf>
    <xf numFmtId="0" fontId="173" fillId="0" borderId="0" applyNumberFormat="0" applyFill="0" applyBorder="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45" borderId="0" applyNumberFormat="0" applyBorder="0" applyAlignment="0" applyProtection="0">
      <alignment vertical="center"/>
    </xf>
    <xf numFmtId="0" fontId="158" fillId="71" borderId="0" applyNumberFormat="0" applyBorder="0" applyAlignment="0" applyProtection="0">
      <alignment vertical="center"/>
    </xf>
    <xf numFmtId="0" fontId="190" fillId="0" borderId="0" applyNumberFormat="0" applyFill="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79" fillId="46" borderId="97" applyNumberFormat="0" applyAlignment="0" applyProtection="0">
      <alignment vertical="center"/>
    </xf>
    <xf numFmtId="0" fontId="181" fillId="65" borderId="101" applyNumberFormat="0" applyAlignment="0" applyProtection="0">
      <alignment vertical="center"/>
    </xf>
    <xf numFmtId="0" fontId="183" fillId="47" borderId="102" applyNumberFormat="0" applyAlignment="0" applyProtection="0">
      <alignment vertical="center"/>
    </xf>
    <xf numFmtId="0" fontId="194" fillId="48" borderId="0" applyNumberFormat="0" applyBorder="0" applyAlignment="0" applyProtection="0">
      <alignment vertical="center"/>
    </xf>
    <xf numFmtId="0" fontId="187" fillId="0" borderId="0" applyNumberFormat="0" applyFill="0" applyBorder="0" applyAlignment="0" applyProtection="0">
      <alignment vertical="center"/>
    </xf>
    <xf numFmtId="0" fontId="267" fillId="0" borderId="0"/>
    <xf numFmtId="0" fontId="268" fillId="38" borderId="0" applyNumberFormat="0" applyBorder="0" applyProtection="0">
      <alignment vertical="center"/>
    </xf>
    <xf numFmtId="0" fontId="18" fillId="75" borderId="7" applyNumberFormat="0" applyProtection="0">
      <alignment vertical="center"/>
    </xf>
    <xf numFmtId="0" fontId="1" fillId="0" borderId="0">
      <alignment vertical="center"/>
    </xf>
    <xf numFmtId="0" fontId="8" fillId="0" borderId="0"/>
    <xf numFmtId="0" fontId="8" fillId="0" borderId="0"/>
    <xf numFmtId="0" fontId="8" fillId="0" borderId="0"/>
    <xf numFmtId="0" fontId="155" fillId="50" borderId="0" applyNumberFormat="0" applyBorder="0" applyAlignment="0" applyProtection="0">
      <alignment vertical="center"/>
    </xf>
    <xf numFmtId="0" fontId="155" fillId="51" borderId="0" applyNumberFormat="0" applyBorder="0" applyAlignment="0" applyProtection="0">
      <alignment vertical="center"/>
    </xf>
    <xf numFmtId="0" fontId="155" fillId="52" borderId="0" applyNumberFormat="0" applyBorder="0" applyAlignment="0" applyProtection="0">
      <alignment vertical="center"/>
    </xf>
    <xf numFmtId="0" fontId="155" fillId="53" borderId="0" applyNumberFormat="0" applyBorder="0" applyAlignment="0" applyProtection="0">
      <alignment vertical="center"/>
    </xf>
    <xf numFmtId="0" fontId="155" fillId="54" borderId="0" applyNumberFormat="0" applyBorder="0" applyAlignment="0" applyProtection="0">
      <alignment vertical="center"/>
    </xf>
    <xf numFmtId="0" fontId="155" fillId="55" borderId="0" applyNumberFormat="0" applyBorder="0" applyAlignment="0" applyProtection="0">
      <alignment vertical="center"/>
    </xf>
    <xf numFmtId="0" fontId="155" fillId="56" borderId="0" applyNumberFormat="0" applyBorder="0" applyAlignment="0" applyProtection="0">
      <alignment vertical="center"/>
    </xf>
    <xf numFmtId="0" fontId="155" fillId="57" borderId="0" applyNumberFormat="0" applyBorder="0" applyAlignment="0" applyProtection="0">
      <alignment vertical="center"/>
    </xf>
    <xf numFmtId="0" fontId="155" fillId="58" borderId="0" applyNumberFormat="0" applyBorder="0" applyAlignment="0" applyProtection="0">
      <alignment vertical="center"/>
    </xf>
    <xf numFmtId="0" fontId="155" fillId="59" borderId="0" applyNumberFormat="0" applyBorder="0" applyAlignment="0" applyProtection="0">
      <alignment vertical="center"/>
    </xf>
    <xf numFmtId="0" fontId="158" fillId="60" borderId="0" applyNumberFormat="0" applyBorder="0" applyAlignment="0" applyProtection="0">
      <alignment vertical="center"/>
    </xf>
    <xf numFmtId="0" fontId="158" fillId="61" borderId="0" applyNumberFormat="0" applyBorder="0" applyAlignment="0" applyProtection="0">
      <alignment vertical="center"/>
    </xf>
    <xf numFmtId="0" fontId="158" fillId="62" borderId="0" applyNumberFormat="0" applyBorder="0" applyAlignment="0" applyProtection="0">
      <alignment vertical="center"/>
    </xf>
    <xf numFmtId="0" fontId="158" fillId="6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14" fillId="0" borderId="0"/>
    <xf numFmtId="0" fontId="155" fillId="0" borderId="0">
      <alignment vertical="center"/>
    </xf>
    <xf numFmtId="0" fontId="8" fillId="0" borderId="0"/>
    <xf numFmtId="0" fontId="1" fillId="0" borderId="0">
      <alignment vertical="center"/>
    </xf>
    <xf numFmtId="0" fontId="8" fillId="0" borderId="0"/>
    <xf numFmtId="0" fontId="270" fillId="0" borderId="0">
      <alignment vertical="center"/>
    </xf>
    <xf numFmtId="43" fontId="18" fillId="0" borderId="0" applyFont="0" applyFill="0" applyBorder="0" applyAlignment="0" applyProtection="0">
      <alignment vertical="center"/>
    </xf>
    <xf numFmtId="43" fontId="8" fillId="0" borderId="0" applyFont="0" applyFill="0" applyBorder="0" applyAlignment="0" applyProtection="0"/>
    <xf numFmtId="0" fontId="162" fillId="64" borderId="0" applyNumberFormat="0" applyBorder="0" applyAlignment="0" applyProtection="0">
      <alignment vertical="center"/>
    </xf>
    <xf numFmtId="0" fontId="163" fillId="0" borderId="103" applyNumberFormat="0" applyFill="0" applyAlignment="0" applyProtection="0">
      <alignment vertical="center"/>
    </xf>
    <xf numFmtId="0" fontId="167" fillId="65" borderId="97" applyNumberFormat="0" applyAlignment="0" applyProtection="0">
      <alignment vertical="center"/>
    </xf>
    <xf numFmtId="0" fontId="18" fillId="66" borderId="99" applyNumberFormat="0" applyFont="0" applyAlignment="0" applyProtection="0">
      <alignment vertical="center"/>
    </xf>
    <xf numFmtId="0" fontId="18" fillId="66" borderId="99" applyNumberFormat="0" applyFont="0" applyAlignment="0" applyProtection="0">
      <alignment vertical="center"/>
    </xf>
    <xf numFmtId="0" fontId="18" fillId="66" borderId="99" applyNumberFormat="0" applyFont="0" applyAlignment="0" applyProtection="0">
      <alignment vertical="center"/>
    </xf>
    <xf numFmtId="0" fontId="158" fillId="67" borderId="0" applyNumberFormat="0" applyBorder="0" applyAlignment="0" applyProtection="0">
      <alignment vertical="center"/>
    </xf>
    <xf numFmtId="0" fontId="158" fillId="68" borderId="0" applyNumberFormat="0" applyBorder="0" applyAlignment="0" applyProtection="0">
      <alignment vertical="center"/>
    </xf>
    <xf numFmtId="0" fontId="158" fillId="69" borderId="0" applyNumberFormat="0" applyBorder="0" applyAlignment="0" applyProtection="0">
      <alignment vertical="center"/>
    </xf>
    <xf numFmtId="0" fontId="158" fillId="70" borderId="0" applyNumberFormat="0" applyBorder="0" applyAlignment="0" applyProtection="0">
      <alignment vertical="center"/>
    </xf>
    <xf numFmtId="0" fontId="158" fillId="71" borderId="0" applyNumberFormat="0" applyBorder="0" applyAlignment="0" applyProtection="0">
      <alignment vertical="center"/>
    </xf>
    <xf numFmtId="0" fontId="191" fillId="0" borderId="104" applyNumberFormat="0" applyFill="0" applyAlignment="0" applyProtection="0">
      <alignment vertical="center"/>
    </xf>
    <xf numFmtId="0" fontId="192" fillId="0" borderId="100" applyNumberFormat="0" applyFill="0" applyAlignment="0" applyProtection="0">
      <alignment vertical="center"/>
    </xf>
    <xf numFmtId="0" fontId="193" fillId="0" borderId="105" applyNumberFormat="0" applyFill="0" applyAlignment="0" applyProtection="0">
      <alignment vertical="center"/>
    </xf>
    <xf numFmtId="0" fontId="193" fillId="0" borderId="0" applyNumberFormat="0" applyFill="0" applyBorder="0" applyAlignment="0" applyProtection="0">
      <alignment vertical="center"/>
    </xf>
    <xf numFmtId="0" fontId="190" fillId="0" borderId="0" applyNumberFormat="0" applyFill="0" applyBorder="0" applyAlignment="0" applyProtection="0">
      <alignment vertical="center"/>
    </xf>
    <xf numFmtId="0" fontId="181" fillId="65" borderId="101" applyNumberFormat="0" applyAlignment="0" applyProtection="0">
      <alignment vertical="center"/>
    </xf>
    <xf numFmtId="0" fontId="194" fillId="48" borderId="0" applyNumberFormat="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8" fillId="0" borderId="0"/>
    <xf numFmtId="0" fontId="155" fillId="0" borderId="0">
      <alignment vertical="center"/>
    </xf>
    <xf numFmtId="0" fontId="8" fillId="0" borderId="0"/>
    <xf numFmtId="0" fontId="14" fillId="0" borderId="0"/>
    <xf numFmtId="0" fontId="155" fillId="0" borderId="0">
      <alignment vertical="center"/>
    </xf>
    <xf numFmtId="0" fontId="155"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155" fillId="0" borderId="0">
      <alignment vertical="center"/>
    </xf>
    <xf numFmtId="0" fontId="14" fillId="0" borderId="0"/>
    <xf numFmtId="0" fontId="200" fillId="0" borderId="0"/>
    <xf numFmtId="0" fontId="200" fillId="0" borderId="0"/>
    <xf numFmtId="0" fontId="200" fillId="0" borderId="0"/>
    <xf numFmtId="0" fontId="1" fillId="0" borderId="0">
      <alignment vertical="center"/>
    </xf>
    <xf numFmtId="0" fontId="14" fillId="0" borderId="0"/>
    <xf numFmtId="0" fontId="1" fillId="0" borderId="0">
      <alignment vertical="center"/>
    </xf>
    <xf numFmtId="0" fontId="14" fillId="0" borderId="0"/>
    <xf numFmtId="0" fontId="200" fillId="0" borderId="0"/>
    <xf numFmtId="0" fontId="155" fillId="0" borderId="0">
      <alignment vertical="center"/>
    </xf>
    <xf numFmtId="0" fontId="200" fillId="0" borderId="0"/>
    <xf numFmtId="0" fontId="155" fillId="0" borderId="0">
      <alignment vertical="center"/>
    </xf>
    <xf numFmtId="0" fontId="14" fillId="0" borderId="0"/>
    <xf numFmtId="0" fontId="1" fillId="0" borderId="0">
      <alignment vertical="center"/>
    </xf>
    <xf numFmtId="0" fontId="1" fillId="0" borderId="0">
      <alignment vertical="center"/>
    </xf>
    <xf numFmtId="0" fontId="14" fillId="0" borderId="0"/>
    <xf numFmtId="0" fontId="1" fillId="0" borderId="0">
      <alignment vertical="center"/>
    </xf>
    <xf numFmtId="0" fontId="1" fillId="0" borderId="0">
      <alignment vertical="center"/>
    </xf>
    <xf numFmtId="0" fontId="200" fillId="0" borderId="0"/>
    <xf numFmtId="0" fontId="14" fillId="0" borderId="0"/>
    <xf numFmtId="0" fontId="200" fillId="0" borderId="0"/>
    <xf numFmtId="0" fontId="155" fillId="0" borderId="0">
      <alignment vertical="center"/>
    </xf>
    <xf numFmtId="0" fontId="14" fillId="0" borderId="0"/>
    <xf numFmtId="0" fontId="200" fillId="0" borderId="0"/>
    <xf numFmtId="0" fontId="155" fillId="0" borderId="0">
      <alignment vertical="center"/>
    </xf>
    <xf numFmtId="0" fontId="200" fillId="0" borderId="0"/>
    <xf numFmtId="0" fontId="155" fillId="0" borderId="0">
      <alignment vertical="center"/>
    </xf>
    <xf numFmtId="0" fontId="200" fillId="0" borderId="0"/>
    <xf numFmtId="0" fontId="200" fillId="0" borderId="0"/>
    <xf numFmtId="0" fontId="8" fillId="0" borderId="0">
      <alignment vertical="center"/>
    </xf>
    <xf numFmtId="0" fontId="8" fillId="0" borderId="0"/>
    <xf numFmtId="0" fontId="155" fillId="0" borderId="0">
      <alignment vertical="center"/>
    </xf>
    <xf numFmtId="0" fontId="8" fillId="0" borderId="0"/>
    <xf numFmtId="0" fontId="14" fillId="0" borderId="0"/>
    <xf numFmtId="0" fontId="155" fillId="0" borderId="0">
      <alignment vertical="center"/>
    </xf>
    <xf numFmtId="0" fontId="14" fillId="0" borderId="0"/>
    <xf numFmtId="0" fontId="8" fillId="0" borderId="0"/>
    <xf numFmtId="0" fontId="8" fillId="0" borderId="0">
      <alignment vertical="center"/>
    </xf>
    <xf numFmtId="0" fontId="155" fillId="0" borderId="0">
      <alignment vertical="center"/>
    </xf>
    <xf numFmtId="0" fontId="14" fillId="0" borderId="0"/>
    <xf numFmtId="0" fontId="276" fillId="0" borderId="0"/>
    <xf numFmtId="0" fontId="319" fillId="0" borderId="0">
      <alignment vertical="center"/>
    </xf>
  </cellStyleXfs>
  <cellXfs count="1600">
    <xf numFmtId="0" fontId="0" fillId="0" borderId="0" xfId="0"/>
    <xf numFmtId="0" fontId="254" fillId="0" borderId="108" xfId="0" applyFont="1" applyBorder="1" applyAlignment="1">
      <alignment horizontal="center" vertical="center" wrapText="1"/>
    </xf>
    <xf numFmtId="0" fontId="256" fillId="0" borderId="108" xfId="0" applyFont="1" applyBorder="1" applyAlignment="1">
      <alignment vertical="center" wrapText="1"/>
    </xf>
    <xf numFmtId="186" fontId="247" fillId="0" borderId="118" xfId="3814" applyNumberFormat="1" applyFont="1" applyBorder="1" applyAlignment="1">
      <alignment horizontal="center" vertical="center"/>
    </xf>
    <xf numFmtId="0" fontId="247" fillId="0" borderId="108" xfId="0" applyFont="1" applyBorder="1" applyAlignment="1">
      <alignment horizontal="center" vertical="center" wrapText="1"/>
    </xf>
    <xf numFmtId="0" fontId="247" fillId="0" borderId="0" xfId="3814" applyFont="1" applyAlignment="1">
      <alignment horizontal="center" vertical="center" wrapText="1"/>
    </xf>
    <xf numFmtId="0" fontId="256" fillId="0" borderId="108" xfId="3814" applyFont="1" applyBorder="1" applyAlignment="1">
      <alignment vertical="center" wrapText="1"/>
    </xf>
    <xf numFmtId="49" fontId="333" fillId="80" borderId="0" xfId="0" applyNumberFormat="1" applyFont="1" applyFill="1" applyAlignment="1">
      <alignment horizontal="left" vertical="center"/>
    </xf>
    <xf numFmtId="0" fontId="13" fillId="0" borderId="0" xfId="0" applyFont="1" applyAlignment="1">
      <alignment horizontal="left" vertical="center"/>
    </xf>
    <xf numFmtId="176" fontId="17" fillId="0" borderId="13" xfId="0" applyNumberFormat="1" applyFont="1" applyBorder="1" applyAlignment="1">
      <alignment horizontal="center"/>
    </xf>
    <xf numFmtId="0" fontId="17" fillId="0" borderId="13" xfId="0" applyFont="1" applyBorder="1"/>
    <xf numFmtId="177" fontId="17" fillId="0" borderId="13" xfId="0" applyNumberFormat="1" applyFont="1" applyBorder="1" applyAlignment="1">
      <alignment horizontal="center" vertical="center"/>
    </xf>
    <xf numFmtId="177" fontId="17" fillId="28" borderId="13" xfId="0" applyNumberFormat="1" applyFont="1" applyFill="1" applyBorder="1" applyAlignment="1">
      <alignment horizontal="center" vertical="center"/>
    </xf>
    <xf numFmtId="177" fontId="17" fillId="0" borderId="0" xfId="0" applyNumberFormat="1" applyFont="1" applyAlignment="1">
      <alignment horizontal="center" vertical="center"/>
    </xf>
    <xf numFmtId="177" fontId="17" fillId="0" borderId="0" xfId="0" applyNumberFormat="1" applyFont="1" applyAlignment="1">
      <alignment horizontal="left" vertical="center"/>
    </xf>
    <xf numFmtId="177" fontId="17" fillId="0" borderId="13" xfId="0" applyNumberFormat="1" applyFont="1" applyBorder="1" applyAlignment="1">
      <alignment horizontal="center" vertical="center" wrapText="1"/>
    </xf>
    <xf numFmtId="177" fontId="17" fillId="0" borderId="0" xfId="0" applyNumberFormat="1" applyFont="1" applyAlignment="1">
      <alignment horizontal="center" vertical="center" wrapText="1"/>
    </xf>
    <xf numFmtId="176" fontId="17" fillId="0" borderId="13" xfId="0" applyNumberFormat="1" applyFont="1" applyBorder="1" applyAlignment="1">
      <alignment horizontal="center" vertical="center"/>
    </xf>
    <xf numFmtId="176" fontId="17" fillId="28" borderId="13" xfId="0" applyNumberFormat="1" applyFont="1" applyFill="1" applyBorder="1" applyAlignment="1">
      <alignment horizontal="center" vertical="center"/>
    </xf>
    <xf numFmtId="177" fontId="17" fillId="29" borderId="13" xfId="0" applyNumberFormat="1" applyFont="1" applyFill="1" applyBorder="1" applyAlignment="1">
      <alignment horizontal="center" vertical="center"/>
    </xf>
    <xf numFmtId="177" fontId="17" fillId="29" borderId="13" xfId="0" applyNumberFormat="1" applyFont="1" applyFill="1" applyBorder="1" applyAlignment="1">
      <alignment horizontal="center" vertical="center" wrapText="1"/>
    </xf>
    <xf numFmtId="0" fontId="21" fillId="0" borderId="0" xfId="0" applyFont="1" applyAlignment="1">
      <alignment horizontal="center"/>
    </xf>
    <xf numFmtId="176" fontId="18" fillId="0" borderId="0" xfId="0" applyNumberFormat="1" applyFont="1" applyAlignment="1">
      <alignment horizontal="center"/>
    </xf>
    <xf numFmtId="176" fontId="18" fillId="0" borderId="13" xfId="0" applyNumberFormat="1" applyFont="1" applyBorder="1" applyAlignment="1">
      <alignment horizontal="center" vertical="center"/>
    </xf>
    <xf numFmtId="0" fontId="18" fillId="0" borderId="13" xfId="0" applyFont="1" applyBorder="1"/>
    <xf numFmtId="176" fontId="18" fillId="0" borderId="13" xfId="0" applyNumberFormat="1" applyFont="1" applyBorder="1" applyAlignment="1">
      <alignment horizontal="center"/>
    </xf>
    <xf numFmtId="0" fontId="18" fillId="0" borderId="13" xfId="0" applyFont="1" applyBorder="1" applyAlignment="1">
      <alignment horizontal="center"/>
    </xf>
    <xf numFmtId="177" fontId="18" fillId="0" borderId="13" xfId="0" applyNumberFormat="1" applyFont="1" applyBorder="1" applyAlignment="1">
      <alignment horizontal="center" vertical="center" wrapText="1"/>
    </xf>
    <xf numFmtId="0" fontId="17" fillId="0" borderId="13" xfId="0" applyFont="1" applyBorder="1" applyAlignment="1">
      <alignment horizontal="center"/>
    </xf>
    <xf numFmtId="0" fontId="12" fillId="0" borderId="13" xfId="0" applyFont="1" applyBorder="1" applyAlignment="1">
      <alignment horizontal="center" vertical="center" wrapText="1"/>
    </xf>
    <xf numFmtId="0" fontId="12" fillId="0" borderId="13" xfId="0" applyFont="1" applyBorder="1" applyAlignment="1">
      <alignment vertical="center"/>
    </xf>
    <xf numFmtId="0" fontId="12" fillId="0" borderId="13" xfId="0" applyFont="1" applyBorder="1" applyAlignment="1">
      <alignment horizontal="center" vertical="center"/>
    </xf>
    <xf numFmtId="0" fontId="17" fillId="0" borderId="14" xfId="0" applyFont="1" applyBorder="1" applyAlignment="1">
      <alignment horizontal="center"/>
    </xf>
    <xf numFmtId="177" fontId="17" fillId="0" borderId="14" xfId="0" applyNumberFormat="1" applyFont="1" applyBorder="1" applyAlignment="1">
      <alignment horizontal="center" vertical="center"/>
    </xf>
    <xf numFmtId="176" fontId="17" fillId="0" borderId="14" xfId="0" applyNumberFormat="1" applyFont="1" applyBorder="1" applyAlignment="1">
      <alignment horizontal="center"/>
    </xf>
    <xf numFmtId="177" fontId="17" fillId="0" borderId="14" xfId="0" applyNumberFormat="1" applyFont="1" applyBorder="1" applyAlignment="1">
      <alignment horizontal="center" vertical="center" wrapText="1"/>
    </xf>
    <xf numFmtId="49" fontId="12" fillId="0" borderId="0" xfId="0" applyNumberFormat="1" applyFont="1" applyAlignment="1">
      <alignment horizontal="center" vertical="center" wrapText="1" shrinkToFit="1"/>
    </xf>
    <xf numFmtId="0" fontId="17" fillId="0" borderId="0" xfId="0" applyFont="1"/>
    <xf numFmtId="176" fontId="18" fillId="0" borderId="16" xfId="0" applyNumberFormat="1" applyFont="1" applyBorder="1" applyAlignment="1">
      <alignment horizontal="center"/>
    </xf>
    <xf numFmtId="176" fontId="17" fillId="0" borderId="0" xfId="0" applyNumberFormat="1" applyFont="1" applyAlignment="1">
      <alignment horizontal="center" vertical="center"/>
    </xf>
    <xf numFmtId="177" fontId="17" fillId="28" borderId="16" xfId="0" applyNumberFormat="1" applyFont="1" applyFill="1" applyBorder="1" applyAlignment="1">
      <alignment horizontal="center" vertical="center"/>
    </xf>
    <xf numFmtId="176" fontId="18" fillId="0" borderId="14" xfId="0" applyNumberFormat="1" applyFont="1" applyBorder="1" applyAlignment="1">
      <alignment horizontal="center"/>
    </xf>
    <xf numFmtId="49" fontId="57" fillId="0" borderId="13" xfId="0" applyNumberFormat="1" applyFont="1" applyBorder="1" applyAlignment="1">
      <alignment horizontal="center" vertical="center"/>
    </xf>
    <xf numFmtId="0" fontId="12" fillId="0" borderId="13" xfId="0" applyFont="1" applyBorder="1" applyAlignment="1">
      <alignment horizontal="left" vertical="center"/>
    </xf>
    <xf numFmtId="0" fontId="12" fillId="0" borderId="17" xfId="0" applyFont="1" applyBorder="1" applyAlignment="1">
      <alignment vertical="center"/>
    </xf>
    <xf numFmtId="0" fontId="12" fillId="0" borderId="18" xfId="0" applyFont="1" applyBorder="1" applyAlignment="1">
      <alignment vertical="center"/>
    </xf>
    <xf numFmtId="0" fontId="34" fillId="0" borderId="0" xfId="0" applyFont="1"/>
    <xf numFmtId="0" fontId="12" fillId="35" borderId="13" xfId="0" applyFont="1" applyFill="1" applyBorder="1" applyAlignment="1">
      <alignment vertical="center" wrapText="1"/>
    </xf>
    <xf numFmtId="49" fontId="12" fillId="35" borderId="13" xfId="1482" applyNumberFormat="1" applyFont="1" applyFill="1" applyBorder="1" applyAlignment="1" applyProtection="1">
      <alignment horizontal="center" vertical="center" wrapText="1" shrinkToFit="1"/>
    </xf>
    <xf numFmtId="0" fontId="12" fillId="35" borderId="13" xfId="0" applyFont="1" applyFill="1" applyBorder="1" applyAlignment="1">
      <alignment horizontal="center" vertical="center" wrapText="1"/>
    </xf>
    <xf numFmtId="0" fontId="0" fillId="0" borderId="13" xfId="0" applyBorder="1" applyAlignment="1">
      <alignment horizontal="center"/>
    </xf>
    <xf numFmtId="0" fontId="12" fillId="0" borderId="0" xfId="0" applyFont="1" applyAlignment="1">
      <alignment horizontal="center" vertical="center"/>
    </xf>
    <xf numFmtId="0" fontId="12" fillId="0" borderId="20" xfId="0" applyFont="1" applyBorder="1" applyAlignment="1">
      <alignment vertical="center"/>
    </xf>
    <xf numFmtId="176" fontId="35" fillId="0" borderId="0" xfId="0" applyNumberFormat="1" applyFont="1" applyAlignment="1">
      <alignment horizontal="center" vertical="center"/>
    </xf>
    <xf numFmtId="0" fontId="18" fillId="0" borderId="0" xfId="0" applyFont="1"/>
    <xf numFmtId="0" fontId="0" fillId="0" borderId="0" xfId="0" applyAlignment="1">
      <alignment vertical="center"/>
    </xf>
    <xf numFmtId="177" fontId="0" fillId="0" borderId="0" xfId="0" applyNumberFormat="1" applyAlignment="1">
      <alignment horizontal="left" vertical="center"/>
    </xf>
    <xf numFmtId="177" fontId="0" fillId="0" borderId="0" xfId="0" applyNumberFormat="1" applyAlignment="1">
      <alignment horizontal="center" vertical="center"/>
    </xf>
    <xf numFmtId="0" fontId="12" fillId="0" borderId="20" xfId="0" applyFont="1" applyBorder="1" applyAlignment="1">
      <alignment horizontal="left" vertical="center"/>
    </xf>
    <xf numFmtId="0" fontId="12" fillId="0" borderId="21" xfId="0" applyFont="1" applyBorder="1" applyAlignment="1">
      <alignment vertical="center"/>
    </xf>
    <xf numFmtId="0" fontId="12" fillId="0" borderId="0" xfId="0" applyFont="1" applyAlignment="1">
      <alignment vertical="center"/>
    </xf>
    <xf numFmtId="0" fontId="12" fillId="0" borderId="22" xfId="0" applyFont="1" applyBorder="1" applyAlignment="1">
      <alignment vertical="center"/>
    </xf>
    <xf numFmtId="0" fontId="12" fillId="0" borderId="23" xfId="0" applyFont="1" applyBorder="1" applyAlignment="1">
      <alignment vertical="center"/>
    </xf>
    <xf numFmtId="0" fontId="12" fillId="31" borderId="13" xfId="0" applyFont="1" applyFill="1" applyBorder="1" applyAlignment="1">
      <alignment horizontal="center" vertical="center"/>
    </xf>
    <xf numFmtId="0" fontId="12" fillId="0" borderId="0" xfId="0" applyFont="1" applyAlignment="1">
      <alignment vertical="center" wrapText="1"/>
    </xf>
    <xf numFmtId="0" fontId="12" fillId="0" borderId="24" xfId="0" applyFont="1" applyBorder="1" applyAlignment="1">
      <alignment horizontal="center" vertical="center"/>
    </xf>
    <xf numFmtId="0" fontId="12" fillId="0" borderId="25" xfId="0" applyFont="1" applyBorder="1" applyAlignment="1">
      <alignment horizontal="center" vertical="center"/>
    </xf>
    <xf numFmtId="177" fontId="72" fillId="0" borderId="0" xfId="0" applyNumberFormat="1" applyFont="1" applyAlignment="1">
      <alignment horizontal="center" vertical="center"/>
    </xf>
    <xf numFmtId="177" fontId="34" fillId="0" borderId="0" xfId="0" applyNumberFormat="1" applyFont="1" applyAlignment="1">
      <alignment horizontal="center" vertical="center"/>
    </xf>
    <xf numFmtId="0" fontId="17" fillId="0" borderId="0" xfId="0" applyFont="1" applyAlignment="1">
      <alignment horizontal="center"/>
    </xf>
    <xf numFmtId="176" fontId="0" fillId="0" borderId="13" xfId="0" applyNumberFormat="1" applyBorder="1" applyAlignment="1">
      <alignment horizontal="center"/>
    </xf>
    <xf numFmtId="177" fontId="0" fillId="0" borderId="14" xfId="0" applyNumberFormat="1" applyBorder="1" applyAlignment="1">
      <alignment horizontal="center" vertical="center"/>
    </xf>
    <xf numFmtId="176" fontId="0" fillId="0" borderId="14" xfId="0" applyNumberFormat="1" applyBorder="1" applyAlignment="1">
      <alignment horizontal="center" vertical="center"/>
    </xf>
    <xf numFmtId="176" fontId="0" fillId="29" borderId="14" xfId="0" applyNumberFormat="1" applyFill="1" applyBorder="1" applyAlignment="1">
      <alignment horizontal="center" vertical="center"/>
    </xf>
    <xf numFmtId="0" fontId="0" fillId="0" borderId="0" xfId="0" applyAlignment="1">
      <alignment horizontal="center"/>
    </xf>
    <xf numFmtId="177" fontId="34" fillId="0" borderId="0" xfId="0" applyNumberFormat="1" applyFont="1" applyAlignment="1">
      <alignment horizontal="left" vertical="center"/>
    </xf>
    <xf numFmtId="0" fontId="62" fillId="0" borderId="13" xfId="1022" applyFont="1" applyBorder="1">
      <alignment vertical="center"/>
    </xf>
    <xf numFmtId="0" fontId="62" fillId="0" borderId="24" xfId="1022" applyFont="1" applyBorder="1">
      <alignment vertical="center"/>
    </xf>
    <xf numFmtId="181" fontId="62" fillId="0" borderId="13" xfId="1023" applyNumberFormat="1" applyFont="1" applyBorder="1" applyAlignment="1">
      <alignment horizontal="right" vertical="center"/>
    </xf>
    <xf numFmtId="0" fontId="62" fillId="0" borderId="13" xfId="1022" applyFont="1" applyBorder="1" applyAlignment="1">
      <alignment vertical="center" wrapText="1"/>
    </xf>
    <xf numFmtId="0" fontId="62" fillId="0" borderId="13" xfId="1022" applyFont="1" applyBorder="1" applyAlignment="1">
      <alignment horizontal="center" vertical="center"/>
    </xf>
    <xf numFmtId="0" fontId="62" fillId="0" borderId="13" xfId="1022" applyFont="1" applyBorder="1" applyAlignment="1">
      <alignment horizontal="left" vertical="center"/>
    </xf>
    <xf numFmtId="0" fontId="62" fillId="0" borderId="13" xfId="1022" applyFont="1" applyBorder="1" applyAlignment="1">
      <alignment horizontal="left" vertical="center" wrapText="1"/>
    </xf>
    <xf numFmtId="0" fontId="62" fillId="0" borderId="13" xfId="0" applyFont="1" applyBorder="1" applyAlignment="1">
      <alignment horizontal="left" vertical="center"/>
    </xf>
    <xf numFmtId="0" fontId="62" fillId="0" borderId="13" xfId="0" applyFont="1" applyBorder="1" applyAlignment="1">
      <alignment horizontal="center" vertical="center"/>
    </xf>
    <xf numFmtId="181" fontId="62" fillId="0" borderId="24" xfId="1023" applyNumberFormat="1" applyFont="1" applyBorder="1" applyAlignment="1">
      <alignment horizontal="right" vertical="center"/>
    </xf>
    <xf numFmtId="0" fontId="62" fillId="0" borderId="26" xfId="1022" applyFont="1" applyBorder="1" applyAlignment="1">
      <alignment vertical="center" wrapText="1"/>
    </xf>
    <xf numFmtId="0" fontId="62" fillId="0" borderId="26" xfId="1022" applyFont="1" applyBorder="1">
      <alignment vertical="center"/>
    </xf>
    <xf numFmtId="0" fontId="22" fillId="0" borderId="26" xfId="0" applyFont="1" applyBorder="1" applyAlignment="1">
      <alignment vertical="center"/>
    </xf>
    <xf numFmtId="181" fontId="62" fillId="0" borderId="26" xfId="1023" applyNumberFormat="1" applyFont="1" applyBorder="1" applyAlignment="1">
      <alignment horizontal="right" vertical="center"/>
    </xf>
    <xf numFmtId="0" fontId="62" fillId="0" borderId="17" xfId="1022" applyFont="1" applyBorder="1">
      <alignment vertical="center"/>
    </xf>
    <xf numFmtId="0" fontId="62" fillId="0" borderId="18" xfId="1022" applyFont="1" applyBorder="1" applyAlignment="1">
      <alignment vertical="center" wrapText="1"/>
    </xf>
    <xf numFmtId="0" fontId="62" fillId="0" borderId="18" xfId="1022" applyFont="1" applyBorder="1">
      <alignment vertical="center"/>
    </xf>
    <xf numFmtId="0" fontId="62" fillId="0" borderId="26" xfId="0" applyFont="1" applyBorder="1" applyAlignment="1">
      <alignment horizontal="center" vertical="center"/>
    </xf>
    <xf numFmtId="0" fontId="62" fillId="0" borderId="26" xfId="1022" applyFont="1" applyBorder="1" applyAlignment="1">
      <alignment horizontal="left" vertical="center" wrapText="1"/>
    </xf>
    <xf numFmtId="0" fontId="62" fillId="0" borderId="26" xfId="1022" applyFont="1" applyBorder="1" applyAlignment="1">
      <alignment horizontal="center" vertical="center"/>
    </xf>
    <xf numFmtId="0" fontId="62" fillId="0" borderId="26" xfId="0" applyFont="1" applyBorder="1" applyAlignment="1">
      <alignment horizontal="left" vertical="center"/>
    </xf>
    <xf numFmtId="0" fontId="62" fillId="0" borderId="26" xfId="1022" applyFont="1" applyBorder="1" applyAlignment="1">
      <alignment horizontal="left" vertical="center"/>
    </xf>
    <xf numFmtId="0" fontId="12" fillId="32" borderId="13" xfId="0" applyFont="1" applyFill="1" applyBorder="1" applyAlignment="1">
      <alignment horizontal="center" vertical="center"/>
    </xf>
    <xf numFmtId="0" fontId="12" fillId="0" borderId="0" xfId="0" applyFont="1" applyAlignment="1">
      <alignment horizontal="left" vertical="center" wrapText="1"/>
    </xf>
    <xf numFmtId="0" fontId="12" fillId="0" borderId="0" xfId="0" applyFont="1" applyAlignment="1">
      <alignment horizontal="left" vertical="center"/>
    </xf>
    <xf numFmtId="0" fontId="12" fillId="0" borderId="13" xfId="1022" applyFont="1" applyBorder="1" applyAlignment="1">
      <alignment horizontal="center" vertical="center"/>
    </xf>
    <xf numFmtId="0" fontId="12" fillId="0" borderId="13" xfId="1022" applyFont="1" applyBorder="1" applyAlignment="1">
      <alignment horizontal="center" vertical="center" wrapText="1"/>
    </xf>
    <xf numFmtId="0" fontId="12" fillId="31" borderId="13" xfId="1021" applyFont="1" applyFill="1" applyBorder="1" applyAlignment="1">
      <alignment horizontal="center" vertical="center"/>
    </xf>
    <xf numFmtId="0" fontId="12" fillId="35" borderId="13" xfId="1021" applyFont="1" applyFill="1" applyBorder="1" applyAlignment="1">
      <alignment horizontal="center" vertical="center" wrapText="1"/>
    </xf>
    <xf numFmtId="0" fontId="73" fillId="0" borderId="0" xfId="0" applyFont="1" applyAlignment="1">
      <alignment horizontal="center" vertical="center"/>
    </xf>
    <xf numFmtId="0" fontId="62" fillId="0" borderId="18" xfId="0" applyFont="1" applyBorder="1" applyAlignment="1">
      <alignment horizontal="center" vertical="center"/>
    </xf>
    <xf numFmtId="0" fontId="62" fillId="0" borderId="24" xfId="0" applyFont="1" applyBorder="1" applyAlignment="1">
      <alignment horizontal="center" vertical="center"/>
    </xf>
    <xf numFmtId="0" fontId="62" fillId="0" borderId="25" xfId="0" applyFont="1" applyBorder="1" applyAlignment="1">
      <alignment horizontal="center" vertical="center"/>
    </xf>
    <xf numFmtId="0" fontId="75" fillId="0" borderId="13" xfId="0" applyFont="1" applyBorder="1" applyAlignment="1">
      <alignment horizontal="center" vertical="center"/>
    </xf>
    <xf numFmtId="0" fontId="62" fillId="0" borderId="0" xfId="0" applyFont="1" applyAlignment="1">
      <alignment horizontal="center" vertical="center"/>
    </xf>
    <xf numFmtId="0" fontId="75" fillId="0" borderId="26" xfId="0" applyFont="1" applyBorder="1" applyAlignment="1">
      <alignment horizontal="center" vertical="center"/>
    </xf>
    <xf numFmtId="0" fontId="62" fillId="0" borderId="17" xfId="0" applyFont="1" applyBorder="1" applyAlignment="1">
      <alignment horizontal="center" vertical="center"/>
    </xf>
    <xf numFmtId="0" fontId="62" fillId="29" borderId="18" xfId="0" applyFont="1" applyFill="1" applyBorder="1" applyAlignment="1">
      <alignment horizontal="center" vertical="center"/>
    </xf>
    <xf numFmtId="0" fontId="62" fillId="0" borderId="13" xfId="0" applyFont="1" applyBorder="1" applyAlignment="1">
      <alignment vertical="center"/>
    </xf>
    <xf numFmtId="0" fontId="78" fillId="0" borderId="13" xfId="0" applyFont="1" applyBorder="1" applyAlignment="1">
      <alignment horizontal="center" vertical="center"/>
    </xf>
    <xf numFmtId="0" fontId="62" fillId="0" borderId="22" xfId="0" applyFont="1" applyBorder="1" applyAlignment="1">
      <alignment horizontal="center" vertical="center"/>
    </xf>
    <xf numFmtId="0" fontId="56" fillId="0" borderId="13" xfId="1022" applyFont="1" applyBorder="1" applyAlignment="1">
      <alignment horizontal="center" vertical="center" wrapText="1"/>
    </xf>
    <xf numFmtId="0" fontId="62" fillId="0" borderId="24" xfId="1022" applyFont="1" applyBorder="1" applyAlignment="1">
      <alignment horizontal="left" vertical="center"/>
    </xf>
    <xf numFmtId="0" fontId="62" fillId="0" borderId="24" xfId="1022" applyFont="1" applyBorder="1" applyAlignment="1">
      <alignment horizontal="center" vertical="center"/>
    </xf>
    <xf numFmtId="0" fontId="74" fillId="0" borderId="24" xfId="1022" applyFont="1" applyBorder="1" applyAlignment="1">
      <alignment horizontal="center" vertical="center" wrapText="1"/>
    </xf>
    <xf numFmtId="0" fontId="62" fillId="0" borderId="13" xfId="1022" applyFont="1" applyBorder="1" applyAlignment="1">
      <alignment horizontal="center" vertical="center" wrapText="1"/>
    </xf>
    <xf numFmtId="179" fontId="12" fillId="0" borderId="13" xfId="0" applyNumberFormat="1" applyFont="1" applyBorder="1" applyAlignment="1">
      <alignment horizontal="center" vertical="center"/>
    </xf>
    <xf numFmtId="0" fontId="0" fillId="0" borderId="0" xfId="0" applyAlignment="1">
      <alignment horizontal="left"/>
    </xf>
    <xf numFmtId="176" fontId="0" fillId="0" borderId="14" xfId="0" applyNumberFormat="1" applyBorder="1" applyAlignment="1">
      <alignment horizontal="left" vertical="center"/>
    </xf>
    <xf numFmtId="0" fontId="17" fillId="0" borderId="0" xfId="0" applyFont="1" applyAlignment="1">
      <alignment horizontal="left"/>
    </xf>
    <xf numFmtId="0" fontId="0" fillId="0" borderId="0" xfId="0" applyAlignment="1">
      <alignment horizontal="left" vertical="center"/>
    </xf>
    <xf numFmtId="176" fontId="0" fillId="0" borderId="0" xfId="0" applyNumberFormat="1" applyAlignment="1">
      <alignment horizontal="left" vertical="center"/>
    </xf>
    <xf numFmtId="0" fontId="18" fillId="0" borderId="13" xfId="0" applyFont="1" applyBorder="1" applyAlignment="1">
      <alignment horizontal="left" vertical="center"/>
    </xf>
    <xf numFmtId="0" fontId="18" fillId="0" borderId="13" xfId="0" applyFont="1" applyBorder="1" applyAlignment="1">
      <alignment vertical="center"/>
    </xf>
    <xf numFmtId="0" fontId="12" fillId="0" borderId="26" xfId="0" applyFont="1" applyBorder="1" applyAlignment="1">
      <alignment horizontal="center" vertical="center"/>
    </xf>
    <xf numFmtId="0" fontId="10" fillId="0" borderId="13" xfId="1022" applyFont="1" applyBorder="1">
      <alignment vertical="center"/>
    </xf>
    <xf numFmtId="0" fontId="10" fillId="0" borderId="13" xfId="1022" applyFont="1" applyBorder="1" applyAlignment="1">
      <alignment vertical="center" wrapText="1"/>
    </xf>
    <xf numFmtId="0" fontId="10" fillId="0" borderId="13" xfId="1022" applyFont="1" applyBorder="1" applyAlignment="1">
      <alignment horizontal="center" vertical="center"/>
    </xf>
    <xf numFmtId="181" fontId="81" fillId="0" borderId="13" xfId="1023" applyNumberFormat="1" applyFont="1" applyBorder="1" applyAlignment="1">
      <alignment vertical="center" wrapText="1"/>
    </xf>
    <xf numFmtId="179" fontId="82" fillId="31" borderId="13" xfId="0" applyNumberFormat="1" applyFont="1" applyFill="1" applyBorder="1" applyAlignment="1">
      <alignment horizontal="center" vertical="center"/>
    </xf>
    <xf numFmtId="0" fontId="10" fillId="28" borderId="13" xfId="1021" applyFont="1" applyFill="1" applyBorder="1" applyAlignment="1">
      <alignment horizontal="center" vertical="center"/>
    </xf>
    <xf numFmtId="0" fontId="10" fillId="28" borderId="13" xfId="1021" applyFont="1" applyFill="1" applyBorder="1" applyAlignment="1">
      <alignment horizontal="center" vertical="center" wrapText="1"/>
    </xf>
    <xf numFmtId="0" fontId="10" fillId="0" borderId="13" xfId="0" applyFont="1" applyBorder="1" applyAlignment="1">
      <alignment vertical="center"/>
    </xf>
    <xf numFmtId="0" fontId="12" fillId="0" borderId="27" xfId="0" applyFont="1" applyBorder="1" applyAlignment="1">
      <alignment horizontal="center" vertical="center"/>
    </xf>
    <xf numFmtId="0" fontId="62" fillId="0" borderId="28" xfId="0" applyFont="1" applyBorder="1" applyAlignment="1">
      <alignment horizontal="center" vertical="center"/>
    </xf>
    <xf numFmtId="0" fontId="62" fillId="0" borderId="29" xfId="0" applyFont="1" applyBorder="1" applyAlignment="1">
      <alignment horizontal="center" vertical="center"/>
    </xf>
    <xf numFmtId="0" fontId="77" fillId="0" borderId="13" xfId="0" applyFont="1" applyBorder="1" applyAlignment="1">
      <alignment horizontal="center" vertical="center"/>
    </xf>
    <xf numFmtId="0" fontId="62" fillId="0" borderId="24" xfId="0" applyFont="1" applyBorder="1" applyAlignment="1">
      <alignment horizontal="center" vertical="center" wrapText="1"/>
    </xf>
    <xf numFmtId="177" fontId="17" fillId="29" borderId="0" xfId="0" applyNumberFormat="1" applyFont="1" applyFill="1" applyAlignment="1">
      <alignment horizontal="center" vertical="center" wrapText="1"/>
    </xf>
    <xf numFmtId="0" fontId="0" fillId="0" borderId="13" xfId="0" applyBorder="1"/>
    <xf numFmtId="177" fontId="0" fillId="28" borderId="13" xfId="0" applyNumberFormat="1" applyFill="1" applyBorder="1" applyAlignment="1">
      <alignment horizontal="center" vertical="center"/>
    </xf>
    <xf numFmtId="0" fontId="18" fillId="0" borderId="13" xfId="0" applyFont="1" applyBorder="1" applyAlignment="1">
      <alignment horizontal="left"/>
    </xf>
    <xf numFmtId="0" fontId="62" fillId="0" borderId="0" xfId="0" applyFont="1" applyAlignment="1">
      <alignment horizontal="left" vertical="center"/>
    </xf>
    <xf numFmtId="0" fontId="10" fillId="30" borderId="13" xfId="1021" applyFont="1" applyFill="1" applyBorder="1" applyAlignment="1">
      <alignment horizontal="center" vertical="center" wrapText="1"/>
    </xf>
    <xf numFmtId="0" fontId="12" fillId="0" borderId="24" xfId="0" applyFont="1" applyBorder="1" applyAlignment="1">
      <alignment vertical="center"/>
    </xf>
    <xf numFmtId="0" fontId="12" fillId="0" borderId="26" xfId="0" applyFont="1" applyBorder="1" applyAlignment="1">
      <alignment vertical="center"/>
    </xf>
    <xf numFmtId="0" fontId="12" fillId="0" borderId="30" xfId="0" applyFont="1" applyBorder="1" applyAlignment="1">
      <alignment vertical="center"/>
    </xf>
    <xf numFmtId="0" fontId="12" fillId="0" borderId="31" xfId="0" applyFont="1" applyBorder="1" applyAlignment="1">
      <alignment vertical="center"/>
    </xf>
    <xf numFmtId="176" fontId="12" fillId="0" borderId="13" xfId="0" applyNumberFormat="1" applyFont="1" applyBorder="1" applyAlignment="1">
      <alignment horizontal="center" vertical="center" wrapText="1"/>
    </xf>
    <xf numFmtId="0" fontId="12" fillId="36" borderId="13" xfId="1021" applyFont="1" applyFill="1" applyBorder="1" applyAlignment="1">
      <alignment horizontal="center" vertical="center" wrapText="1"/>
    </xf>
    <xf numFmtId="176" fontId="0" fillId="0" borderId="13" xfId="0" applyNumberFormat="1" applyBorder="1" applyAlignment="1">
      <alignment horizontal="center" vertical="center"/>
    </xf>
    <xf numFmtId="177" fontId="0" fillId="0" borderId="13" xfId="0" applyNumberFormat="1" applyBorder="1" applyAlignment="1">
      <alignment horizontal="center" vertical="center"/>
    </xf>
    <xf numFmtId="176" fontId="17" fillId="0" borderId="13" xfId="0" applyNumberFormat="1" applyFont="1" applyBorder="1" applyAlignment="1">
      <alignment horizontal="left"/>
    </xf>
    <xf numFmtId="0" fontId="56" fillId="0" borderId="32" xfId="0" applyFont="1" applyBorder="1" applyAlignment="1">
      <alignment horizontal="center" vertical="center" wrapText="1"/>
    </xf>
    <xf numFmtId="0" fontId="22" fillId="0" borderId="13" xfId="0" applyFont="1" applyBorder="1" applyAlignment="1">
      <alignment vertical="center"/>
    </xf>
    <xf numFmtId="0" fontId="74" fillId="0" borderId="18" xfId="1022" applyFont="1" applyBorder="1" applyAlignment="1">
      <alignment horizontal="center" vertical="center"/>
    </xf>
    <xf numFmtId="0" fontId="12" fillId="0" borderId="18" xfId="0" applyFont="1" applyBorder="1" applyAlignment="1">
      <alignment horizontal="center" vertical="center"/>
    </xf>
    <xf numFmtId="0" fontId="62" fillId="0" borderId="18" xfId="1022" applyFont="1" applyBorder="1" applyAlignment="1">
      <alignment horizontal="center" vertical="center"/>
    </xf>
    <xf numFmtId="0" fontId="62" fillId="0" borderId="24" xfId="1022" applyFont="1" applyBorder="1" applyAlignment="1">
      <alignment horizontal="left" vertical="center" wrapText="1"/>
    </xf>
    <xf numFmtId="0" fontId="62" fillId="0" borderId="18" xfId="0" applyFont="1" applyBorder="1" applyAlignment="1">
      <alignment horizontal="left" vertical="center"/>
    </xf>
    <xf numFmtId="181" fontId="73" fillId="0" borderId="18" xfId="1023" applyNumberFormat="1" applyFont="1" applyBorder="1" applyAlignment="1">
      <alignment horizontal="center" vertical="center" wrapText="1"/>
    </xf>
    <xf numFmtId="0" fontId="74" fillId="0" borderId="13" xfId="1022" applyFont="1" applyBorder="1" applyAlignment="1">
      <alignment horizontal="center" vertical="center"/>
    </xf>
    <xf numFmtId="181" fontId="73" fillId="0" borderId="13" xfId="1023" applyNumberFormat="1" applyFont="1" applyBorder="1" applyAlignment="1">
      <alignment horizontal="center" vertical="center" wrapText="1"/>
    </xf>
    <xf numFmtId="0" fontId="62" fillId="0" borderId="18" xfId="1022" applyFont="1" applyBorder="1" applyAlignment="1">
      <alignment horizontal="left" vertical="center" wrapText="1"/>
    </xf>
    <xf numFmtId="0" fontId="62" fillId="0" borderId="18" xfId="1022" applyFont="1" applyBorder="1" applyAlignment="1">
      <alignment horizontal="left" vertical="center"/>
    </xf>
    <xf numFmtId="0" fontId="75" fillId="0" borderId="18" xfId="0" applyFont="1" applyBorder="1" applyAlignment="1">
      <alignment horizontal="center" vertical="center"/>
    </xf>
    <xf numFmtId="0" fontId="75" fillId="0" borderId="24" xfId="0" applyFont="1" applyBorder="1" applyAlignment="1">
      <alignment horizontal="center" vertical="center"/>
    </xf>
    <xf numFmtId="0" fontId="74" fillId="0" borderId="24" xfId="1022" applyFont="1" applyBorder="1" applyAlignment="1">
      <alignment horizontal="center" vertical="center"/>
    </xf>
    <xf numFmtId="0" fontId="62" fillId="0" borderId="0" xfId="0" applyFont="1" applyAlignment="1">
      <alignment horizontal="center" vertical="center" wrapText="1"/>
    </xf>
    <xf numFmtId="0" fontId="74" fillId="0" borderId="18" xfId="1022" applyFont="1" applyBorder="1" applyAlignment="1">
      <alignment horizontal="center" vertical="center" wrapText="1"/>
    </xf>
    <xf numFmtId="0" fontId="62" fillId="0" borderId="25" xfId="1022" applyFont="1" applyBorder="1" applyAlignment="1">
      <alignment horizontal="left" vertical="center" wrapText="1"/>
    </xf>
    <xf numFmtId="0" fontId="62" fillId="0" borderId="25" xfId="1022" applyFont="1" applyBorder="1" applyAlignment="1">
      <alignment horizontal="left" vertical="center"/>
    </xf>
    <xf numFmtId="0" fontId="62" fillId="0" borderId="25" xfId="1022" applyFont="1" applyBorder="1" applyAlignment="1">
      <alignment horizontal="center" vertical="center"/>
    </xf>
    <xf numFmtId="0" fontId="75" fillId="0" borderId="25" xfId="0" applyFont="1" applyBorder="1" applyAlignment="1">
      <alignment horizontal="center" vertical="center"/>
    </xf>
    <xf numFmtId="0" fontId="62" fillId="0" borderId="17" xfId="1022" applyFont="1" applyBorder="1" applyAlignment="1">
      <alignment horizontal="left" vertical="center" wrapText="1"/>
    </xf>
    <xf numFmtId="0" fontId="62" fillId="0" borderId="17" xfId="1022" applyFont="1" applyBorder="1" applyAlignment="1">
      <alignment horizontal="left" vertical="center"/>
    </xf>
    <xf numFmtId="0" fontId="62" fillId="0" borderId="17" xfId="1022" applyFont="1" applyBorder="1" applyAlignment="1">
      <alignment horizontal="center" vertical="center"/>
    </xf>
    <xf numFmtId="0" fontId="75" fillId="0" borderId="17" xfId="0" applyFont="1" applyBorder="1" applyAlignment="1">
      <alignment horizontal="center" vertical="center"/>
    </xf>
    <xf numFmtId="0" fontId="12" fillId="0" borderId="17" xfId="0" applyFont="1" applyBorder="1" applyAlignment="1">
      <alignment horizontal="center" vertical="center"/>
    </xf>
    <xf numFmtId="0" fontId="15" fillId="0" borderId="13" xfId="1482" applyBorder="1" applyAlignment="1" applyProtection="1">
      <alignment horizontal="left" vertical="center" wrapText="1"/>
    </xf>
    <xf numFmtId="176" fontId="18" fillId="29" borderId="13" xfId="0" applyNumberFormat="1" applyFont="1" applyFill="1" applyBorder="1" applyAlignment="1">
      <alignment horizontal="center"/>
    </xf>
    <xf numFmtId="177" fontId="0" fillId="29" borderId="13" xfId="0" applyNumberFormat="1" applyFill="1" applyBorder="1" applyAlignment="1">
      <alignment horizontal="center" vertical="center"/>
    </xf>
    <xf numFmtId="176" fontId="17" fillId="36" borderId="13" xfId="0" applyNumberFormat="1" applyFont="1" applyFill="1" applyBorder="1" applyAlignment="1">
      <alignment horizontal="center" vertical="center"/>
    </xf>
    <xf numFmtId="0" fontId="62" fillId="29" borderId="13" xfId="1022" applyFont="1" applyFill="1" applyBorder="1">
      <alignment vertical="center"/>
    </xf>
    <xf numFmtId="0" fontId="62" fillId="29" borderId="13" xfId="1022" applyFont="1" applyFill="1" applyBorder="1" applyAlignment="1">
      <alignment vertical="center" wrapText="1"/>
    </xf>
    <xf numFmtId="181" fontId="62" fillId="29" borderId="13" xfId="1023" applyNumberFormat="1" applyFont="1" applyFill="1" applyBorder="1" applyAlignment="1">
      <alignment horizontal="right" vertical="center"/>
    </xf>
    <xf numFmtId="0" fontId="62" fillId="29" borderId="13" xfId="0" applyFont="1" applyFill="1" applyBorder="1" applyAlignment="1">
      <alignment horizontal="center" vertical="center"/>
    </xf>
    <xf numFmtId="0" fontId="12" fillId="29" borderId="20" xfId="0" applyFont="1" applyFill="1" applyBorder="1" applyAlignment="1">
      <alignment vertical="center"/>
    </xf>
    <xf numFmtId="0" fontId="56" fillId="0" borderId="13" xfId="0" applyFont="1" applyBorder="1" applyAlignment="1">
      <alignment horizontal="center" vertical="center"/>
    </xf>
    <xf numFmtId="177" fontId="0" fillId="0" borderId="0" xfId="0" applyNumberFormat="1" applyAlignment="1">
      <alignment horizontal="left" vertical="top" wrapText="1"/>
    </xf>
    <xf numFmtId="0" fontId="12" fillId="0" borderId="28" xfId="0" applyFont="1" applyBorder="1" applyAlignment="1">
      <alignment horizontal="center" vertical="center" wrapText="1"/>
    </xf>
    <xf numFmtId="0" fontId="56" fillId="0" borderId="26" xfId="1022" applyFont="1" applyBorder="1" applyAlignment="1">
      <alignment horizontal="center" vertical="center" wrapText="1"/>
    </xf>
    <xf numFmtId="0" fontId="56" fillId="0" borderId="26" xfId="0" applyFont="1" applyBorder="1" applyAlignment="1">
      <alignment horizontal="center" vertical="center"/>
    </xf>
    <xf numFmtId="0" fontId="80" fillId="0" borderId="13" xfId="0" applyFont="1" applyBorder="1" applyAlignment="1">
      <alignment horizontal="center" vertical="center"/>
    </xf>
    <xf numFmtId="0" fontId="62" fillId="0" borderId="25" xfId="1022" applyFont="1" applyBorder="1" applyAlignment="1">
      <alignment horizontal="center" vertical="center" wrapText="1"/>
    </xf>
    <xf numFmtId="0" fontId="74" fillId="0" borderId="13" xfId="1022" applyFont="1" applyBorder="1" applyAlignment="1">
      <alignment horizontal="center" vertical="center" wrapText="1"/>
    </xf>
    <xf numFmtId="181" fontId="81" fillId="0" borderId="13" xfId="1023" applyNumberFormat="1" applyFont="1" applyBorder="1" applyAlignment="1">
      <alignment horizontal="left" vertical="center" wrapText="1"/>
    </xf>
    <xf numFmtId="0" fontId="12" fillId="0" borderId="23" xfId="1022" applyFont="1" applyBorder="1" applyAlignment="1">
      <alignment horizontal="left" vertical="center"/>
    </xf>
    <xf numFmtId="0" fontId="12" fillId="0" borderId="20" xfId="1022" applyFont="1" applyBorder="1" applyAlignment="1">
      <alignment horizontal="left" vertical="center"/>
    </xf>
    <xf numFmtId="0" fontId="12" fillId="0" borderId="13" xfId="1022" applyFont="1" applyBorder="1" applyAlignment="1">
      <alignment horizontal="left" vertical="center"/>
    </xf>
    <xf numFmtId="0" fontId="12" fillId="0" borderId="17" xfId="1022" applyFont="1" applyBorder="1" applyAlignment="1">
      <alignment horizontal="left" vertical="center"/>
    </xf>
    <xf numFmtId="0" fontId="12" fillId="29" borderId="20" xfId="1022" applyFont="1" applyFill="1" applyBorder="1" applyAlignment="1">
      <alignment horizontal="left" vertical="center"/>
    </xf>
    <xf numFmtId="0" fontId="62" fillId="0" borderId="22" xfId="0" applyFont="1" applyBorder="1" applyAlignment="1">
      <alignment horizontal="left" vertical="center"/>
    </xf>
    <xf numFmtId="0" fontId="12" fillId="0" borderId="21" xfId="1022" applyFont="1" applyBorder="1" applyAlignment="1">
      <alignment horizontal="left" vertical="center"/>
    </xf>
    <xf numFmtId="0" fontId="12" fillId="0" borderId="33" xfId="1022" applyFont="1" applyBorder="1" applyAlignment="1">
      <alignment horizontal="left" vertical="center"/>
    </xf>
    <xf numFmtId="0" fontId="76" fillId="0" borderId="18" xfId="0" applyFont="1" applyBorder="1" applyAlignment="1">
      <alignment horizontal="center" vertical="center" wrapText="1"/>
    </xf>
    <xf numFmtId="0" fontId="80" fillId="0" borderId="26" xfId="0" applyFont="1" applyBorder="1" applyAlignment="1">
      <alignment horizontal="center" vertical="center"/>
    </xf>
    <xf numFmtId="0" fontId="62" fillId="0" borderId="34" xfId="0" applyFont="1" applyBorder="1" applyAlignment="1">
      <alignment horizontal="center" vertical="center"/>
    </xf>
    <xf numFmtId="0" fontId="62" fillId="0" borderId="35" xfId="0" applyFont="1" applyBorder="1" applyAlignment="1">
      <alignment horizontal="center" vertical="center"/>
    </xf>
    <xf numFmtId="0" fontId="87" fillId="0" borderId="18" xfId="0" applyFont="1" applyBorder="1" applyAlignment="1">
      <alignment horizontal="center" vertical="center"/>
    </xf>
    <xf numFmtId="177" fontId="0" fillId="0" borderId="14" xfId="0" applyNumberFormat="1" applyBorder="1" applyAlignment="1">
      <alignment horizontal="left" vertical="top" wrapText="1"/>
    </xf>
    <xf numFmtId="0" fontId="10" fillId="0" borderId="13" xfId="1021" applyFont="1" applyBorder="1" applyAlignment="1">
      <alignment horizontal="center" vertical="center"/>
    </xf>
    <xf numFmtId="0" fontId="12" fillId="0" borderId="25" xfId="1022" applyFont="1" applyBorder="1" applyAlignment="1">
      <alignment horizontal="left" vertical="center"/>
    </xf>
    <xf numFmtId="0" fontId="62" fillId="0" borderId="36" xfId="0" applyFont="1" applyBorder="1" applyAlignment="1">
      <alignment horizontal="center" vertical="center"/>
    </xf>
    <xf numFmtId="0" fontId="62" fillId="0" borderId="37" xfId="1022" applyFont="1" applyBorder="1">
      <alignment vertical="center"/>
    </xf>
    <xf numFmtId="181" fontId="62" fillId="0" borderId="37" xfId="1023" applyNumberFormat="1" applyFont="1" applyBorder="1" applyAlignment="1">
      <alignment horizontal="right" vertical="center"/>
    </xf>
    <xf numFmtId="0" fontId="12" fillId="0" borderId="38" xfId="1022" applyFont="1" applyBorder="1" applyAlignment="1">
      <alignment horizontal="left" vertical="center"/>
    </xf>
    <xf numFmtId="0" fontId="12" fillId="0" borderId="37" xfId="0" applyFont="1" applyBorder="1" applyAlignment="1">
      <alignment horizontal="center" vertical="center"/>
    </xf>
    <xf numFmtId="181" fontId="17" fillId="0" borderId="13" xfId="1023" applyNumberFormat="1" applyFont="1" applyBorder="1" applyAlignment="1">
      <alignment horizontal="center" vertical="center"/>
    </xf>
    <xf numFmtId="181" fontId="18" fillId="0" borderId="13" xfId="1023" applyNumberFormat="1" applyFont="1" applyBorder="1" applyAlignment="1">
      <alignment horizontal="center" vertical="center"/>
    </xf>
    <xf numFmtId="181" fontId="12" fillId="0" borderId="13" xfId="1023" applyNumberFormat="1" applyFont="1" applyBorder="1" applyAlignment="1">
      <alignment horizontal="center" vertical="center" wrapText="1"/>
    </xf>
    <xf numFmtId="181" fontId="62" fillId="0" borderId="13" xfId="1023" applyNumberFormat="1" applyFont="1" applyBorder="1" applyAlignment="1">
      <alignment horizontal="center" vertical="center"/>
    </xf>
    <xf numFmtId="181" fontId="62" fillId="30" borderId="13" xfId="1023" applyNumberFormat="1" applyFont="1" applyFill="1" applyBorder="1" applyAlignment="1">
      <alignment horizontal="center" vertical="center"/>
    </xf>
    <xf numFmtId="0" fontId="0" fillId="30" borderId="0" xfId="0" applyFill="1" applyAlignment="1">
      <alignment vertical="center"/>
    </xf>
    <xf numFmtId="0" fontId="62" fillId="30" borderId="17" xfId="1022" applyFont="1" applyFill="1" applyBorder="1" applyAlignment="1">
      <alignment horizontal="center" vertical="center"/>
    </xf>
    <xf numFmtId="0" fontId="62" fillId="30" borderId="13" xfId="1022" applyFont="1" applyFill="1" applyBorder="1" applyAlignment="1">
      <alignment horizontal="center" vertical="center"/>
    </xf>
    <xf numFmtId="0" fontId="62" fillId="30" borderId="18" xfId="1022" applyFont="1" applyFill="1" applyBorder="1" applyAlignment="1">
      <alignment horizontal="center" vertical="center"/>
    </xf>
    <xf numFmtId="0" fontId="93" fillId="0" borderId="13" xfId="0" applyFont="1" applyBorder="1" applyAlignment="1">
      <alignment horizontal="center" vertical="center"/>
    </xf>
    <xf numFmtId="0" fontId="93" fillId="0" borderId="25" xfId="0" applyFont="1" applyBorder="1" applyAlignment="1">
      <alignment horizontal="center" vertical="center"/>
    </xf>
    <xf numFmtId="0" fontId="93" fillId="0" borderId="24" xfId="0" applyFont="1" applyBorder="1" applyAlignment="1">
      <alignment horizontal="center" vertical="center"/>
    </xf>
    <xf numFmtId="0" fontId="93" fillId="0" borderId="18" xfId="0" applyFont="1" applyBorder="1" applyAlignment="1">
      <alignment horizontal="center" vertical="center"/>
    </xf>
    <xf numFmtId="176" fontId="0" fillId="0" borderId="14" xfId="0" applyNumberFormat="1" applyBorder="1" applyAlignment="1">
      <alignment horizontal="center"/>
    </xf>
    <xf numFmtId="179" fontId="82" fillId="31" borderId="16" xfId="0" applyNumberFormat="1" applyFont="1" applyFill="1" applyBorder="1" applyAlignment="1">
      <alignment horizontal="left" vertical="center" wrapText="1"/>
    </xf>
    <xf numFmtId="0" fontId="15" fillId="0" borderId="27" xfId="1482" applyBorder="1" applyAlignment="1" applyProtection="1">
      <alignment horizontal="left" vertical="center" wrapText="1"/>
    </xf>
    <xf numFmtId="0" fontId="15" fillId="0" borderId="16" xfId="1482" applyBorder="1" applyAlignment="1" applyProtection="1">
      <alignment horizontal="left" vertical="center" wrapText="1"/>
    </xf>
    <xf numFmtId="0" fontId="10" fillId="0" borderId="35" xfId="1021" applyFont="1" applyBorder="1" applyAlignment="1">
      <alignment horizontal="center" vertical="center"/>
    </xf>
    <xf numFmtId="0" fontId="62" fillId="0" borderId="39" xfId="0" applyFont="1" applyBorder="1" applyAlignment="1">
      <alignment horizontal="center" vertical="center"/>
    </xf>
    <xf numFmtId="0" fontId="80" fillId="0" borderId="40" xfId="0" applyFont="1" applyBorder="1" applyAlignment="1">
      <alignment horizontal="center" vertical="center"/>
    </xf>
    <xf numFmtId="0" fontId="15" fillId="0" borderId="41" xfId="1482" applyBorder="1" applyAlignment="1" applyProtection="1">
      <alignment horizontal="left" vertical="center" wrapText="1"/>
    </xf>
    <xf numFmtId="176" fontId="94" fillId="0" borderId="13" xfId="0" applyNumberFormat="1" applyFont="1" applyBorder="1" applyAlignment="1">
      <alignment horizontal="center"/>
    </xf>
    <xf numFmtId="0" fontId="75" fillId="0" borderId="35" xfId="0" applyFont="1" applyBorder="1" applyAlignment="1">
      <alignment horizontal="center" vertical="center"/>
    </xf>
    <xf numFmtId="0" fontId="12" fillId="0" borderId="35" xfId="0" applyFont="1" applyBorder="1" applyAlignment="1">
      <alignment vertical="center"/>
    </xf>
    <xf numFmtId="0" fontId="95" fillId="0" borderId="13" xfId="0" applyFont="1" applyBorder="1" applyAlignment="1">
      <alignment vertical="center"/>
    </xf>
    <xf numFmtId="177" fontId="17" fillId="0" borderId="13" xfId="0" applyNumberFormat="1" applyFont="1" applyBorder="1" applyAlignment="1">
      <alignment horizontal="center" vertical="top"/>
    </xf>
    <xf numFmtId="0" fontId="62" fillId="0" borderId="42" xfId="0" applyFont="1" applyBorder="1" applyAlignment="1">
      <alignment horizontal="center" vertical="center"/>
    </xf>
    <xf numFmtId="0" fontId="62" fillId="0" borderId="13" xfId="950" applyFont="1" applyBorder="1" applyAlignment="1">
      <alignment horizontal="center" vertical="center"/>
    </xf>
    <xf numFmtId="0" fontId="15" fillId="0" borderId="43" xfId="1482" applyBorder="1" applyAlignment="1" applyProtection="1">
      <alignment horizontal="left" vertical="center" wrapText="1"/>
    </xf>
    <xf numFmtId="0" fontId="62" fillId="33" borderId="13" xfId="0" applyFont="1" applyFill="1" applyBorder="1" applyAlignment="1">
      <alignment horizontal="center" vertical="center"/>
    </xf>
    <xf numFmtId="0" fontId="15" fillId="0" borderId="44" xfId="1482" applyBorder="1" applyAlignment="1" applyProtection="1">
      <alignment horizontal="left" vertical="center" wrapText="1"/>
    </xf>
    <xf numFmtId="0" fontId="15" fillId="0" borderId="38" xfId="1482" applyBorder="1" applyAlignment="1" applyProtection="1">
      <alignment horizontal="left" vertical="center" wrapText="1"/>
    </xf>
    <xf numFmtId="0" fontId="15" fillId="0" borderId="0" xfId="1482" applyAlignment="1" applyProtection="1">
      <alignment horizontal="left" vertical="center" wrapText="1"/>
    </xf>
    <xf numFmtId="0" fontId="15" fillId="0" borderId="45" xfId="1482" applyBorder="1" applyAlignment="1" applyProtection="1">
      <alignment horizontal="left" vertical="center" wrapText="1"/>
    </xf>
    <xf numFmtId="0" fontId="80" fillId="0" borderId="16" xfId="0" applyFont="1" applyBorder="1" applyAlignment="1">
      <alignment horizontal="left" vertical="center" wrapText="1"/>
    </xf>
    <xf numFmtId="0" fontId="15" fillId="0" borderId="46" xfId="1482" applyBorder="1" applyAlignment="1" applyProtection="1">
      <alignment horizontal="left" vertical="center" wrapText="1"/>
    </xf>
    <xf numFmtId="179" fontId="57" fillId="31" borderId="13" xfId="0" applyNumberFormat="1" applyFont="1" applyFill="1" applyBorder="1" applyAlignment="1">
      <alignment horizontal="left" vertical="center" wrapText="1"/>
    </xf>
    <xf numFmtId="0" fontId="100" fillId="0" borderId="13" xfId="0" applyFont="1" applyBorder="1" applyAlignment="1">
      <alignment vertical="center" wrapText="1"/>
    </xf>
    <xf numFmtId="0" fontId="80" fillId="0" borderId="13" xfId="0" applyFont="1" applyBorder="1" applyAlignment="1">
      <alignment horizontal="left" vertical="center" wrapText="1"/>
    </xf>
    <xf numFmtId="0" fontId="15" fillId="31" borderId="47" xfId="1482" applyFill="1" applyBorder="1" applyAlignment="1" applyProtection="1">
      <alignment horizontal="left" vertical="center" wrapText="1"/>
    </xf>
    <xf numFmtId="0" fontId="15" fillId="31" borderId="44" xfId="1482" applyFill="1" applyBorder="1" applyAlignment="1" applyProtection="1">
      <alignment horizontal="left" vertical="center" wrapText="1"/>
    </xf>
    <xf numFmtId="0" fontId="12" fillId="31" borderId="24" xfId="0" applyFont="1" applyFill="1" applyBorder="1" applyAlignment="1">
      <alignment horizontal="center" vertical="center"/>
    </xf>
    <xf numFmtId="0" fontId="15" fillId="31" borderId="0" xfId="1482" applyFill="1" applyAlignment="1" applyProtection="1">
      <alignment horizontal="left" vertical="center" wrapText="1"/>
    </xf>
    <xf numFmtId="0" fontId="86" fillId="31" borderId="13" xfId="0" applyFont="1" applyFill="1" applyBorder="1" applyAlignment="1">
      <alignment horizontal="left" vertical="center"/>
    </xf>
    <xf numFmtId="0" fontId="15" fillId="31" borderId="16" xfId="1482" applyFill="1" applyBorder="1" applyAlignment="1" applyProtection="1">
      <alignment horizontal="left" vertical="center" wrapText="1"/>
    </xf>
    <xf numFmtId="0" fontId="86" fillId="31" borderId="13" xfId="948" applyFont="1" applyFill="1" applyBorder="1" applyAlignment="1">
      <alignment horizontal="left" vertical="center"/>
    </xf>
    <xf numFmtId="0" fontId="100" fillId="31" borderId="13" xfId="0" applyFont="1" applyFill="1" applyBorder="1" applyAlignment="1">
      <alignment vertical="center" wrapText="1"/>
    </xf>
    <xf numFmtId="0" fontId="113" fillId="0" borderId="13" xfId="0" applyFont="1" applyBorder="1" applyAlignment="1">
      <alignment horizontal="center" vertical="center" wrapText="1"/>
    </xf>
    <xf numFmtId="0" fontId="113" fillId="0" borderId="13" xfId="0" applyFont="1" applyBorder="1" applyAlignment="1">
      <alignment vertical="center" wrapText="1"/>
    </xf>
    <xf numFmtId="0" fontId="114" fillId="0" borderId="13" xfId="0" applyFont="1" applyBorder="1" applyAlignment="1">
      <alignment vertical="center" wrapText="1"/>
    </xf>
    <xf numFmtId="0" fontId="114" fillId="0" borderId="13"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6" xfId="0" applyFont="1" applyBorder="1" applyAlignment="1">
      <alignment horizontal="center" vertical="center" wrapText="1"/>
    </xf>
    <xf numFmtId="176" fontId="18" fillId="29" borderId="13" xfId="0" applyNumberFormat="1" applyFont="1" applyFill="1" applyBorder="1" applyAlignment="1">
      <alignment horizontal="center" vertical="center"/>
    </xf>
    <xf numFmtId="0" fontId="71" fillId="0" borderId="13" xfId="1482" applyFont="1" applyBorder="1" applyAlignment="1" applyProtection="1">
      <alignment horizontal="center" vertical="center" wrapText="1"/>
    </xf>
    <xf numFmtId="0" fontId="71" fillId="0" borderId="13" xfId="1482" applyFont="1" applyBorder="1" applyAlignment="1" applyProtection="1">
      <alignment wrapText="1"/>
    </xf>
    <xf numFmtId="0" fontId="71" fillId="31" borderId="13" xfId="1482" applyFont="1" applyFill="1" applyBorder="1" applyAlignment="1" applyProtection="1">
      <alignment horizontal="center" vertical="center" wrapText="1"/>
    </xf>
    <xf numFmtId="0" fontId="115" fillId="0" borderId="13" xfId="0" applyFont="1" applyBorder="1" applyAlignment="1">
      <alignment horizontal="center" vertical="center"/>
    </xf>
    <xf numFmtId="49" fontId="82" fillId="31" borderId="13" xfId="0" applyNumberFormat="1" applyFont="1" applyFill="1" applyBorder="1" applyAlignment="1">
      <alignment horizontal="center" vertical="center"/>
    </xf>
    <xf numFmtId="0" fontId="12" fillId="0" borderId="27" xfId="0" applyFont="1" applyBorder="1" applyAlignment="1">
      <alignment horizontal="center" vertical="center" wrapText="1"/>
    </xf>
    <xf numFmtId="0" fontId="12" fillId="31" borderId="13" xfId="0" applyFont="1" applyFill="1" applyBorder="1" applyAlignment="1">
      <alignment horizontal="center" vertical="center" wrapText="1"/>
    </xf>
    <xf numFmtId="0" fontId="12" fillId="0" borderId="37" xfId="0" applyFont="1" applyBorder="1" applyAlignment="1">
      <alignment horizontal="center" vertical="center" wrapText="1"/>
    </xf>
    <xf numFmtId="0" fontId="12" fillId="31" borderId="24" xfId="0" applyFont="1" applyFill="1" applyBorder="1" applyAlignment="1">
      <alignment horizontal="center" vertical="center" wrapText="1"/>
    </xf>
    <xf numFmtId="0" fontId="56" fillId="0" borderId="13" xfId="0" applyFont="1" applyBorder="1" applyAlignment="1">
      <alignment horizontal="center" vertical="center" wrapText="1"/>
    </xf>
    <xf numFmtId="0" fontId="95" fillId="0" borderId="13" xfId="0" applyFont="1" applyBorder="1" applyAlignment="1">
      <alignment horizontal="center" vertical="center" wrapText="1"/>
    </xf>
    <xf numFmtId="0" fontId="16" fillId="0" borderId="13" xfId="0" applyFont="1" applyBorder="1" applyAlignment="1">
      <alignment horizontal="center" vertical="center" wrapText="1"/>
    </xf>
    <xf numFmtId="0" fontId="15" fillId="0" borderId="0" xfId="1482" applyAlignment="1" applyProtection="1">
      <alignment horizontal="center" vertical="center" wrapText="1"/>
    </xf>
    <xf numFmtId="179" fontId="12" fillId="0" borderId="13" xfId="0" applyNumberFormat="1" applyFont="1" applyBorder="1" applyAlignment="1">
      <alignment horizontal="center" vertical="center" wrapText="1"/>
    </xf>
    <xf numFmtId="0" fontId="62" fillId="0" borderId="13" xfId="950" applyFont="1" applyBorder="1" applyAlignment="1">
      <alignment horizontal="center" vertical="center" shrinkToFit="1"/>
    </xf>
    <xf numFmtId="0" fontId="15" fillId="31" borderId="13" xfId="1482" applyFill="1" applyBorder="1" applyAlignment="1" applyProtection="1">
      <alignment horizontal="center" vertical="center" wrapText="1"/>
    </xf>
    <xf numFmtId="0" fontId="62" fillId="33" borderId="13" xfId="950" applyFont="1" applyFill="1" applyBorder="1" applyAlignment="1">
      <alignment horizontal="center" vertical="center"/>
    </xf>
    <xf numFmtId="0" fontId="96" fillId="0" borderId="48" xfId="0" applyFont="1" applyBorder="1" applyAlignment="1">
      <alignment horizontal="center" vertical="center" wrapText="1"/>
    </xf>
    <xf numFmtId="49" fontId="96" fillId="0" borderId="25" xfId="0" applyNumberFormat="1" applyFont="1" applyBorder="1" applyAlignment="1">
      <alignment horizontal="center" vertical="center"/>
    </xf>
    <xf numFmtId="0" fontId="15" fillId="0" borderId="49" xfId="1482" applyBorder="1" applyAlignment="1" applyProtection="1">
      <alignment horizontal="left" vertical="center" wrapText="1"/>
    </xf>
    <xf numFmtId="0" fontId="98" fillId="0" borderId="13" xfId="0" applyFont="1" applyBorder="1" applyAlignment="1">
      <alignment vertical="center" wrapText="1"/>
    </xf>
    <xf numFmtId="0" fontId="15" fillId="0" borderId="14" xfId="1482" applyBorder="1" applyAlignment="1" applyProtection="1">
      <alignment horizontal="left" vertical="center" wrapText="1"/>
    </xf>
    <xf numFmtId="181" fontId="62" fillId="0" borderId="18" xfId="1023" applyNumberFormat="1" applyFont="1" applyBorder="1" applyAlignment="1">
      <alignment horizontal="right" vertical="center"/>
    </xf>
    <xf numFmtId="0" fontId="12" fillId="0" borderId="18" xfId="1022" applyFont="1" applyBorder="1" applyAlignment="1">
      <alignment horizontal="left" vertical="center"/>
    </xf>
    <xf numFmtId="0" fontId="12" fillId="0" borderId="33" xfId="0" applyFont="1" applyBorder="1" applyAlignment="1">
      <alignment vertical="center"/>
    </xf>
    <xf numFmtId="0" fontId="12" fillId="0" borderId="50" xfId="1022" applyFont="1" applyBorder="1" applyAlignment="1">
      <alignment horizontal="left" vertical="center"/>
    </xf>
    <xf numFmtId="0" fontId="62" fillId="0" borderId="32" xfId="1022" applyFont="1" applyBorder="1">
      <alignment vertical="center"/>
    </xf>
    <xf numFmtId="181" fontId="62" fillId="0" borderId="32" xfId="1023" applyNumberFormat="1" applyFont="1" applyBorder="1" applyAlignment="1">
      <alignment horizontal="right" vertical="center"/>
    </xf>
    <xf numFmtId="0" fontId="12" fillId="0" borderId="22" xfId="1022" applyFont="1" applyBorder="1" applyAlignment="1">
      <alignment horizontal="left" vertical="center"/>
    </xf>
    <xf numFmtId="0" fontId="12" fillId="0" borderId="51" xfId="0" applyFont="1" applyBorder="1" applyAlignment="1">
      <alignment vertical="center"/>
    </xf>
    <xf numFmtId="0" fontId="12" fillId="0" borderId="52" xfId="0" applyFont="1" applyBorder="1" applyAlignment="1">
      <alignment vertical="center"/>
    </xf>
    <xf numFmtId="0" fontId="12" fillId="0" borderId="29" xfId="1022" applyFont="1" applyBorder="1" applyAlignment="1">
      <alignment horizontal="left" vertical="center"/>
    </xf>
    <xf numFmtId="0" fontId="62" fillId="0" borderId="25" xfId="1022" applyFont="1" applyBorder="1">
      <alignment vertical="center"/>
    </xf>
    <xf numFmtId="181" fontId="62" fillId="0" borderId="25" xfId="1023" applyNumberFormat="1" applyFont="1" applyBorder="1" applyAlignment="1">
      <alignment horizontal="right" vertical="center"/>
    </xf>
    <xf numFmtId="0" fontId="12" fillId="0" borderId="27" xfId="1022" applyFont="1" applyBorder="1" applyAlignment="1">
      <alignment horizontal="left" vertical="center"/>
    </xf>
    <xf numFmtId="0" fontId="12" fillId="0" borderId="53" xfId="0" applyFont="1" applyBorder="1" applyAlignment="1">
      <alignment vertical="center"/>
    </xf>
    <xf numFmtId="0" fontId="62" fillId="0" borderId="54" xfId="1022" applyFont="1" applyBorder="1">
      <alignment vertical="center"/>
    </xf>
    <xf numFmtId="181" fontId="62" fillId="0" borderId="54" xfId="1023" applyNumberFormat="1" applyFont="1" applyBorder="1" applyAlignment="1">
      <alignment horizontal="right" vertical="center"/>
    </xf>
    <xf numFmtId="0" fontId="12" fillId="0" borderId="55" xfId="1022" applyFont="1" applyBorder="1" applyAlignment="1">
      <alignment horizontal="left" vertical="center"/>
    </xf>
    <xf numFmtId="0" fontId="12" fillId="0" borderId="54" xfId="0" applyFont="1" applyBorder="1" applyAlignment="1">
      <alignment horizontal="center" vertical="center" wrapText="1"/>
    </xf>
    <xf numFmtId="0" fontId="12" fillId="0" borderId="54" xfId="0" applyFont="1" applyBorder="1" applyAlignment="1">
      <alignment horizontal="center" vertical="center"/>
    </xf>
    <xf numFmtId="0" fontId="12" fillId="0" borderId="55" xfId="0" applyFont="1" applyBorder="1" applyAlignment="1">
      <alignment vertical="center"/>
    </xf>
    <xf numFmtId="0" fontId="116" fillId="0" borderId="13" xfId="0" applyFont="1" applyBorder="1" applyAlignment="1">
      <alignment horizontal="center" vertical="center"/>
    </xf>
    <xf numFmtId="0" fontId="15" fillId="0" borderId="13" xfId="1482" applyBorder="1" applyAlignment="1" applyProtection="1">
      <alignment horizontal="center" vertical="center" wrapText="1"/>
    </xf>
    <xf numFmtId="0" fontId="117" fillId="0" borderId="24" xfId="0" applyFont="1" applyBorder="1" applyAlignment="1">
      <alignment horizontal="center" vertical="center"/>
    </xf>
    <xf numFmtId="0" fontId="62" fillId="0" borderId="24" xfId="1022" applyFont="1" applyBorder="1" applyAlignment="1">
      <alignment vertical="center" wrapText="1"/>
    </xf>
    <xf numFmtId="0" fontId="22" fillId="0" borderId="18" xfId="0" applyFont="1" applyBorder="1" applyAlignment="1">
      <alignment vertical="center"/>
    </xf>
    <xf numFmtId="0" fontId="62" fillId="0" borderId="25" xfId="1022" applyFont="1" applyBorder="1" applyAlignment="1">
      <alignment vertical="center" wrapText="1"/>
    </xf>
    <xf numFmtId="0" fontId="22" fillId="0" borderId="54" xfId="0" applyFont="1" applyBorder="1" applyAlignment="1">
      <alignment vertical="center"/>
    </xf>
    <xf numFmtId="0" fontId="118" fillId="0" borderId="13" xfId="0" applyFont="1" applyBorder="1" applyAlignment="1">
      <alignment horizontal="center" vertical="center"/>
    </xf>
    <xf numFmtId="0" fontId="62" fillId="29" borderId="24" xfId="1022" applyFont="1" applyFill="1" applyBorder="1">
      <alignment vertical="center"/>
    </xf>
    <xf numFmtId="0" fontId="18" fillId="29" borderId="13" xfId="0" applyFont="1" applyFill="1" applyBorder="1"/>
    <xf numFmtId="0" fontId="62" fillId="29" borderId="17" xfId="0" applyFont="1" applyFill="1" applyBorder="1" applyAlignment="1">
      <alignment horizontal="center" vertical="center"/>
    </xf>
    <xf numFmtId="0" fontId="62" fillId="29" borderId="17" xfId="1022" applyFont="1" applyFill="1" applyBorder="1" applyAlignment="1">
      <alignment vertical="center" wrapText="1"/>
    </xf>
    <xf numFmtId="0" fontId="62" fillId="29" borderId="17" xfId="1022" applyFont="1" applyFill="1" applyBorder="1">
      <alignment vertical="center"/>
    </xf>
    <xf numFmtId="0" fontId="62" fillId="29" borderId="18" xfId="1022" applyFont="1" applyFill="1" applyBorder="1" applyAlignment="1">
      <alignment vertical="center" wrapText="1"/>
    </xf>
    <xf numFmtId="0" fontId="62" fillId="29" borderId="18" xfId="1022" applyFont="1" applyFill="1" applyBorder="1">
      <alignment vertical="center"/>
    </xf>
    <xf numFmtId="0" fontId="62" fillId="29" borderId="13" xfId="1022" applyFont="1" applyFill="1" applyBorder="1" applyAlignment="1">
      <alignment horizontal="left" vertical="center" wrapText="1"/>
    </xf>
    <xf numFmtId="0" fontId="62" fillId="29" borderId="13" xfId="1022" applyFont="1" applyFill="1" applyBorder="1" applyAlignment="1">
      <alignment horizontal="center" vertical="center"/>
    </xf>
    <xf numFmtId="0" fontId="56" fillId="29" borderId="13" xfId="1022" applyFont="1" applyFill="1" applyBorder="1" applyAlignment="1">
      <alignment horizontal="center" vertical="center" wrapText="1"/>
    </xf>
    <xf numFmtId="0" fontId="62" fillId="29" borderId="13" xfId="0" applyFont="1" applyFill="1" applyBorder="1" applyAlignment="1">
      <alignment horizontal="left" vertical="center"/>
    </xf>
    <xf numFmtId="0" fontId="71" fillId="37" borderId="13" xfId="1482" applyFont="1" applyFill="1" applyBorder="1" applyAlignment="1" applyProtection="1">
      <alignment horizontal="center" vertical="center" wrapText="1"/>
    </xf>
    <xf numFmtId="176" fontId="18" fillId="33" borderId="13" xfId="0" applyNumberFormat="1" applyFont="1" applyFill="1" applyBorder="1" applyAlignment="1">
      <alignment horizontal="center"/>
    </xf>
    <xf numFmtId="176" fontId="0" fillId="33" borderId="13" xfId="0" applyNumberFormat="1" applyFill="1" applyBorder="1" applyAlignment="1">
      <alignment horizontal="center"/>
    </xf>
    <xf numFmtId="0" fontId="97" fillId="0" borderId="13" xfId="0" applyFont="1" applyBorder="1" applyAlignment="1">
      <alignment horizontal="center" vertical="center" wrapText="1"/>
    </xf>
    <xf numFmtId="49" fontId="97" fillId="0" borderId="13" xfId="0" applyNumberFormat="1" applyFont="1" applyBorder="1" applyAlignment="1">
      <alignment horizontal="center" vertical="center"/>
    </xf>
    <xf numFmtId="0" fontId="15" fillId="0" borderId="42" xfId="1482" applyBorder="1" applyAlignment="1" applyProtection="1">
      <alignment horizontal="left" vertical="center" wrapText="1"/>
    </xf>
    <xf numFmtId="0" fontId="62" fillId="33" borderId="26" xfId="0" applyFont="1" applyFill="1" applyBorder="1" applyAlignment="1">
      <alignment horizontal="center" vertical="center"/>
    </xf>
    <xf numFmtId="177" fontId="119" fillId="0" borderId="13" xfId="0" applyNumberFormat="1" applyFont="1" applyBorder="1" applyAlignment="1">
      <alignment horizontal="center" vertical="center"/>
    </xf>
    <xf numFmtId="176" fontId="119" fillId="0" borderId="13" xfId="0" applyNumberFormat="1" applyFont="1" applyBorder="1" applyAlignment="1">
      <alignment horizontal="center" vertical="center"/>
    </xf>
    <xf numFmtId="176" fontId="119" fillId="0" borderId="13" xfId="0" applyNumberFormat="1" applyFont="1" applyBorder="1" applyAlignment="1">
      <alignment horizontal="center" vertical="center" wrapText="1"/>
    </xf>
    <xf numFmtId="176" fontId="0" fillId="0" borderId="0" xfId="0" applyNumberFormat="1"/>
    <xf numFmtId="0" fontId="102" fillId="35" borderId="13" xfId="1482" applyFont="1" applyFill="1" applyBorder="1" applyAlignment="1" applyProtection="1">
      <alignment horizontal="center" vertical="center"/>
    </xf>
    <xf numFmtId="177" fontId="17" fillId="36" borderId="13" xfId="0" applyNumberFormat="1" applyFont="1" applyFill="1" applyBorder="1" applyAlignment="1">
      <alignment horizontal="center" vertical="center"/>
    </xf>
    <xf numFmtId="177" fontId="0" fillId="36" borderId="13" xfId="0" applyNumberFormat="1" applyFill="1" applyBorder="1" applyAlignment="1">
      <alignment horizontal="center" vertical="center"/>
    </xf>
    <xf numFmtId="177" fontId="17" fillId="36" borderId="16" xfId="0" applyNumberFormat="1" applyFont="1" applyFill="1" applyBorder="1" applyAlignment="1">
      <alignment horizontal="center" vertical="center"/>
    </xf>
    <xf numFmtId="176" fontId="119" fillId="0" borderId="0" xfId="0" applyNumberFormat="1" applyFont="1" applyAlignment="1">
      <alignment horizontal="center" vertical="center" wrapText="1"/>
    </xf>
    <xf numFmtId="176" fontId="119" fillId="0" borderId="0" xfId="0" applyNumberFormat="1" applyFont="1" applyAlignment="1">
      <alignment horizontal="center" vertical="center"/>
    </xf>
    <xf numFmtId="176" fontId="119" fillId="0" borderId="13" xfId="0" applyNumberFormat="1" applyFont="1" applyBorder="1" applyAlignment="1">
      <alignment horizontal="left" vertical="center"/>
    </xf>
    <xf numFmtId="176" fontId="0" fillId="0" borderId="0" xfId="0" applyNumberFormat="1" applyAlignment="1">
      <alignment horizontal="center" vertical="center"/>
    </xf>
    <xf numFmtId="176" fontId="0" fillId="32" borderId="13" xfId="0" applyNumberFormat="1" applyFill="1" applyBorder="1" applyAlignment="1">
      <alignment horizontal="center"/>
    </xf>
    <xf numFmtId="176" fontId="17" fillId="0" borderId="14" xfId="0" applyNumberFormat="1" applyFont="1" applyBorder="1" applyAlignment="1">
      <alignment horizontal="center" vertical="center"/>
    </xf>
    <xf numFmtId="176" fontId="0" fillId="29" borderId="0" xfId="0" applyNumberFormat="1" applyFill="1" applyAlignment="1">
      <alignment horizontal="center" vertical="center"/>
    </xf>
    <xf numFmtId="0" fontId="12" fillId="0" borderId="0" xfId="1022" applyFont="1" applyAlignment="1">
      <alignment horizontal="center" vertical="center"/>
    </xf>
    <xf numFmtId="0" fontId="12" fillId="0" borderId="0" xfId="1022" applyFont="1" applyAlignment="1">
      <alignment horizontal="center" vertical="center" wrapText="1"/>
    </xf>
    <xf numFmtId="181" fontId="120" fillId="0" borderId="0" xfId="1023" applyNumberFormat="1" applyFont="1" applyAlignment="1">
      <alignment horizontal="center" vertical="center" wrapText="1"/>
    </xf>
    <xf numFmtId="0" fontId="12" fillId="31" borderId="0" xfId="1021" applyFont="1" applyFill="1" applyAlignment="1">
      <alignment horizontal="center" vertical="center"/>
    </xf>
    <xf numFmtId="0" fontId="12" fillId="35" borderId="0" xfId="1021" applyFont="1" applyFill="1" applyAlignment="1">
      <alignment horizontal="center" vertical="center" wrapText="1"/>
    </xf>
    <xf numFmtId="0" fontId="12" fillId="36" borderId="0" xfId="1021" applyFont="1" applyFill="1" applyAlignment="1">
      <alignment horizontal="center" vertical="center" wrapText="1"/>
    </xf>
    <xf numFmtId="0" fontId="62" fillId="0" borderId="0" xfId="1022" applyFont="1" applyAlignment="1">
      <alignment horizontal="center" vertical="center"/>
    </xf>
    <xf numFmtId="0" fontId="62" fillId="0" borderId="0" xfId="1022" applyFont="1" applyAlignment="1">
      <alignment horizontal="left" vertical="center" wrapText="1"/>
    </xf>
    <xf numFmtId="0" fontId="62" fillId="0" borderId="0" xfId="1022" applyFont="1" applyAlignment="1">
      <alignment horizontal="left" vertical="center"/>
    </xf>
    <xf numFmtId="181" fontId="73" fillId="0" borderId="0" xfId="1023" applyNumberFormat="1" applyFont="1" applyAlignment="1">
      <alignment horizontal="center" vertical="center" wrapText="1"/>
    </xf>
    <xf numFmtId="0" fontId="74" fillId="0" borderId="0" xfId="1022" applyFont="1" applyAlignment="1">
      <alignment horizontal="center" vertical="center"/>
    </xf>
    <xf numFmtId="0" fontId="62" fillId="0" borderId="0" xfId="0" applyFont="1" applyAlignment="1">
      <alignment horizontal="left" vertical="center" wrapText="1"/>
    </xf>
    <xf numFmtId="0" fontId="74" fillId="0" borderId="0" xfId="1022" applyFont="1" applyAlignment="1">
      <alignment horizontal="center" vertical="center" wrapText="1"/>
    </xf>
    <xf numFmtId="0" fontId="56" fillId="0" borderId="0" xfId="0" applyFont="1" applyAlignment="1">
      <alignment horizontal="center" vertical="center"/>
    </xf>
    <xf numFmtId="0" fontId="62" fillId="0" borderId="0" xfId="1022" applyFont="1" applyAlignment="1">
      <alignment horizontal="center" vertical="center" wrapText="1"/>
    </xf>
    <xf numFmtId="181" fontId="62" fillId="30" borderId="0" xfId="1023" applyNumberFormat="1" applyFont="1" applyFill="1" applyAlignment="1">
      <alignment horizontal="right" vertical="center"/>
    </xf>
    <xf numFmtId="0" fontId="16" fillId="0" borderId="0" xfId="1021" applyFont="1" applyAlignment="1">
      <alignment horizontal="center" vertical="center"/>
    </xf>
    <xf numFmtId="181" fontId="12" fillId="0" borderId="0" xfId="1023" applyNumberFormat="1" applyFont="1" applyAlignment="1">
      <alignment horizontal="center" vertical="center"/>
    </xf>
    <xf numFmtId="0" fontId="121" fillId="0" borderId="0" xfId="0" applyFont="1"/>
    <xf numFmtId="0" fontId="62" fillId="0" borderId="56" xfId="1022" applyFont="1" applyBorder="1" applyAlignment="1">
      <alignment horizontal="center" vertical="center"/>
    </xf>
    <xf numFmtId="0" fontId="62" fillId="0" borderId="56" xfId="1022" applyFont="1" applyBorder="1" applyAlignment="1">
      <alignment horizontal="left" vertical="center" wrapText="1"/>
    </xf>
    <xf numFmtId="0" fontId="62" fillId="0" borderId="56" xfId="1022" applyFont="1" applyBorder="1" applyAlignment="1">
      <alignment horizontal="left" vertical="center"/>
    </xf>
    <xf numFmtId="0" fontId="74" fillId="0" borderId="56" xfId="1022" applyFont="1" applyBorder="1" applyAlignment="1">
      <alignment horizontal="center" vertical="center"/>
    </xf>
    <xf numFmtId="0" fontId="16" fillId="0" borderId="56" xfId="1021" applyFont="1" applyBorder="1" applyAlignment="1">
      <alignment horizontal="center" vertical="center"/>
    </xf>
    <xf numFmtId="0" fontId="62" fillId="0" borderId="56" xfId="0" applyFont="1" applyBorder="1" applyAlignment="1">
      <alignment horizontal="center" vertical="center"/>
    </xf>
    <xf numFmtId="0" fontId="12" fillId="0" borderId="56" xfId="0" applyFont="1" applyBorder="1" applyAlignment="1">
      <alignment horizontal="center" vertical="center"/>
    </xf>
    <xf numFmtId="181" fontId="73" fillId="0" borderId="56" xfId="1023" applyNumberFormat="1" applyFont="1" applyBorder="1" applyAlignment="1">
      <alignment horizontal="center" vertical="center" wrapText="1"/>
    </xf>
    <xf numFmtId="0" fontId="62" fillId="0" borderId="56" xfId="0" applyFont="1" applyBorder="1" applyAlignment="1">
      <alignment horizontal="left" vertical="center" wrapText="1"/>
    </xf>
    <xf numFmtId="0" fontId="74" fillId="0" borderId="56" xfId="1022" applyFont="1" applyBorder="1" applyAlignment="1">
      <alignment horizontal="center" vertical="center" wrapText="1"/>
    </xf>
    <xf numFmtId="0" fontId="10" fillId="0" borderId="0" xfId="1022" applyFont="1" applyAlignment="1">
      <alignment horizontal="center" vertical="center"/>
    </xf>
    <xf numFmtId="0" fontId="10" fillId="0" borderId="0" xfId="1022" applyFont="1" applyAlignment="1">
      <alignment vertical="center" wrapText="1"/>
    </xf>
    <xf numFmtId="0" fontId="10" fillId="0" borderId="0" xfId="1022" applyFont="1">
      <alignment vertical="center"/>
    </xf>
    <xf numFmtId="181" fontId="81" fillId="0" borderId="0" xfId="1023" applyNumberFormat="1" applyFont="1" applyAlignment="1">
      <alignment horizontal="center" vertical="center" wrapText="1"/>
    </xf>
    <xf numFmtId="49" fontId="82" fillId="31" borderId="0" xfId="0" applyNumberFormat="1" applyFont="1" applyFill="1" applyAlignment="1">
      <alignment horizontal="center" vertical="center"/>
    </xf>
    <xf numFmtId="0" fontId="10" fillId="30" borderId="0" xfId="1021" applyFont="1" applyFill="1" applyAlignment="1">
      <alignment horizontal="center" vertical="center"/>
    </xf>
    <xf numFmtId="0" fontId="10" fillId="38" borderId="0" xfId="1021" applyFont="1" applyFill="1" applyAlignment="1">
      <alignment horizontal="center" vertical="center" wrapText="1"/>
    </xf>
    <xf numFmtId="0" fontId="10" fillId="39" borderId="0" xfId="1021" applyFont="1" applyFill="1" applyAlignment="1">
      <alignment horizontal="center" vertical="center" wrapText="1"/>
    </xf>
    <xf numFmtId="0" fontId="10" fillId="0" borderId="0" xfId="0" applyFont="1" applyAlignment="1">
      <alignment vertical="center"/>
    </xf>
    <xf numFmtId="0" fontId="62" fillId="0" borderId="0" xfId="1022" applyFont="1" applyAlignment="1">
      <alignment vertical="center" wrapText="1"/>
    </xf>
    <xf numFmtId="0" fontId="62" fillId="0" borderId="0" xfId="1022" applyFont="1">
      <alignment vertical="center"/>
    </xf>
    <xf numFmtId="0" fontId="62" fillId="0" borderId="0" xfId="950" applyFont="1" applyAlignment="1">
      <alignment horizontal="center" vertical="center"/>
    </xf>
    <xf numFmtId="0" fontId="93" fillId="0" borderId="0" xfId="0" applyFont="1" applyAlignment="1">
      <alignment horizontal="center" vertical="center"/>
    </xf>
    <xf numFmtId="0" fontId="12" fillId="0" borderId="0" xfId="0" applyFont="1" applyAlignment="1">
      <alignment horizontal="center" vertical="center" wrapText="1"/>
    </xf>
    <xf numFmtId="0" fontId="75" fillId="0" borderId="0" xfId="0" applyFont="1" applyAlignment="1">
      <alignment horizontal="center" vertical="center"/>
    </xf>
    <xf numFmtId="0" fontId="80" fillId="0" borderId="0" xfId="0" applyFont="1" applyAlignment="1">
      <alignment horizontal="center" vertical="center"/>
    </xf>
    <xf numFmtId="0" fontId="118" fillId="0" borderId="0" xfId="0" applyFont="1" applyAlignment="1">
      <alignment horizontal="center" vertical="center"/>
    </xf>
    <xf numFmtId="0" fontId="78" fillId="0" borderId="0" xfId="0" applyFont="1" applyAlignment="1">
      <alignment horizontal="center" vertical="center"/>
    </xf>
    <xf numFmtId="0" fontId="10" fillId="0" borderId="0" xfId="1022" applyFont="1" applyAlignment="1">
      <alignment horizontal="left" vertical="center"/>
    </xf>
    <xf numFmtId="0" fontId="10" fillId="0" borderId="0" xfId="1022" applyFont="1" applyAlignment="1">
      <alignment horizontal="center" vertical="center" wrapText="1"/>
    </xf>
    <xf numFmtId="0" fontId="57" fillId="0" borderId="0" xfId="0" applyFont="1" applyAlignment="1">
      <alignment horizontal="center" vertical="center"/>
    </xf>
    <xf numFmtId="0" fontId="57" fillId="0" borderId="0" xfId="1022" applyFont="1" applyAlignment="1">
      <alignment horizontal="center" vertical="center"/>
    </xf>
    <xf numFmtId="0" fontId="105" fillId="0" borderId="0" xfId="0" applyFont="1" applyAlignment="1">
      <alignment horizontal="center" vertical="center"/>
    </xf>
    <xf numFmtId="49" fontId="106" fillId="0" borderId="0" xfId="0" applyNumberFormat="1" applyFont="1" applyAlignment="1">
      <alignment horizontal="center" vertical="center"/>
    </xf>
    <xf numFmtId="0" fontId="57" fillId="0" borderId="0" xfId="0" applyFont="1" applyAlignment="1">
      <alignment horizontal="center" vertical="center" wrapText="1"/>
    </xf>
    <xf numFmtId="0" fontId="106" fillId="0" borderId="0" xfId="0" applyFont="1" applyAlignment="1">
      <alignment horizontal="center" vertical="center" wrapText="1"/>
    </xf>
    <xf numFmtId="0" fontId="107" fillId="0" borderId="0" xfId="0" applyFont="1" applyAlignment="1">
      <alignment horizontal="center" vertical="center" wrapText="1"/>
    </xf>
    <xf numFmtId="0" fontId="107" fillId="0" borderId="0" xfId="0" applyFont="1" applyAlignment="1">
      <alignment horizontal="center" vertical="center"/>
    </xf>
    <xf numFmtId="0" fontId="122" fillId="0" borderId="0" xfId="1482" applyFont="1" applyAlignment="1" applyProtection="1">
      <alignment horizontal="center" vertical="center" wrapText="1"/>
    </xf>
    <xf numFmtId="0" fontId="122" fillId="0" borderId="0" xfId="1482" applyFont="1" applyAlignment="1" applyProtection="1">
      <alignment wrapText="1"/>
    </xf>
    <xf numFmtId="0" fontId="123" fillId="0" borderId="0" xfId="0" applyFont="1" applyAlignment="1">
      <alignment vertical="center" wrapText="1"/>
    </xf>
    <xf numFmtId="0" fontId="22" fillId="0" borderId="0" xfId="0" applyFont="1" applyAlignment="1">
      <alignment horizontal="left" vertical="center"/>
    </xf>
    <xf numFmtId="0" fontId="17" fillId="0" borderId="0" xfId="1022" applyAlignment="1">
      <alignment horizontal="left" vertical="center"/>
    </xf>
    <xf numFmtId="0" fontId="110" fillId="0" borderId="0" xfId="0" applyFont="1" applyAlignment="1">
      <alignment horizontal="left" vertical="center" wrapText="1"/>
    </xf>
    <xf numFmtId="176" fontId="0" fillId="0" borderId="16" xfId="0" applyNumberFormat="1" applyBorder="1" applyAlignment="1">
      <alignment horizontal="center" vertical="center"/>
    </xf>
    <xf numFmtId="177" fontId="17" fillId="0" borderId="16" xfId="0" applyNumberFormat="1" applyFont="1" applyBorder="1" applyAlignment="1">
      <alignment horizontal="center" vertical="center" wrapText="1"/>
    </xf>
    <xf numFmtId="176" fontId="18" fillId="29" borderId="16" xfId="0" applyNumberFormat="1" applyFont="1" applyFill="1" applyBorder="1" applyAlignment="1">
      <alignment horizontal="center" vertical="center"/>
    </xf>
    <xf numFmtId="0" fontId="122" fillId="0" borderId="0" xfId="0" applyFont="1" applyAlignment="1">
      <alignment horizontal="center" vertical="center" wrapText="1"/>
    </xf>
    <xf numFmtId="0" fontId="62" fillId="0" borderId="57" xfId="0" applyFont="1" applyBorder="1" applyAlignment="1">
      <alignment horizontal="center" vertical="center"/>
    </xf>
    <xf numFmtId="0" fontId="123" fillId="0" borderId="0" xfId="1482" applyFont="1" applyAlignment="1" applyProtection="1">
      <alignment horizontal="center" vertical="center"/>
    </xf>
    <xf numFmtId="0" fontId="15" fillId="0" borderId="0" xfId="1482" applyAlignment="1" applyProtection="1">
      <alignment horizontal="left" vertical="center"/>
    </xf>
    <xf numFmtId="176" fontId="0" fillId="0" borderId="58" xfId="0" applyNumberFormat="1" applyBorder="1" applyAlignment="1">
      <alignment horizontal="center" vertical="center"/>
    </xf>
    <xf numFmtId="176" fontId="18" fillId="29" borderId="58" xfId="0" applyNumberFormat="1" applyFont="1" applyFill="1" applyBorder="1" applyAlignment="1">
      <alignment horizontal="center" vertical="center"/>
    </xf>
    <xf numFmtId="0" fontId="62" fillId="33" borderId="0" xfId="0" applyFont="1" applyFill="1" applyAlignment="1">
      <alignment horizontal="center" vertical="center"/>
    </xf>
    <xf numFmtId="0" fontId="0" fillId="0" borderId="0" xfId="0" applyAlignment="1">
      <alignment horizontal="center" vertical="center"/>
    </xf>
    <xf numFmtId="0" fontId="17" fillId="0" borderId="14" xfId="0" applyFont="1" applyBorder="1" applyAlignment="1">
      <alignment horizontal="center" vertical="center"/>
    </xf>
    <xf numFmtId="0" fontId="17" fillId="0" borderId="0" xfId="0" applyFont="1" applyAlignment="1">
      <alignment horizontal="center" vertical="center"/>
    </xf>
    <xf numFmtId="0" fontId="34" fillId="0" borderId="0" xfId="0" applyFont="1" applyAlignment="1">
      <alignment vertical="center"/>
    </xf>
    <xf numFmtId="176" fontId="18" fillId="0" borderId="16" xfId="0" applyNumberFormat="1" applyFont="1" applyBorder="1" applyAlignment="1">
      <alignment horizontal="center" vertical="center"/>
    </xf>
    <xf numFmtId="176" fontId="18" fillId="0" borderId="14" xfId="0" applyNumberFormat="1" applyFont="1" applyBorder="1" applyAlignment="1">
      <alignment horizontal="center" vertical="center"/>
    </xf>
    <xf numFmtId="176" fontId="18" fillId="0" borderId="0" xfId="0" applyNumberFormat="1" applyFont="1" applyAlignment="1">
      <alignment horizontal="center" vertical="center"/>
    </xf>
    <xf numFmtId="177" fontId="0" fillId="0" borderId="0" xfId="0" applyNumberFormat="1" applyAlignment="1">
      <alignment horizontal="left" vertical="center" wrapText="1"/>
    </xf>
    <xf numFmtId="0" fontId="18" fillId="0" borderId="13" xfId="0" applyFont="1" applyBorder="1" applyAlignment="1">
      <alignment horizontal="center" vertical="center"/>
    </xf>
    <xf numFmtId="0" fontId="18" fillId="0" borderId="0" xfId="0" applyFont="1" applyAlignment="1">
      <alignment horizontal="center" vertical="center"/>
    </xf>
    <xf numFmtId="0" fontId="0" fillId="0" borderId="13" xfId="0" applyBorder="1" applyAlignment="1">
      <alignment horizontal="center" vertical="center"/>
    </xf>
    <xf numFmtId="0" fontId="17" fillId="0" borderId="13" xfId="0" applyFont="1" applyBorder="1" applyAlignment="1">
      <alignment horizontal="center" vertical="center"/>
    </xf>
    <xf numFmtId="176" fontId="94" fillId="0" borderId="13" xfId="0" applyNumberFormat="1" applyFont="1" applyBorder="1" applyAlignment="1">
      <alignment horizontal="center" vertical="center"/>
    </xf>
    <xf numFmtId="0" fontId="18" fillId="0" borderId="0" xfId="0" applyFont="1" applyAlignment="1">
      <alignment vertical="center"/>
    </xf>
    <xf numFmtId="0" fontId="0" fillId="0" borderId="16" xfId="0" applyBorder="1" applyAlignment="1">
      <alignment horizontal="center" vertical="center"/>
    </xf>
    <xf numFmtId="49" fontId="82" fillId="31" borderId="0" xfId="0" applyNumberFormat="1" applyFont="1" applyFill="1" applyAlignment="1">
      <alignment horizontal="center" vertical="center" wrapText="1"/>
    </xf>
    <xf numFmtId="0" fontId="105" fillId="0" borderId="0" xfId="0" applyFont="1" applyAlignment="1">
      <alignment horizontal="center" vertical="center" wrapText="1"/>
    </xf>
    <xf numFmtId="0" fontId="57" fillId="0" borderId="0" xfId="1022" applyFont="1" applyAlignment="1">
      <alignment horizontal="center" vertical="center" wrapText="1"/>
    </xf>
    <xf numFmtId="0" fontId="12" fillId="32" borderId="0" xfId="0" applyFont="1" applyFill="1" applyAlignment="1">
      <alignment horizontal="center" vertical="center" wrapText="1"/>
    </xf>
    <xf numFmtId="3" fontId="62" fillId="0" borderId="0" xfId="1023" applyNumberFormat="1" applyFont="1" applyAlignment="1">
      <alignment horizontal="center" vertical="center"/>
    </xf>
    <xf numFmtId="3" fontId="62" fillId="0" borderId="56" xfId="1023" applyNumberFormat="1" applyFont="1" applyBorder="1" applyAlignment="1">
      <alignment horizontal="center" vertical="center"/>
    </xf>
    <xf numFmtId="182" fontId="124" fillId="30" borderId="0" xfId="1023" applyNumberFormat="1" applyFont="1" applyFill="1" applyAlignment="1">
      <alignment horizontal="center" vertical="center"/>
    </xf>
    <xf numFmtId="49" fontId="82" fillId="31" borderId="0" xfId="0" applyNumberFormat="1" applyFont="1" applyFill="1" applyAlignment="1">
      <alignment horizontal="left" vertical="center"/>
    </xf>
    <xf numFmtId="0" fontId="126" fillId="0" borderId="0" xfId="0" applyFont="1" applyAlignment="1">
      <alignment horizontal="center" vertical="center"/>
    </xf>
    <xf numFmtId="0" fontId="134" fillId="0" borderId="56" xfId="0" applyFont="1" applyBorder="1" applyAlignment="1">
      <alignment horizontal="center" vertical="center"/>
    </xf>
    <xf numFmtId="0" fontId="108" fillId="0" borderId="0" xfId="1482" applyFont="1" applyAlignment="1" applyProtection="1">
      <alignment horizontal="center" vertical="center" wrapText="1"/>
    </xf>
    <xf numFmtId="49" fontId="0" fillId="36" borderId="26" xfId="0" applyNumberFormat="1" applyFill="1" applyBorder="1" applyAlignment="1">
      <alignment horizontal="center" vertical="center"/>
    </xf>
    <xf numFmtId="176" fontId="0" fillId="0" borderId="59" xfId="0" applyNumberFormat="1" applyBorder="1" applyAlignment="1">
      <alignment horizontal="center" vertical="center"/>
    </xf>
    <xf numFmtId="176" fontId="0" fillId="0" borderId="60" xfId="0" applyNumberFormat="1" applyBorder="1" applyAlignment="1">
      <alignment horizontal="center" vertical="center"/>
    </xf>
    <xf numFmtId="177" fontId="17" fillId="36" borderId="61" xfId="0" applyNumberFormat="1" applyFont="1" applyFill="1" applyBorder="1" applyAlignment="1">
      <alignment horizontal="center" vertical="center" wrapText="1"/>
    </xf>
    <xf numFmtId="177" fontId="17" fillId="36" borderId="62" xfId="0" applyNumberFormat="1" applyFont="1" applyFill="1" applyBorder="1" applyAlignment="1">
      <alignment horizontal="center" vertical="center" wrapText="1"/>
    </xf>
    <xf numFmtId="177" fontId="0" fillId="36" borderId="63" xfId="0" applyNumberFormat="1" applyFill="1" applyBorder="1" applyAlignment="1">
      <alignment horizontal="center" vertical="center"/>
    </xf>
    <xf numFmtId="177" fontId="0" fillId="36" borderId="64" xfId="0" applyNumberFormat="1" applyFill="1" applyBorder="1" applyAlignment="1">
      <alignment horizontal="center" vertical="center"/>
    </xf>
    <xf numFmtId="0" fontId="135" fillId="0" borderId="0" xfId="0" applyFont="1" applyAlignment="1">
      <alignment horizontal="center" vertical="center"/>
    </xf>
    <xf numFmtId="0" fontId="135" fillId="0" borderId="0" xfId="950" applyFont="1" applyAlignment="1">
      <alignment horizontal="center" vertical="center"/>
    </xf>
    <xf numFmtId="0" fontId="136" fillId="0" borderId="0" xfId="0" applyFont="1" applyAlignment="1">
      <alignment horizontal="center" vertical="center"/>
    </xf>
    <xf numFmtId="0" fontId="135" fillId="0" borderId="0" xfId="950" applyFont="1" applyAlignment="1">
      <alignment horizontal="center" vertical="center" shrinkToFit="1"/>
    </xf>
    <xf numFmtId="0" fontId="108" fillId="0" borderId="0" xfId="0" applyFont="1" applyAlignment="1">
      <alignment horizontal="center" vertical="center"/>
    </xf>
    <xf numFmtId="0" fontId="108" fillId="0" borderId="0" xfId="1482" applyFont="1" applyAlignment="1" applyProtection="1">
      <alignment horizontal="center" vertical="top" wrapText="1"/>
    </xf>
    <xf numFmtId="0" fontId="62" fillId="33" borderId="0" xfId="1022" applyFont="1" applyFill="1" applyAlignment="1">
      <alignment horizontal="left" vertical="center" wrapText="1"/>
    </xf>
    <xf numFmtId="0" fontId="108" fillId="0" borderId="0" xfId="1482" applyFont="1" applyAlignment="1" applyProtection="1">
      <alignment vertical="center" wrapText="1"/>
    </xf>
    <xf numFmtId="0" fontId="137" fillId="0" borderId="0" xfId="0" applyFont="1" applyAlignment="1">
      <alignment horizontal="center" vertical="center"/>
    </xf>
    <xf numFmtId="0" fontId="87" fillId="0" borderId="0" xfId="0" applyFont="1" applyAlignment="1">
      <alignment horizontal="center" vertical="center"/>
    </xf>
    <xf numFmtId="0" fontId="138" fillId="0" borderId="0" xfId="0" applyFont="1" applyAlignment="1">
      <alignment horizontal="center" vertical="center"/>
    </xf>
    <xf numFmtId="0" fontId="139" fillId="0" borderId="0" xfId="0" applyFont="1" applyAlignment="1">
      <alignment horizontal="center" vertical="center"/>
    </xf>
    <xf numFmtId="0" fontId="62" fillId="31" borderId="0" xfId="0" applyFont="1" applyFill="1" applyAlignment="1">
      <alignment horizontal="center" vertical="center"/>
    </xf>
    <xf numFmtId="176" fontId="0" fillId="36" borderId="13" xfId="0" applyNumberFormat="1" applyFill="1" applyBorder="1" applyAlignment="1">
      <alignment horizontal="center"/>
    </xf>
    <xf numFmtId="176" fontId="0" fillId="36" borderId="13" xfId="0" applyNumberFormat="1" applyFill="1" applyBorder="1" applyAlignment="1">
      <alignment horizontal="center" vertical="center"/>
    </xf>
    <xf numFmtId="0" fontId="12" fillId="31" borderId="0" xfId="1021" applyFont="1" applyFill="1" applyAlignment="1">
      <alignment horizontal="center" vertical="center" wrapText="1"/>
    </xf>
    <xf numFmtId="0" fontId="62" fillId="30" borderId="0" xfId="0" applyFont="1" applyFill="1" applyAlignment="1">
      <alignment horizontal="center" vertical="center"/>
    </xf>
    <xf numFmtId="0" fontId="12" fillId="31" borderId="0" xfId="1022" applyFont="1" applyFill="1" applyAlignment="1">
      <alignment horizontal="center" vertical="top" wrapText="1"/>
    </xf>
    <xf numFmtId="177" fontId="120" fillId="0" borderId="0" xfId="1023" applyNumberFormat="1" applyFont="1" applyAlignment="1">
      <alignment horizontal="center" vertical="center" wrapText="1"/>
    </xf>
    <xf numFmtId="177" fontId="62" fillId="0" borderId="0" xfId="1022" applyNumberFormat="1" applyFont="1" applyAlignment="1">
      <alignment horizontal="center" vertical="center"/>
    </xf>
    <xf numFmtId="177" fontId="62" fillId="0" borderId="56" xfId="1022" applyNumberFormat="1" applyFont="1" applyBorder="1" applyAlignment="1">
      <alignment horizontal="center" vertical="center"/>
    </xf>
    <xf numFmtId="177" fontId="62" fillId="0" borderId="0" xfId="0" applyNumberFormat="1" applyFont="1" applyAlignment="1">
      <alignment horizontal="center" vertical="center"/>
    </xf>
    <xf numFmtId="177" fontId="62" fillId="0" borderId="56" xfId="0" applyNumberFormat="1" applyFont="1" applyBorder="1" applyAlignment="1">
      <alignment horizontal="center" vertical="center"/>
    </xf>
    <xf numFmtId="177" fontId="12" fillId="0" borderId="0" xfId="0" applyNumberFormat="1" applyFont="1" applyAlignment="1">
      <alignment horizontal="center" vertical="center"/>
    </xf>
    <xf numFmtId="0" fontId="0" fillId="35" borderId="13" xfId="0" applyFill="1" applyBorder="1" applyAlignment="1">
      <alignment horizontal="center" vertical="center"/>
    </xf>
    <xf numFmtId="0" fontId="0" fillId="35" borderId="65" xfId="0" applyFill="1" applyBorder="1" applyAlignment="1">
      <alignment horizontal="center" vertical="center"/>
    </xf>
    <xf numFmtId="179" fontId="0" fillId="0" borderId="65" xfId="1023" applyNumberFormat="1" applyFont="1" applyBorder="1" applyAlignment="1">
      <alignment horizontal="center" vertical="center"/>
    </xf>
    <xf numFmtId="179" fontId="0" fillId="0" borderId="13" xfId="1023" applyNumberFormat="1" applyFont="1" applyBorder="1" applyAlignment="1">
      <alignment horizontal="center" vertical="center"/>
    </xf>
    <xf numFmtId="179" fontId="0" fillId="0" borderId="58" xfId="1023" applyNumberFormat="1" applyFont="1" applyBorder="1" applyAlignment="1">
      <alignment horizontal="center" vertical="center"/>
    </xf>
    <xf numFmtId="179" fontId="0" fillId="0" borderId="13" xfId="0" applyNumberFormat="1" applyBorder="1" applyAlignment="1">
      <alignment horizontal="center"/>
    </xf>
    <xf numFmtId="0" fontId="12" fillId="31" borderId="0" xfId="1022" applyFont="1" applyFill="1" applyAlignment="1">
      <alignment vertical="top" wrapText="1"/>
    </xf>
    <xf numFmtId="0" fontId="62" fillId="33" borderId="0" xfId="1022" applyFont="1" applyFill="1" applyAlignment="1">
      <alignment horizontal="center" vertical="center"/>
    </xf>
    <xf numFmtId="0" fontId="62" fillId="33" borderId="56" xfId="1022" applyFont="1" applyFill="1" applyBorder="1" applyAlignment="1">
      <alignment horizontal="center" vertical="center"/>
    </xf>
    <xf numFmtId="0" fontId="62" fillId="33" borderId="0" xfId="1022" applyFont="1" applyFill="1" applyAlignment="1">
      <alignment horizontal="center" vertical="center" wrapText="1"/>
    </xf>
    <xf numFmtId="0" fontId="123" fillId="0" borderId="0" xfId="0" applyFont="1" applyAlignment="1">
      <alignment horizontal="center" vertical="center" wrapText="1"/>
    </xf>
    <xf numFmtId="178" fontId="12" fillId="0" borderId="0" xfId="0" applyNumberFormat="1" applyFont="1" applyAlignment="1">
      <alignment horizontal="center" vertical="center"/>
    </xf>
    <xf numFmtId="178" fontId="12" fillId="0" borderId="56" xfId="0" applyNumberFormat="1" applyFont="1" applyBorder="1" applyAlignment="1">
      <alignment horizontal="center" vertical="center"/>
    </xf>
    <xf numFmtId="49" fontId="140" fillId="0" borderId="0" xfId="0" applyNumberFormat="1" applyFont="1" applyAlignment="1">
      <alignment horizontal="center" vertical="center" wrapText="1"/>
    </xf>
    <xf numFmtId="176" fontId="141" fillId="33" borderId="13" xfId="0" applyNumberFormat="1" applyFont="1" applyFill="1" applyBorder="1" applyAlignment="1">
      <alignment horizontal="center" vertical="center"/>
    </xf>
    <xf numFmtId="0" fontId="141" fillId="33" borderId="0" xfId="0" applyFont="1" applyFill="1" applyAlignment="1">
      <alignment vertical="center"/>
    </xf>
    <xf numFmtId="0" fontId="0" fillId="33" borderId="0" xfId="0" applyFill="1" applyAlignment="1">
      <alignment vertical="center"/>
    </xf>
    <xf numFmtId="176" fontId="141" fillId="33" borderId="13" xfId="0" applyNumberFormat="1" applyFont="1" applyFill="1" applyBorder="1" applyAlignment="1">
      <alignment horizontal="center"/>
    </xf>
    <xf numFmtId="0" fontId="0" fillId="0" borderId="65" xfId="0" applyBorder="1" applyAlignment="1">
      <alignment horizontal="center" vertical="center"/>
    </xf>
    <xf numFmtId="0" fontId="130" fillId="0" borderId="0" xfId="0" applyFont="1" applyAlignment="1">
      <alignment horizontal="center" vertical="center"/>
    </xf>
    <xf numFmtId="176" fontId="17" fillId="36" borderId="16" xfId="0" applyNumberFormat="1" applyFont="1" applyFill="1" applyBorder="1" applyAlignment="1">
      <alignment horizontal="center" vertical="center"/>
    </xf>
    <xf numFmtId="0" fontId="0" fillId="0" borderId="14" xfId="0" applyBorder="1" applyAlignment="1">
      <alignment horizontal="center" vertical="center"/>
    </xf>
    <xf numFmtId="0" fontId="18" fillId="30" borderId="13" xfId="0" applyFont="1" applyFill="1" applyBorder="1"/>
    <xf numFmtId="179" fontId="17" fillId="0" borderId="65" xfId="1023" applyNumberFormat="1" applyFont="1" applyBorder="1" applyAlignment="1">
      <alignment horizontal="center" vertical="center"/>
    </xf>
    <xf numFmtId="179" fontId="17" fillId="0" borderId="13" xfId="1023" applyNumberFormat="1" applyFont="1" applyBorder="1" applyAlignment="1">
      <alignment horizontal="center" vertical="center"/>
    </xf>
    <xf numFmtId="179" fontId="17" fillId="0" borderId="58" xfId="1023" applyNumberFormat="1" applyFont="1" applyBorder="1" applyAlignment="1">
      <alignment horizontal="center" vertical="center"/>
    </xf>
    <xf numFmtId="0" fontId="142" fillId="0" borderId="0" xfId="0" applyFont="1" applyAlignment="1">
      <alignment horizontal="center" vertical="center"/>
    </xf>
    <xf numFmtId="0" fontId="142" fillId="0" borderId="0" xfId="950" applyFont="1" applyAlignment="1">
      <alignment horizontal="center" vertical="center"/>
    </xf>
    <xf numFmtId="0" fontId="155" fillId="0" borderId="13" xfId="986" applyBorder="1" applyAlignment="1">
      <alignment horizontal="center" vertical="center"/>
    </xf>
    <xf numFmtId="176" fontId="18" fillId="36" borderId="13" xfId="0" applyNumberFormat="1" applyFont="1" applyFill="1" applyBorder="1" applyAlignment="1">
      <alignment horizontal="center" vertical="center"/>
    </xf>
    <xf numFmtId="176" fontId="0" fillId="29" borderId="13" xfId="0" applyNumberFormat="1" applyFill="1" applyBorder="1" applyAlignment="1">
      <alignment horizontal="center" vertical="center"/>
    </xf>
    <xf numFmtId="0" fontId="62" fillId="0" borderId="66" xfId="0" applyFont="1" applyBorder="1" applyAlignment="1">
      <alignment horizontal="center" vertical="center"/>
    </xf>
    <xf numFmtId="0" fontId="62" fillId="0" borderId="67" xfId="0" applyFont="1" applyBorder="1" applyAlignment="1">
      <alignment horizontal="center" vertical="center"/>
    </xf>
    <xf numFmtId="176" fontId="18" fillId="33" borderId="13" xfId="0" applyNumberFormat="1" applyFont="1" applyFill="1" applyBorder="1" applyAlignment="1">
      <alignment horizontal="center" vertical="center"/>
    </xf>
    <xf numFmtId="176" fontId="141" fillId="36" borderId="13" xfId="0" applyNumberFormat="1" applyFont="1" applyFill="1" applyBorder="1" applyAlignment="1">
      <alignment horizontal="center"/>
    </xf>
    <xf numFmtId="177" fontId="56" fillId="0" borderId="0" xfId="1023" applyNumberFormat="1" applyFont="1" applyAlignment="1">
      <alignment horizontal="center" vertical="center" wrapText="1"/>
    </xf>
    <xf numFmtId="0" fontId="18" fillId="0" borderId="13" xfId="0" applyFont="1" applyBorder="1" applyAlignment="1">
      <alignment wrapText="1"/>
    </xf>
    <xf numFmtId="0" fontId="17" fillId="0" borderId="0" xfId="0" applyFont="1" applyAlignment="1">
      <alignment horizontal="left" vertical="center"/>
    </xf>
    <xf numFmtId="179" fontId="0" fillId="0" borderId="64" xfId="1023" applyNumberFormat="1" applyFont="1" applyBorder="1" applyAlignment="1">
      <alignment horizontal="center" vertical="center"/>
    </xf>
    <xf numFmtId="179" fontId="0" fillId="0" borderId="63" xfId="1023" applyNumberFormat="1" applyFont="1" applyBorder="1" applyAlignment="1">
      <alignment horizontal="center" vertical="center"/>
    </xf>
    <xf numFmtId="179" fontId="0" fillId="0" borderId="68" xfId="1023" applyNumberFormat="1" applyFont="1" applyBorder="1" applyAlignment="1">
      <alignment horizontal="center" vertical="center"/>
    </xf>
    <xf numFmtId="179" fontId="0" fillId="0" borderId="69" xfId="1023" applyNumberFormat="1" applyFont="1" applyBorder="1" applyAlignment="1">
      <alignment horizontal="center" vertical="center"/>
    </xf>
    <xf numFmtId="179" fontId="0" fillId="0" borderId="26" xfId="1023" applyNumberFormat="1" applyFont="1" applyBorder="1" applyAlignment="1">
      <alignment horizontal="center" vertical="center"/>
    </xf>
    <xf numFmtId="179" fontId="0" fillId="0" borderId="70" xfId="1023" applyNumberFormat="1" applyFont="1" applyBorder="1" applyAlignment="1">
      <alignment horizontal="center" vertical="center"/>
    </xf>
    <xf numFmtId="0" fontId="0" fillId="35" borderId="58" xfId="0" applyFill="1" applyBorder="1" applyAlignment="1">
      <alignment horizontal="center" vertical="center"/>
    </xf>
    <xf numFmtId="179" fontId="0" fillId="0" borderId="71" xfId="1023" applyNumberFormat="1" applyFont="1" applyBorder="1" applyAlignment="1">
      <alignment horizontal="center" vertical="center"/>
    </xf>
    <xf numFmtId="179" fontId="0" fillId="0" borderId="61" xfId="1023" applyNumberFormat="1" applyFont="1" applyBorder="1" applyAlignment="1">
      <alignment horizontal="center" vertical="center"/>
    </xf>
    <xf numFmtId="179" fontId="0" fillId="0" borderId="62" xfId="1023" applyNumberFormat="1" applyFont="1" applyBorder="1" applyAlignment="1">
      <alignment horizontal="center" vertical="center"/>
    </xf>
    <xf numFmtId="179" fontId="0" fillId="0" borderId="58" xfId="0" applyNumberFormat="1" applyBorder="1" applyAlignment="1">
      <alignment horizontal="center"/>
    </xf>
    <xf numFmtId="0" fontId="0" fillId="0" borderId="58" xfId="0" applyBorder="1" applyAlignment="1">
      <alignment horizontal="center" vertical="center"/>
    </xf>
    <xf numFmtId="179" fontId="0" fillId="0" borderId="72" xfId="1023" applyNumberFormat="1" applyFont="1" applyBorder="1" applyAlignment="1">
      <alignment horizontal="center" vertical="center"/>
    </xf>
    <xf numFmtId="179" fontId="0" fillId="0" borderId="73" xfId="1023" applyNumberFormat="1" applyFont="1" applyBorder="1" applyAlignment="1">
      <alignment horizontal="center" vertical="center"/>
    </xf>
    <xf numFmtId="179" fontId="0" fillId="0" borderId="74" xfId="1023" applyNumberFormat="1" applyFont="1" applyBorder="1" applyAlignment="1">
      <alignment horizontal="center" vertical="center"/>
    </xf>
    <xf numFmtId="0" fontId="155" fillId="0" borderId="13" xfId="978" applyBorder="1" applyAlignment="1">
      <alignment horizontal="center" vertical="center"/>
    </xf>
    <xf numFmtId="0" fontId="155" fillId="0" borderId="13" xfId="995" applyBorder="1" applyAlignment="1">
      <alignment horizontal="center" vertical="center"/>
    </xf>
    <xf numFmtId="177" fontId="0" fillId="36" borderId="16" xfId="0" applyNumberFormat="1" applyFill="1" applyBorder="1" applyAlignment="1">
      <alignment horizontal="center" vertical="center"/>
    </xf>
    <xf numFmtId="177" fontId="0" fillId="36" borderId="50" xfId="0" applyNumberFormat="1" applyFill="1" applyBorder="1" applyAlignment="1">
      <alignment horizontal="center" vertical="center" wrapText="1"/>
    </xf>
    <xf numFmtId="177" fontId="0" fillId="0" borderId="16" xfId="0" applyNumberFormat="1" applyBorder="1" applyAlignment="1">
      <alignment horizontal="center" vertical="center"/>
    </xf>
    <xf numFmtId="176" fontId="0" fillId="0" borderId="65" xfId="0" applyNumberFormat="1" applyBorder="1" applyAlignment="1">
      <alignment horizontal="center" vertical="center"/>
    </xf>
    <xf numFmtId="176" fontId="18" fillId="29" borderId="65" xfId="0" applyNumberFormat="1" applyFont="1" applyFill="1" applyBorder="1" applyAlignment="1">
      <alignment horizontal="center" vertical="center"/>
    </xf>
    <xf numFmtId="177" fontId="17" fillId="36" borderId="71" xfId="0" applyNumberFormat="1" applyFont="1" applyFill="1" applyBorder="1" applyAlignment="1">
      <alignment horizontal="center" vertical="center" wrapText="1"/>
    </xf>
    <xf numFmtId="177" fontId="17" fillId="36" borderId="65" xfId="0" applyNumberFormat="1" applyFont="1" applyFill="1" applyBorder="1" applyAlignment="1">
      <alignment horizontal="center" vertical="center"/>
    </xf>
    <xf numFmtId="177" fontId="0" fillId="36" borderId="58" xfId="0" applyNumberFormat="1" applyFill="1" applyBorder="1" applyAlignment="1">
      <alignment horizontal="center" vertical="center"/>
    </xf>
    <xf numFmtId="181" fontId="73" fillId="0" borderId="0" xfId="1023" applyNumberFormat="1" applyFont="1" applyBorder="1" applyAlignment="1">
      <alignment horizontal="center" vertical="center" wrapText="1"/>
    </xf>
    <xf numFmtId="0" fontId="143" fillId="0" borderId="0" xfId="1022" applyFont="1" applyAlignment="1">
      <alignment horizontal="center" vertical="center" wrapText="1"/>
    </xf>
    <xf numFmtId="0" fontId="144" fillId="0" borderId="0" xfId="1022" applyFont="1" applyAlignment="1">
      <alignment horizontal="left" vertical="center" wrapText="1"/>
    </xf>
    <xf numFmtId="182" fontId="124" fillId="30" borderId="0" xfId="1023" applyNumberFormat="1" applyFont="1" applyFill="1" applyBorder="1" applyAlignment="1">
      <alignment horizontal="center" vertical="center"/>
    </xf>
    <xf numFmtId="0" fontId="145" fillId="0" borderId="0" xfId="1482" applyFont="1" applyAlignment="1" applyProtection="1">
      <alignment horizontal="center" vertical="center"/>
    </xf>
    <xf numFmtId="0" fontId="145" fillId="0" borderId="0" xfId="0" applyFont="1" applyAlignment="1">
      <alignment horizontal="center" vertical="center" wrapText="1"/>
    </xf>
    <xf numFmtId="0" fontId="57" fillId="0" borderId="0" xfId="0" applyFont="1" applyAlignment="1">
      <alignment vertical="center" wrapText="1"/>
    </xf>
    <xf numFmtId="0" fontId="57" fillId="0" borderId="0" xfId="1022" applyFont="1" applyAlignment="1">
      <alignment vertical="center" wrapText="1"/>
    </xf>
    <xf numFmtId="0" fontId="62" fillId="0" borderId="56" xfId="1022" applyFont="1" applyBorder="1" applyAlignment="1">
      <alignment vertical="center" wrapText="1"/>
    </xf>
    <xf numFmtId="0" fontId="62" fillId="0" borderId="56" xfId="1022" applyFont="1" applyBorder="1" applyAlignment="1">
      <alignment horizontal="center" vertical="center" wrapText="1"/>
    </xf>
    <xf numFmtId="0" fontId="62" fillId="0" borderId="56" xfId="1022" applyFont="1" applyBorder="1">
      <alignment vertical="center"/>
    </xf>
    <xf numFmtId="0" fontId="12" fillId="0" borderId="56" xfId="1022" applyFont="1" applyBorder="1" applyAlignment="1">
      <alignment horizontal="center" vertical="center"/>
    </xf>
    <xf numFmtId="0" fontId="12" fillId="0" borderId="56" xfId="0" applyFont="1" applyBorder="1" applyAlignment="1">
      <alignment vertical="center"/>
    </xf>
    <xf numFmtId="0" fontId="57" fillId="0" borderId="56" xfId="0" applyFont="1" applyBorder="1" applyAlignment="1">
      <alignment horizontal="center" vertical="center" wrapText="1"/>
    </xf>
    <xf numFmtId="0" fontId="57" fillId="0" borderId="56" xfId="0" applyFont="1" applyBorder="1" applyAlignment="1">
      <alignment horizontal="center" vertical="center"/>
    </xf>
    <xf numFmtId="0" fontId="80" fillId="0" borderId="56" xfId="0" applyFont="1" applyBorder="1" applyAlignment="1">
      <alignment horizontal="center" vertical="center"/>
    </xf>
    <xf numFmtId="0" fontId="74" fillId="0" borderId="56" xfId="1022" applyFont="1" applyBorder="1" applyAlignment="1">
      <alignment horizontal="left" vertical="center" wrapText="1"/>
    </xf>
    <xf numFmtId="0" fontId="123" fillId="0" borderId="56" xfId="0" applyFont="1" applyBorder="1" applyAlignment="1">
      <alignment horizontal="center" vertical="center" wrapText="1"/>
    </xf>
    <xf numFmtId="0" fontId="57" fillId="0" borderId="56" xfId="1022" applyFont="1" applyBorder="1" applyAlignment="1">
      <alignment horizontal="center" vertical="center"/>
    </xf>
    <xf numFmtId="0" fontId="108" fillId="0" borderId="56" xfId="1482" applyFont="1" applyBorder="1" applyAlignment="1" applyProtection="1">
      <alignment horizontal="center" vertical="center" wrapText="1"/>
    </xf>
    <xf numFmtId="0" fontId="102" fillId="0" borderId="0" xfId="1482" applyFont="1" applyAlignment="1" applyProtection="1">
      <alignment horizontal="left" vertical="center" wrapText="1"/>
    </xf>
    <xf numFmtId="0" fontId="80" fillId="0" borderId="0" xfId="0" applyFont="1" applyAlignment="1">
      <alignment horizontal="left" vertical="center" wrapText="1"/>
    </xf>
    <xf numFmtId="0" fontId="80" fillId="0" borderId="56" xfId="0" applyFont="1" applyBorder="1" applyAlignment="1">
      <alignment horizontal="left" vertical="center" wrapText="1"/>
    </xf>
    <xf numFmtId="0" fontId="155" fillId="0" borderId="13" xfId="1003" applyBorder="1" applyAlignment="1">
      <alignment horizontal="center" vertical="center"/>
    </xf>
    <xf numFmtId="0" fontId="155" fillId="0" borderId="13" xfId="1004" applyBorder="1" applyAlignment="1">
      <alignment horizontal="center" vertical="center"/>
    </xf>
    <xf numFmtId="176" fontId="146" fillId="0" borderId="13" xfId="1006" applyNumberFormat="1" applyFont="1" applyBorder="1" applyAlignment="1">
      <alignment horizontal="center"/>
    </xf>
    <xf numFmtId="176" fontId="131" fillId="0" borderId="13" xfId="0" applyNumberFormat="1" applyFont="1" applyBorder="1" applyAlignment="1">
      <alignment horizontal="center" vertical="center"/>
    </xf>
    <xf numFmtId="176" fontId="132" fillId="0" borderId="13" xfId="1011" applyNumberFormat="1" applyFont="1" applyBorder="1" applyAlignment="1">
      <alignment horizontal="center" vertical="center"/>
    </xf>
    <xf numFmtId="176" fontId="132" fillId="0" borderId="13" xfId="1008" applyNumberFormat="1" applyFont="1" applyBorder="1" applyAlignment="1">
      <alignment horizontal="center" vertical="center"/>
    </xf>
    <xf numFmtId="179" fontId="147" fillId="0" borderId="13" xfId="1015" applyNumberFormat="1" applyFont="1" applyBorder="1" applyAlignment="1" applyProtection="1">
      <alignment horizontal="center" vertical="center"/>
      <protection locked="0"/>
    </xf>
    <xf numFmtId="179" fontId="147" fillId="0" borderId="13" xfId="1015" applyNumberFormat="1" applyFont="1" applyBorder="1" applyAlignment="1" applyProtection="1">
      <alignment horizontal="center"/>
      <protection locked="0"/>
    </xf>
    <xf numFmtId="0" fontId="15" fillId="0" borderId="56" xfId="1482" applyBorder="1" applyAlignment="1" applyProtection="1">
      <alignment horizontal="left" vertical="center" wrapText="1"/>
    </xf>
    <xf numFmtId="0" fontId="149" fillId="0" borderId="0" xfId="1012" applyFont="1" applyAlignment="1">
      <alignment horizontal="center" vertical="center"/>
    </xf>
    <xf numFmtId="0" fontId="149" fillId="0" borderId="0" xfId="1013" applyFont="1" applyAlignment="1">
      <alignment horizontal="center" vertical="center"/>
    </xf>
    <xf numFmtId="0" fontId="149" fillId="0" borderId="0" xfId="1014" applyFont="1" applyAlignment="1">
      <alignment horizontal="center" vertical="center"/>
    </xf>
    <xf numFmtId="0" fontId="136" fillId="0" borderId="56" xfId="0" applyFont="1" applyBorder="1" applyAlignment="1">
      <alignment horizontal="center" vertical="center"/>
    </xf>
    <xf numFmtId="176" fontId="0" fillId="49" borderId="13" xfId="0" applyNumberFormat="1" applyFill="1" applyBorder="1" applyAlignment="1">
      <alignment horizontal="center" vertical="center"/>
    </xf>
    <xf numFmtId="176" fontId="189" fillId="36" borderId="13" xfId="0" applyNumberFormat="1" applyFont="1" applyFill="1" applyBorder="1" applyAlignment="1">
      <alignment horizontal="center"/>
    </xf>
    <xf numFmtId="176" fontId="189" fillId="0" borderId="13" xfId="0" applyNumberFormat="1" applyFont="1" applyBorder="1" applyAlignment="1">
      <alignment horizontal="center" vertical="center"/>
    </xf>
    <xf numFmtId="176" fontId="146" fillId="0" borderId="13" xfId="1005" applyNumberFormat="1" applyFont="1" applyBorder="1" applyAlignment="1">
      <alignment horizontal="center"/>
    </xf>
    <xf numFmtId="176" fontId="146" fillId="0" borderId="13" xfId="1007" applyNumberFormat="1" applyFont="1" applyBorder="1" applyAlignment="1">
      <alignment horizontal="center"/>
    </xf>
    <xf numFmtId="0" fontId="62" fillId="0" borderId="56" xfId="950" applyFont="1" applyBorder="1" applyAlignment="1">
      <alignment horizontal="center" vertical="center"/>
    </xf>
    <xf numFmtId="176" fontId="18" fillId="0" borderId="0" xfId="0" applyNumberFormat="1" applyFont="1" applyAlignment="1">
      <alignment horizontal="left" vertical="center"/>
    </xf>
    <xf numFmtId="0" fontId="141" fillId="0" borderId="0" xfId="0" applyFont="1" applyAlignment="1">
      <alignment vertical="center"/>
    </xf>
    <xf numFmtId="176" fontId="8" fillId="0" borderId="13" xfId="0" applyNumberFormat="1" applyFont="1" applyBorder="1" applyAlignment="1">
      <alignment horizontal="center" vertical="center"/>
    </xf>
    <xf numFmtId="177" fontId="8" fillId="0" borderId="0" xfId="0" applyNumberFormat="1" applyFont="1" applyAlignment="1">
      <alignment horizontal="left" vertical="center"/>
    </xf>
    <xf numFmtId="177" fontId="8" fillId="36" borderId="13" xfId="0" applyNumberFormat="1" applyFont="1" applyFill="1" applyBorder="1" applyAlignment="1">
      <alignment horizontal="center" vertical="center"/>
    </xf>
    <xf numFmtId="176" fontId="8" fillId="36" borderId="13" xfId="0" applyNumberFormat="1" applyFont="1" applyFill="1" applyBorder="1" applyAlignment="1">
      <alignment horizontal="center" vertical="center"/>
    </xf>
    <xf numFmtId="177" fontId="8" fillId="0" borderId="13" xfId="0" applyNumberFormat="1" applyFont="1" applyBorder="1" applyAlignment="1">
      <alignment horizontal="center" vertical="center"/>
    </xf>
    <xf numFmtId="177" fontId="8" fillId="0" borderId="13" xfId="0" applyNumberFormat="1" applyFont="1" applyBorder="1" applyAlignment="1">
      <alignment horizontal="center" vertical="center" wrapText="1"/>
    </xf>
    <xf numFmtId="176" fontId="119" fillId="0" borderId="13" xfId="0" applyNumberFormat="1" applyFont="1" applyBorder="1" applyAlignment="1">
      <alignment horizontal="left" vertical="center" wrapText="1"/>
    </xf>
    <xf numFmtId="0" fontId="155" fillId="0" borderId="13" xfId="2343" applyBorder="1" applyAlignment="1">
      <alignment horizontal="center" vertical="center"/>
    </xf>
    <xf numFmtId="0" fontId="155" fillId="0" borderId="13" xfId="2385" applyBorder="1" applyAlignment="1">
      <alignment horizontal="center" vertical="center"/>
    </xf>
    <xf numFmtId="0" fontId="155" fillId="0" borderId="65" xfId="2385" applyBorder="1" applyAlignment="1">
      <alignment horizontal="center" vertical="center"/>
    </xf>
    <xf numFmtId="0" fontId="155" fillId="0" borderId="16" xfId="2385" applyBorder="1" applyAlignment="1">
      <alignment horizontal="center" vertical="center"/>
    </xf>
    <xf numFmtId="177" fontId="17" fillId="0" borderId="106" xfId="0" applyNumberFormat="1" applyFont="1" applyBorder="1" applyAlignment="1">
      <alignment horizontal="center" vertical="center"/>
    </xf>
    <xf numFmtId="0" fontId="62" fillId="0" borderId="107" xfId="0" applyFont="1" applyBorder="1" applyAlignment="1">
      <alignment horizontal="center" vertical="center"/>
    </xf>
    <xf numFmtId="0" fontId="8" fillId="0" borderId="13" xfId="0" applyFont="1" applyBorder="1" applyAlignment="1">
      <alignment horizontal="center" vertical="center"/>
    </xf>
    <xf numFmtId="176" fontId="195" fillId="0" borderId="13" xfId="0" applyNumberFormat="1" applyFont="1" applyBorder="1" applyAlignment="1">
      <alignment horizontal="center" vertical="center"/>
    </xf>
    <xf numFmtId="177" fontId="119" fillId="0" borderId="0" xfId="0" applyNumberFormat="1" applyFont="1" applyAlignment="1">
      <alignment horizontal="center" vertical="center"/>
    </xf>
    <xf numFmtId="0" fontId="53" fillId="0" borderId="0" xfId="0" applyFont="1" applyAlignment="1">
      <alignment vertical="center"/>
    </xf>
    <xf numFmtId="0" fontId="196" fillId="0" borderId="0" xfId="0" applyFont="1" applyAlignment="1">
      <alignment horizontal="center" vertical="center" wrapText="1"/>
    </xf>
    <xf numFmtId="0" fontId="155" fillId="0" borderId="65" xfId="2343" applyBorder="1" applyAlignment="1">
      <alignment horizontal="center" vertical="center"/>
    </xf>
    <xf numFmtId="0" fontId="155" fillId="0" borderId="58" xfId="2343" applyBorder="1" applyAlignment="1">
      <alignment horizontal="center" vertical="center"/>
    </xf>
    <xf numFmtId="0" fontId="155" fillId="0" borderId="58" xfId="986" applyBorder="1" applyAlignment="1">
      <alignment horizontal="center" vertical="center"/>
    </xf>
    <xf numFmtId="0" fontId="62" fillId="0" borderId="0" xfId="950" applyFont="1" applyAlignment="1">
      <alignment horizontal="center" vertical="center" shrinkToFit="1"/>
    </xf>
    <xf numFmtId="0" fontId="0" fillId="0" borderId="0" xfId="0" applyAlignment="1">
      <alignment vertical="center" wrapText="1"/>
    </xf>
    <xf numFmtId="177" fontId="72" fillId="0" borderId="0" xfId="0" applyNumberFormat="1" applyFont="1" applyAlignment="1">
      <alignment vertical="center"/>
    </xf>
    <xf numFmtId="179" fontId="155" fillId="0" borderId="13" xfId="3730" applyNumberFormat="1" applyBorder="1" applyAlignment="1">
      <alignment horizontal="center" vertical="center"/>
    </xf>
    <xf numFmtId="179" fontId="155" fillId="0" borderId="58" xfId="3730" applyNumberFormat="1" applyBorder="1" applyAlignment="1">
      <alignment horizontal="center" vertical="center"/>
    </xf>
    <xf numFmtId="176" fontId="199" fillId="0" borderId="13" xfId="1011" applyNumberFormat="1" applyFont="1" applyBorder="1" applyAlignment="1">
      <alignment horizontal="center" vertical="center"/>
    </xf>
    <xf numFmtId="177" fontId="199" fillId="29" borderId="13" xfId="0" applyNumberFormat="1" applyFont="1" applyFill="1" applyBorder="1" applyAlignment="1">
      <alignment horizontal="center" vertical="center" wrapText="1"/>
    </xf>
    <xf numFmtId="176" fontId="132" fillId="0" borderId="24" xfId="1011" applyNumberFormat="1" applyFont="1" applyBorder="1" applyAlignment="1">
      <alignment horizontal="center" vertical="center"/>
    </xf>
    <xf numFmtId="176" fontId="18" fillId="0" borderId="26" xfId="1011" applyNumberFormat="1" applyFont="1" applyBorder="1" applyAlignment="1">
      <alignment horizontal="center" vertical="center"/>
    </xf>
    <xf numFmtId="179" fontId="155" fillId="0" borderId="13" xfId="3772" applyNumberFormat="1" applyFont="1" applyBorder="1" applyAlignment="1">
      <alignment horizontal="center"/>
    </xf>
    <xf numFmtId="176" fontId="8" fillId="0" borderId="35" xfId="0" applyNumberFormat="1" applyFont="1" applyBorder="1" applyAlignment="1">
      <alignment horizontal="center" vertical="center"/>
    </xf>
    <xf numFmtId="0" fontId="13" fillId="0" borderId="0" xfId="0" applyFont="1" applyAlignment="1">
      <alignment horizontal="center" vertical="center"/>
    </xf>
    <xf numFmtId="177" fontId="8" fillId="0" borderId="0" xfId="0" applyNumberFormat="1" applyFont="1" applyAlignment="1">
      <alignment horizontal="center" vertical="center" wrapText="1"/>
    </xf>
    <xf numFmtId="177" fontId="8" fillId="0" borderId="0" xfId="0" applyNumberFormat="1" applyFont="1" applyAlignment="1">
      <alignment horizontal="center" vertical="center"/>
    </xf>
    <xf numFmtId="0" fontId="8" fillId="0" borderId="14" xfId="0" applyFont="1" applyBorder="1" applyAlignment="1">
      <alignment horizontal="center" vertical="center"/>
    </xf>
    <xf numFmtId="0" fontId="8" fillId="0" borderId="0" xfId="0" applyFont="1" applyAlignment="1">
      <alignment horizontal="center" vertical="center"/>
    </xf>
    <xf numFmtId="177" fontId="8" fillId="0" borderId="14" xfId="0" applyNumberFormat="1" applyFont="1" applyBorder="1" applyAlignment="1">
      <alignment horizontal="center" vertical="center"/>
    </xf>
    <xf numFmtId="176" fontId="8" fillId="0" borderId="14" xfId="0" applyNumberFormat="1" applyFont="1" applyBorder="1" applyAlignment="1">
      <alignment horizontal="center" vertical="center"/>
    </xf>
    <xf numFmtId="176" fontId="8" fillId="0" borderId="0" xfId="0" applyNumberFormat="1" applyFont="1" applyAlignment="1">
      <alignment horizontal="center" vertical="center"/>
    </xf>
    <xf numFmtId="177" fontId="8" fillId="0" borderId="14" xfId="0" applyNumberFormat="1" applyFont="1" applyBorder="1" applyAlignment="1">
      <alignment horizontal="center" vertical="center" wrapText="1"/>
    </xf>
    <xf numFmtId="177" fontId="0" fillId="49" borderId="13" xfId="0" applyNumberFormat="1" applyFill="1" applyBorder="1" applyAlignment="1">
      <alignment horizontal="center" vertical="center"/>
    </xf>
    <xf numFmtId="176" fontId="0" fillId="0" borderId="0" xfId="0" applyNumberFormat="1" applyAlignment="1">
      <alignment vertical="center"/>
    </xf>
    <xf numFmtId="0" fontId="0" fillId="0" borderId="13" xfId="0" applyBorder="1" applyAlignment="1">
      <alignment vertical="center"/>
    </xf>
    <xf numFmtId="0" fontId="12" fillId="35" borderId="13" xfId="0" applyFont="1" applyFill="1" applyBorder="1" applyAlignment="1">
      <alignment vertical="center"/>
    </xf>
    <xf numFmtId="0" fontId="102" fillId="35" borderId="13" xfId="1482" applyFont="1" applyFill="1" applyBorder="1" applyAlignment="1" applyProtection="1">
      <alignment horizontal="center" vertical="center" wrapText="1"/>
    </xf>
    <xf numFmtId="0" fontId="102" fillId="35" borderId="13" xfId="1482" applyFont="1" applyFill="1" applyBorder="1" applyAlignment="1" applyProtection="1">
      <alignment vertical="center" wrapText="1"/>
    </xf>
    <xf numFmtId="0" fontId="16" fillId="0" borderId="0" xfId="0" applyFont="1" applyAlignment="1">
      <alignment horizontal="center" vertical="center"/>
    </xf>
    <xf numFmtId="0" fontId="12" fillId="35" borderId="24" xfId="0" applyFont="1" applyFill="1" applyBorder="1" applyAlignment="1">
      <alignment horizontal="center" vertical="center" wrapText="1"/>
    </xf>
    <xf numFmtId="0" fontId="12" fillId="35" borderId="24" xfId="0" applyFont="1" applyFill="1" applyBorder="1" applyAlignment="1">
      <alignment vertical="center" wrapText="1"/>
    </xf>
    <xf numFmtId="49" fontId="12" fillId="35" borderId="24" xfId="1482" applyNumberFormat="1" applyFont="1" applyFill="1" applyBorder="1" applyAlignment="1" applyProtection="1">
      <alignment horizontal="center" vertical="center" wrapText="1" shrinkToFit="1"/>
    </xf>
    <xf numFmtId="0" fontId="12" fillId="35" borderId="24" xfId="0" applyFont="1" applyFill="1" applyBorder="1" applyAlignment="1">
      <alignment vertical="center"/>
    </xf>
    <xf numFmtId="0" fontId="96" fillId="0" borderId="23" xfId="0" applyFont="1" applyBorder="1" applyAlignment="1">
      <alignment horizontal="center" vertical="center"/>
    </xf>
    <xf numFmtId="0" fontId="12" fillId="0" borderId="23" xfId="0" applyFont="1" applyBorder="1" applyAlignment="1">
      <alignment vertical="center" wrapText="1"/>
    </xf>
    <xf numFmtId="0" fontId="12" fillId="0" borderId="23" xfId="0" applyFont="1" applyBorder="1" applyAlignment="1">
      <alignment horizontal="center" vertical="center"/>
    </xf>
    <xf numFmtId="49" fontId="12" fillId="0" borderId="23" xfId="0" applyNumberFormat="1" applyFont="1" applyBorder="1" applyAlignment="1">
      <alignment horizontal="center" vertical="center" wrapText="1" shrinkToFit="1"/>
    </xf>
    <xf numFmtId="0" fontId="56" fillId="0" borderId="23" xfId="0" applyFont="1" applyBorder="1" applyAlignment="1">
      <alignment horizontal="left" vertical="center" wrapText="1"/>
    </xf>
    <xf numFmtId="0" fontId="96" fillId="0" borderId="22" xfId="0" applyFont="1" applyBorder="1" applyAlignment="1">
      <alignment horizontal="center" vertical="center"/>
    </xf>
    <xf numFmtId="0" fontId="12" fillId="0" borderId="22" xfId="0" applyFont="1" applyBorder="1" applyAlignment="1">
      <alignment vertical="center" wrapText="1"/>
    </xf>
    <xf numFmtId="0" fontId="96" fillId="0" borderId="0" xfId="0" applyFont="1" applyAlignment="1">
      <alignment horizontal="center" vertical="center"/>
    </xf>
    <xf numFmtId="177" fontId="220" fillId="0" borderId="0" xfId="0" applyNumberFormat="1" applyFont="1" applyAlignment="1">
      <alignment horizontal="left" vertical="center"/>
    </xf>
    <xf numFmtId="0" fontId="243" fillId="0" borderId="0" xfId="3815" applyFont="1" applyAlignment="1">
      <alignment horizontal="center" vertical="center"/>
    </xf>
    <xf numFmtId="0" fontId="16" fillId="0" borderId="0" xfId="3814" applyFont="1" applyAlignment="1">
      <alignment horizontal="center" vertical="center"/>
    </xf>
    <xf numFmtId="0" fontId="16" fillId="0" borderId="0" xfId="3814" applyFont="1" applyAlignment="1">
      <alignment horizontal="center" vertical="center" wrapText="1"/>
    </xf>
    <xf numFmtId="0" fontId="16" fillId="31" borderId="0" xfId="3815" applyFont="1" applyFill="1" applyAlignment="1">
      <alignment horizontal="center" vertical="center"/>
    </xf>
    <xf numFmtId="0" fontId="16" fillId="31" borderId="0" xfId="3815" applyFont="1" applyFill="1" applyAlignment="1">
      <alignment horizontal="center" vertical="center" wrapText="1"/>
    </xf>
    <xf numFmtId="0" fontId="75" fillId="0" borderId="0" xfId="3814" applyFont="1" applyAlignment="1">
      <alignment horizontal="center" vertical="center"/>
    </xf>
    <xf numFmtId="0" fontId="75" fillId="0" borderId="0" xfId="3814" applyFont="1" applyAlignment="1">
      <alignment horizontal="left" vertical="center" wrapText="1"/>
    </xf>
    <xf numFmtId="181" fontId="245" fillId="0" borderId="0" xfId="1023" applyNumberFormat="1" applyFont="1" applyAlignment="1">
      <alignment horizontal="center" vertical="center" wrapText="1"/>
    </xf>
    <xf numFmtId="177" fontId="243" fillId="0" borderId="0" xfId="3814" applyNumberFormat="1" applyFont="1" applyAlignment="1">
      <alignment horizontal="center" vertical="center"/>
    </xf>
    <xf numFmtId="0" fontId="246" fillId="0" borderId="0" xfId="3814" applyFont="1" applyAlignment="1">
      <alignment horizontal="left" vertical="center" wrapText="1"/>
    </xf>
    <xf numFmtId="0" fontId="75" fillId="0" borderId="0" xfId="3814" applyFont="1" applyAlignment="1">
      <alignment horizontal="center" vertical="center" wrapText="1"/>
    </xf>
    <xf numFmtId="0" fontId="247" fillId="0" borderId="0" xfId="3814" applyFont="1" applyAlignment="1">
      <alignment horizontal="left" vertical="center" wrapText="1"/>
    </xf>
    <xf numFmtId="0" fontId="247" fillId="0" borderId="0" xfId="3814" applyFont="1" applyAlignment="1">
      <alignment horizontal="center" vertical="center"/>
    </xf>
    <xf numFmtId="0" fontId="247" fillId="0" borderId="0" xfId="3814" applyFont="1" applyAlignment="1">
      <alignment vertical="center" wrapText="1"/>
    </xf>
    <xf numFmtId="0" fontId="247" fillId="0" borderId="0" xfId="0" applyFont="1" applyAlignment="1">
      <alignment horizontal="center" vertical="center" wrapText="1"/>
    </xf>
    <xf numFmtId="0" fontId="243" fillId="0" borderId="0" xfId="0" applyFont="1" applyAlignment="1">
      <alignment horizontal="center" vertical="center"/>
    </xf>
    <xf numFmtId="0" fontId="247" fillId="0" borderId="0" xfId="0" applyFont="1" applyAlignment="1">
      <alignment horizontal="center" vertical="center"/>
    </xf>
    <xf numFmtId="0" fontId="247" fillId="0" borderId="0" xfId="0" applyFont="1" applyAlignment="1">
      <alignment horizontal="left" vertical="center" wrapText="1"/>
    </xf>
    <xf numFmtId="0" fontId="248" fillId="0" borderId="0" xfId="0" applyFont="1" applyAlignment="1">
      <alignment horizontal="center" vertical="center"/>
    </xf>
    <xf numFmtId="177" fontId="247" fillId="0" borderId="0" xfId="0" applyNumberFormat="1" applyFont="1" applyAlignment="1">
      <alignment horizontal="center" vertical="center"/>
    </xf>
    <xf numFmtId="0" fontId="16" fillId="0" borderId="0" xfId="0" applyFont="1" applyAlignment="1">
      <alignment horizontal="left" vertical="center" wrapText="1"/>
    </xf>
    <xf numFmtId="0" fontId="249" fillId="0" borderId="0" xfId="0" applyFont="1" applyAlignment="1">
      <alignment horizontal="center" vertical="center"/>
    </xf>
    <xf numFmtId="177" fontId="16" fillId="0" borderId="0" xfId="0" applyNumberFormat="1" applyFont="1" applyAlignment="1">
      <alignment horizontal="center" vertical="center"/>
    </xf>
    <xf numFmtId="183" fontId="243" fillId="0" borderId="0" xfId="3814" applyNumberFormat="1" applyFont="1" applyAlignment="1">
      <alignment horizontal="center" vertical="center"/>
    </xf>
    <xf numFmtId="177" fontId="60" fillId="0" borderId="0" xfId="1023" applyNumberFormat="1" applyFont="1" applyFill="1" applyAlignment="1">
      <alignment horizontal="center" vertical="center" wrapText="1"/>
    </xf>
    <xf numFmtId="0" fontId="249" fillId="0" borderId="0" xfId="3814" applyFont="1" applyAlignment="1">
      <alignment horizontal="center" vertical="center"/>
    </xf>
    <xf numFmtId="0" fontId="75" fillId="0" borderId="0" xfId="3814" applyFont="1" applyAlignment="1">
      <alignment vertical="center" wrapText="1"/>
    </xf>
    <xf numFmtId="0" fontId="75" fillId="0" borderId="0" xfId="0" applyFont="1" applyAlignment="1">
      <alignment horizontal="left" vertical="center" wrapText="1"/>
    </xf>
    <xf numFmtId="0" fontId="16" fillId="0" borderId="0" xfId="0" applyFont="1" applyAlignment="1">
      <alignment vertical="center"/>
    </xf>
    <xf numFmtId="178" fontId="75" fillId="0" borderId="0" xfId="0" applyNumberFormat="1" applyFont="1" applyAlignment="1">
      <alignment horizontal="center" vertical="center"/>
    </xf>
    <xf numFmtId="3" fontId="238" fillId="0" borderId="0" xfId="0" applyNumberFormat="1" applyFont="1" applyAlignment="1">
      <alignment horizontal="center"/>
    </xf>
    <xf numFmtId="0" fontId="16" fillId="72" borderId="13" xfId="0" applyFont="1" applyFill="1" applyBorder="1" applyAlignment="1">
      <alignment horizontal="center" vertical="center"/>
    </xf>
    <xf numFmtId="0" fontId="16" fillId="72" borderId="13" xfId="0" applyFont="1" applyFill="1" applyBorder="1" applyAlignment="1">
      <alignment vertical="center"/>
    </xf>
    <xf numFmtId="0" fontId="12" fillId="72" borderId="13" xfId="0" applyFont="1" applyFill="1" applyBorder="1" applyAlignment="1">
      <alignment horizontal="center" vertical="center"/>
    </xf>
    <xf numFmtId="49" fontId="12" fillId="72" borderId="13" xfId="0" applyNumberFormat="1" applyFont="1" applyFill="1" applyBorder="1" applyAlignment="1">
      <alignment horizontal="center" vertical="center" wrapText="1" shrinkToFit="1"/>
    </xf>
    <xf numFmtId="0" fontId="12" fillId="72" borderId="13" xfId="0" applyFont="1" applyFill="1" applyBorder="1" applyAlignment="1">
      <alignment vertical="center" wrapText="1"/>
    </xf>
    <xf numFmtId="177" fontId="8" fillId="0" borderId="13" xfId="5989" applyNumberFormat="1" applyBorder="1" applyAlignment="1">
      <alignment horizontal="center" vertical="center"/>
    </xf>
    <xf numFmtId="176" fontId="8" fillId="0" borderId="13" xfId="5990" applyNumberFormat="1" applyBorder="1" applyAlignment="1">
      <alignment horizontal="center" vertical="center"/>
    </xf>
    <xf numFmtId="176" fontId="8" fillId="0" borderId="13" xfId="6007" applyNumberFormat="1" applyBorder="1" applyAlignment="1">
      <alignment horizontal="center" vertical="center"/>
    </xf>
    <xf numFmtId="0" fontId="56" fillId="0" borderId="13" xfId="0" applyFont="1" applyBorder="1" applyAlignment="1">
      <alignment horizontal="left" vertical="center" wrapText="1"/>
    </xf>
    <xf numFmtId="49" fontId="12" fillId="0" borderId="13" xfId="0" applyNumberFormat="1" applyFont="1" applyBorder="1" applyAlignment="1">
      <alignment horizontal="center" vertical="center" wrapText="1" shrinkToFit="1"/>
    </xf>
    <xf numFmtId="0" fontId="12" fillId="0" borderId="13" xfId="0" applyFont="1" applyBorder="1" applyAlignment="1">
      <alignment horizontal="left" vertical="center" wrapText="1"/>
    </xf>
    <xf numFmtId="0" fontId="242" fillId="0" borderId="13" xfId="0" applyFont="1" applyBorder="1" applyAlignment="1">
      <alignment horizontal="center" vertical="center" wrapText="1"/>
    </xf>
    <xf numFmtId="0" fontId="242" fillId="0" borderId="13" xfId="0" applyFont="1" applyBorder="1" applyAlignment="1">
      <alignment horizontal="center" vertical="center"/>
    </xf>
    <xf numFmtId="0" fontId="242" fillId="0" borderId="13" xfId="0" applyFont="1" applyBorder="1" applyAlignment="1">
      <alignment horizontal="left" vertical="center" wrapText="1"/>
    </xf>
    <xf numFmtId="0" fontId="242" fillId="0" borderId="13" xfId="0" applyFont="1" applyBorder="1" applyAlignment="1">
      <alignment horizontal="left" vertical="center"/>
    </xf>
    <xf numFmtId="0" fontId="12" fillId="0" borderId="22" xfId="0" applyFont="1" applyBorder="1" applyAlignment="1">
      <alignment horizontal="left" vertical="center"/>
    </xf>
    <xf numFmtId="0" fontId="12" fillId="0" borderId="23" xfId="0" applyFont="1" applyBorder="1" applyAlignment="1">
      <alignment horizontal="left" vertical="center"/>
    </xf>
    <xf numFmtId="0" fontId="12" fillId="35" borderId="24" xfId="0" applyFont="1" applyFill="1" applyBorder="1" applyAlignment="1">
      <alignment horizontal="left" vertical="center" wrapText="1"/>
    </xf>
    <xf numFmtId="0" fontId="12" fillId="35" borderId="13" xfId="0" applyFont="1" applyFill="1" applyBorder="1" applyAlignment="1">
      <alignment horizontal="left" vertical="center" wrapText="1"/>
    </xf>
    <xf numFmtId="0" fontId="12" fillId="72" borderId="13" xfId="0" applyFont="1" applyFill="1" applyBorder="1" applyAlignment="1">
      <alignment horizontal="left" vertical="center"/>
    </xf>
    <xf numFmtId="0" fontId="242" fillId="73" borderId="13" xfId="0" applyFont="1" applyFill="1" applyBorder="1" applyAlignment="1">
      <alignment horizontal="left" vertical="center" wrapText="1"/>
    </xf>
    <xf numFmtId="49" fontId="12" fillId="0" borderId="13" xfId="0" applyNumberFormat="1" applyFont="1" applyBorder="1" applyAlignment="1">
      <alignment horizontal="left" vertical="center" wrapText="1" shrinkToFit="1"/>
    </xf>
    <xf numFmtId="0" fontId="102" fillId="0" borderId="13" xfId="1482" applyFont="1" applyFill="1" applyBorder="1" applyAlignment="1" applyProtection="1">
      <alignment horizontal="left" vertical="center" shrinkToFit="1"/>
    </xf>
    <xf numFmtId="0" fontId="102" fillId="73" borderId="13" xfId="1482" applyFont="1" applyFill="1" applyBorder="1" applyAlignment="1" applyProtection="1">
      <alignment horizontal="left" vertical="center" shrinkToFit="1"/>
    </xf>
    <xf numFmtId="0" fontId="12" fillId="73" borderId="13" xfId="0" applyFont="1" applyFill="1" applyBorder="1" applyAlignment="1">
      <alignment horizontal="left" vertical="center" wrapText="1"/>
    </xf>
    <xf numFmtId="0" fontId="12" fillId="73" borderId="13" xfId="0" applyFont="1" applyFill="1" applyBorder="1" applyAlignment="1">
      <alignment horizontal="left" vertical="center" shrinkToFit="1"/>
    </xf>
    <xf numFmtId="49" fontId="12" fillId="73" borderId="13" xfId="1482" applyNumberFormat="1" applyFont="1" applyFill="1" applyBorder="1" applyAlignment="1" applyProtection="1">
      <alignment horizontal="left" vertical="center" wrapText="1" shrinkToFit="1"/>
    </xf>
    <xf numFmtId="0" fontId="96" fillId="0" borderId="13" xfId="0" applyFont="1" applyBorder="1" applyAlignment="1">
      <alignment horizontal="left" vertical="center"/>
    </xf>
    <xf numFmtId="0" fontId="12" fillId="0" borderId="13" xfId="0" applyFont="1" applyBorder="1" applyAlignment="1">
      <alignment horizontal="left" vertical="center" shrinkToFit="1"/>
    </xf>
    <xf numFmtId="0" fontId="12" fillId="73" borderId="13" xfId="0" applyFont="1" applyFill="1" applyBorder="1" applyAlignment="1">
      <alignment horizontal="left" vertical="center"/>
    </xf>
    <xf numFmtId="49" fontId="12" fillId="0" borderId="13" xfId="0" applyNumberFormat="1" applyFont="1" applyBorder="1" applyAlignment="1">
      <alignment horizontal="center" vertical="center" wrapText="1"/>
    </xf>
    <xf numFmtId="49" fontId="12" fillId="73" borderId="13" xfId="0" applyNumberFormat="1" applyFont="1" applyFill="1" applyBorder="1" applyAlignment="1">
      <alignment horizontal="left" vertical="center" wrapText="1"/>
    </xf>
    <xf numFmtId="49" fontId="12" fillId="0" borderId="13" xfId="0" applyNumberFormat="1" applyFont="1" applyBorder="1" applyAlignment="1">
      <alignment horizontal="left" vertical="center" wrapText="1"/>
    </xf>
    <xf numFmtId="0" fontId="96" fillId="73" borderId="13" xfId="0" applyFont="1" applyFill="1" applyBorder="1" applyAlignment="1">
      <alignment horizontal="left" vertical="center" wrapText="1"/>
    </xf>
    <xf numFmtId="0" fontId="96" fillId="0" borderId="13" xfId="0" applyFont="1" applyBorder="1" applyAlignment="1">
      <alignment horizontal="left" vertical="center" wrapText="1"/>
    </xf>
    <xf numFmtId="0" fontId="102" fillId="0" borderId="13" xfId="1482" applyFont="1" applyBorder="1" applyAlignment="1" applyProtection="1">
      <alignment horizontal="left" vertical="center" shrinkToFit="1"/>
    </xf>
    <xf numFmtId="0" fontId="96" fillId="0" borderId="22" xfId="0" applyFont="1" applyBorder="1" applyAlignment="1">
      <alignment horizontal="left" vertical="center"/>
    </xf>
    <xf numFmtId="0" fontId="102" fillId="0" borderId="22" xfId="1482" applyFont="1" applyBorder="1" applyAlignment="1" applyProtection="1">
      <alignment vertical="center"/>
    </xf>
    <xf numFmtId="0" fontId="96" fillId="0" borderId="23" xfId="0" applyFont="1" applyBorder="1" applyAlignment="1">
      <alignment horizontal="left" vertical="center"/>
    </xf>
    <xf numFmtId="49" fontId="12" fillId="35" borderId="24" xfId="0" applyNumberFormat="1" applyFont="1" applyFill="1" applyBorder="1" applyAlignment="1">
      <alignment horizontal="left" vertical="center" wrapText="1"/>
    </xf>
    <xf numFmtId="49" fontId="12" fillId="35" borderId="13" xfId="0" applyNumberFormat="1" applyFont="1" applyFill="1" applyBorder="1" applyAlignment="1">
      <alignment horizontal="left" vertical="center" wrapText="1"/>
    </xf>
    <xf numFmtId="0" fontId="102" fillId="35" borderId="0" xfId="1482" applyFont="1" applyFill="1" applyAlignment="1" applyProtection="1">
      <alignment horizontal="center" vertical="center"/>
    </xf>
    <xf numFmtId="0" fontId="102" fillId="35" borderId="0" xfId="1482" applyFont="1" applyFill="1" applyAlignment="1" applyProtection="1">
      <alignment vertical="center"/>
    </xf>
    <xf numFmtId="0" fontId="16" fillId="35" borderId="13" xfId="0" applyFont="1" applyFill="1" applyBorder="1" applyAlignment="1">
      <alignment horizontal="left" vertical="center" wrapText="1"/>
    </xf>
    <xf numFmtId="49" fontId="12" fillId="72" borderId="13" xfId="0" applyNumberFormat="1" applyFont="1" applyFill="1" applyBorder="1" applyAlignment="1">
      <alignment horizontal="left" vertical="center" wrapText="1"/>
    </xf>
    <xf numFmtId="49" fontId="12" fillId="0" borderId="0" xfId="0" applyNumberFormat="1" applyFont="1" applyAlignment="1">
      <alignment horizontal="left" vertical="center" wrapText="1"/>
    </xf>
    <xf numFmtId="0" fontId="242" fillId="0" borderId="0" xfId="0" applyFont="1" applyAlignment="1">
      <alignment horizontal="left" vertical="center"/>
    </xf>
    <xf numFmtId="176" fontId="242" fillId="0" borderId="14" xfId="0" applyNumberFormat="1" applyFont="1" applyBorder="1" applyAlignment="1">
      <alignment horizontal="left" vertical="center"/>
    </xf>
    <xf numFmtId="176" fontId="242" fillId="0" borderId="0" xfId="0" applyNumberFormat="1" applyFont="1" applyAlignment="1">
      <alignment horizontal="left" vertical="center"/>
    </xf>
    <xf numFmtId="176" fontId="0" fillId="74" borderId="13" xfId="0" applyNumberFormat="1" applyFill="1" applyBorder="1" applyAlignment="1">
      <alignment horizontal="center" vertical="center"/>
    </xf>
    <xf numFmtId="0" fontId="96" fillId="0" borderId="0" xfId="0" applyFont="1" applyAlignment="1">
      <alignment horizontal="left" vertical="center"/>
    </xf>
    <xf numFmtId="0" fontId="102" fillId="0" borderId="0" xfId="1482" applyFont="1" applyBorder="1" applyAlignment="1" applyProtection="1">
      <alignment vertical="center"/>
    </xf>
    <xf numFmtId="176" fontId="119" fillId="0" borderId="0" xfId="0" applyNumberFormat="1" applyFont="1" applyAlignment="1">
      <alignment horizontal="left" vertical="center" wrapText="1"/>
    </xf>
    <xf numFmtId="176" fontId="119" fillId="0" borderId="0" xfId="0" applyNumberFormat="1" applyFont="1" applyAlignment="1">
      <alignment horizontal="left" vertical="center"/>
    </xf>
    <xf numFmtId="176" fontId="195" fillId="0" borderId="0" xfId="0" applyNumberFormat="1" applyFont="1" applyAlignment="1">
      <alignment horizontal="center" vertical="center"/>
    </xf>
    <xf numFmtId="179" fontId="0" fillId="0" borderId="13" xfId="0" applyNumberFormat="1" applyBorder="1" applyAlignment="1">
      <alignment horizontal="center" vertical="center"/>
    </xf>
    <xf numFmtId="179" fontId="8" fillId="0" borderId="13" xfId="5992" applyNumberFormat="1" applyBorder="1" applyAlignment="1">
      <alignment horizontal="center" vertical="center"/>
    </xf>
    <xf numFmtId="179" fontId="18" fillId="29" borderId="13" xfId="0" applyNumberFormat="1" applyFont="1" applyFill="1" applyBorder="1" applyAlignment="1">
      <alignment horizontal="center" vertical="center"/>
    </xf>
    <xf numFmtId="179" fontId="8" fillId="0" borderId="13" xfId="0" applyNumberFormat="1" applyFont="1" applyBorder="1" applyAlignment="1">
      <alignment horizontal="center" vertical="center"/>
    </xf>
    <xf numFmtId="177" fontId="0" fillId="0" borderId="0" xfId="0" applyNumberFormat="1" applyAlignment="1">
      <alignment horizontal="center" vertical="center" wrapText="1"/>
    </xf>
    <xf numFmtId="179" fontId="8" fillId="0" borderId="13" xfId="6005" applyNumberFormat="1" applyBorder="1" applyAlignment="1">
      <alignment horizontal="center" vertical="center"/>
    </xf>
    <xf numFmtId="177" fontId="8" fillId="74" borderId="13" xfId="0" applyNumberFormat="1" applyFont="1" applyFill="1" applyBorder="1" applyAlignment="1">
      <alignment horizontal="center" vertical="center"/>
    </xf>
    <xf numFmtId="176" fontId="8" fillId="74" borderId="13" xfId="0" applyNumberFormat="1" applyFont="1" applyFill="1" applyBorder="1" applyAlignment="1">
      <alignment horizontal="center" vertical="center"/>
    </xf>
    <xf numFmtId="177" fontId="8" fillId="74" borderId="16" xfId="0" applyNumberFormat="1" applyFont="1" applyFill="1" applyBorder="1" applyAlignment="1">
      <alignment horizontal="center" vertical="center"/>
    </xf>
    <xf numFmtId="177" fontId="0" fillId="74" borderId="13" xfId="0" applyNumberFormat="1" applyFill="1" applyBorder="1" applyAlignment="1">
      <alignment horizontal="center" vertical="center"/>
    </xf>
    <xf numFmtId="0" fontId="0" fillId="74" borderId="13" xfId="0" applyFill="1" applyBorder="1" applyAlignment="1">
      <alignment horizontal="center" vertical="center"/>
    </xf>
    <xf numFmtId="49" fontId="0" fillId="74" borderId="13" xfId="0" applyNumberFormat="1" applyFill="1" applyBorder="1" applyAlignment="1">
      <alignment horizontal="center" vertical="center"/>
    </xf>
    <xf numFmtId="176" fontId="8" fillId="74" borderId="16" xfId="0" applyNumberFormat="1" applyFont="1" applyFill="1" applyBorder="1" applyAlignment="1">
      <alignment horizontal="center" vertical="center"/>
    </xf>
    <xf numFmtId="0" fontId="12" fillId="72" borderId="13" xfId="0" applyFont="1" applyFill="1" applyBorder="1" applyAlignment="1">
      <alignment horizontal="center" vertical="center" wrapText="1"/>
    </xf>
    <xf numFmtId="0" fontId="12" fillId="72" borderId="13" xfId="0" applyFont="1" applyFill="1" applyBorder="1" applyAlignment="1">
      <alignment horizontal="left" vertical="center" wrapText="1"/>
    </xf>
    <xf numFmtId="0" fontId="12" fillId="72" borderId="13" xfId="0" applyFont="1" applyFill="1" applyBorder="1" applyAlignment="1">
      <alignment horizontal="left" vertical="center" shrinkToFit="1"/>
    </xf>
    <xf numFmtId="0" fontId="242" fillId="72" borderId="13" xfId="0" applyFont="1" applyFill="1" applyBorder="1" applyAlignment="1">
      <alignment horizontal="left" vertical="center" wrapText="1"/>
    </xf>
    <xf numFmtId="0" fontId="242" fillId="72" borderId="13" xfId="0" applyFont="1" applyFill="1" applyBorder="1" applyAlignment="1">
      <alignment vertical="center" wrapText="1"/>
    </xf>
    <xf numFmtId="0" fontId="12" fillId="72" borderId="0" xfId="0" applyFont="1" applyFill="1" applyAlignment="1">
      <alignment vertical="center"/>
    </xf>
    <xf numFmtId="0" fontId="16" fillId="0" borderId="0" xfId="0" applyFont="1" applyAlignment="1">
      <alignment horizontal="center" vertical="center" wrapText="1"/>
    </xf>
    <xf numFmtId="0" fontId="16" fillId="0" borderId="0" xfId="0" applyFont="1" applyAlignment="1">
      <alignment vertical="center" wrapText="1"/>
    </xf>
    <xf numFmtId="0" fontId="243" fillId="0" borderId="0" xfId="3814" applyFont="1" applyAlignment="1">
      <alignment horizontal="center" vertical="center"/>
    </xf>
    <xf numFmtId="0" fontId="251" fillId="0" borderId="0" xfId="3814" applyFont="1" applyAlignment="1">
      <alignment horizontal="center" vertical="center"/>
    </xf>
    <xf numFmtId="0" fontId="251" fillId="0" borderId="0" xfId="3814" applyFont="1" applyAlignment="1">
      <alignment vertical="center" wrapText="1"/>
    </xf>
    <xf numFmtId="0" fontId="251" fillId="0" borderId="0" xfId="3814" applyFont="1" applyAlignment="1">
      <alignment horizontal="left" vertical="center"/>
    </xf>
    <xf numFmtId="0" fontId="251" fillId="0" borderId="0" xfId="3814" applyFont="1" applyAlignment="1">
      <alignment horizontal="center" vertical="center" wrapText="1"/>
    </xf>
    <xf numFmtId="0" fontId="251" fillId="0" borderId="0" xfId="3814" applyFont="1">
      <alignment vertical="center"/>
    </xf>
    <xf numFmtId="181" fontId="252" fillId="0" borderId="0" xfId="1023" applyNumberFormat="1" applyFont="1" applyBorder="1" applyAlignment="1">
      <alignment horizontal="center" vertical="center" wrapText="1"/>
    </xf>
    <xf numFmtId="49" fontId="251" fillId="31" borderId="0" xfId="0" applyNumberFormat="1" applyFont="1" applyFill="1" applyAlignment="1">
      <alignment horizontal="center" vertical="center" wrapText="1"/>
    </xf>
    <xf numFmtId="49" fontId="251" fillId="31" borderId="0" xfId="0" applyNumberFormat="1" applyFont="1" applyFill="1" applyAlignment="1">
      <alignment horizontal="center" vertical="center"/>
    </xf>
    <xf numFmtId="0" fontId="251" fillId="30" borderId="0" xfId="3815" applyFont="1" applyFill="1" applyAlignment="1">
      <alignment horizontal="center" vertical="center"/>
    </xf>
    <xf numFmtId="0" fontId="251" fillId="38" borderId="0" xfId="3815" applyFont="1" applyFill="1" applyAlignment="1">
      <alignment horizontal="center" vertical="center" wrapText="1"/>
    </xf>
    <xf numFmtId="0" fontId="251" fillId="0" borderId="0" xfId="0" applyFont="1" applyAlignment="1">
      <alignment vertical="center"/>
    </xf>
    <xf numFmtId="0" fontId="247" fillId="0" borderId="0" xfId="5980" applyFont="1" applyAlignment="1">
      <alignment horizontal="center" vertical="center"/>
    </xf>
    <xf numFmtId="0" fontId="247" fillId="0" borderId="0" xfId="5981" applyFont="1" applyAlignment="1">
      <alignment horizontal="center" vertical="center"/>
    </xf>
    <xf numFmtId="0" fontId="254" fillId="0" borderId="0" xfId="0" applyFont="1" applyAlignment="1">
      <alignment horizontal="center" vertical="center" wrapText="1"/>
    </xf>
    <xf numFmtId="0" fontId="247" fillId="0" borderId="0" xfId="5982" applyFont="1" applyAlignment="1">
      <alignment horizontal="center" vertical="center"/>
    </xf>
    <xf numFmtId="0" fontId="254" fillId="0" borderId="0" xfId="1482" applyFont="1" applyBorder="1" applyAlignment="1" applyProtection="1">
      <alignment horizontal="center" vertical="center"/>
    </xf>
    <xf numFmtId="0" fontId="247" fillId="0" borderId="0" xfId="5983" applyFont="1" applyAlignment="1">
      <alignment horizontal="center" vertical="center"/>
    </xf>
    <xf numFmtId="0" fontId="247" fillId="0" borderId="0" xfId="5984" applyFont="1" applyAlignment="1">
      <alignment horizontal="center" vertical="center"/>
    </xf>
    <xf numFmtId="0" fontId="75" fillId="0" borderId="0" xfId="0" applyFont="1" applyAlignment="1">
      <alignment horizontal="left" vertical="center"/>
    </xf>
    <xf numFmtId="0" fontId="247" fillId="0" borderId="0" xfId="5986" applyFont="1" applyAlignment="1">
      <alignment horizontal="center" vertical="center"/>
    </xf>
    <xf numFmtId="0" fontId="247" fillId="0" borderId="0" xfId="5987" applyFont="1" applyAlignment="1">
      <alignment horizontal="center" vertical="center"/>
    </xf>
    <xf numFmtId="0" fontId="16" fillId="0" borderId="0" xfId="0" applyFont="1" applyAlignment="1">
      <alignment horizontal="left" vertical="center"/>
    </xf>
    <xf numFmtId="0" fontId="247" fillId="0" borderId="0" xfId="5985" applyFont="1" applyAlignment="1">
      <alignment horizontal="center" vertical="center"/>
    </xf>
    <xf numFmtId="0" fontId="247" fillId="0" borderId="0" xfId="5988" applyFont="1" applyAlignment="1">
      <alignment horizontal="center" vertical="center"/>
    </xf>
    <xf numFmtId="0" fontId="247" fillId="0" borderId="0" xfId="0" applyFont="1" applyAlignment="1">
      <alignment vertical="center"/>
    </xf>
    <xf numFmtId="0" fontId="247" fillId="0" borderId="0" xfId="5979" applyFont="1" applyAlignment="1">
      <alignment horizontal="center" vertical="center"/>
    </xf>
    <xf numFmtId="0" fontId="75" fillId="0" borderId="108" xfId="3814" applyFont="1" applyBorder="1" applyAlignment="1">
      <alignment horizontal="center" vertical="center"/>
    </xf>
    <xf numFmtId="0" fontId="75" fillId="0" borderId="108" xfId="3814" applyFont="1" applyBorder="1" applyAlignment="1">
      <alignment vertical="center" wrapText="1"/>
    </xf>
    <xf numFmtId="0" fontId="75" fillId="0" borderId="108" xfId="3814" applyFont="1" applyBorder="1" applyAlignment="1">
      <alignment horizontal="left" vertical="center" wrapText="1"/>
    </xf>
    <xf numFmtId="0" fontId="75" fillId="0" borderId="108" xfId="3814" applyFont="1" applyBorder="1" applyAlignment="1">
      <alignment horizontal="center" vertical="center" wrapText="1"/>
    </xf>
    <xf numFmtId="0" fontId="247" fillId="0" borderId="108" xfId="0" applyFont="1" applyBorder="1" applyAlignment="1">
      <alignment horizontal="center" vertical="center"/>
    </xf>
    <xf numFmtId="0" fontId="247" fillId="0" borderId="108" xfId="5979" applyFont="1" applyBorder="1" applyAlignment="1">
      <alignment horizontal="center" vertical="center"/>
    </xf>
    <xf numFmtId="0" fontId="75" fillId="0" borderId="108" xfId="0" applyFont="1" applyBorder="1" applyAlignment="1">
      <alignment horizontal="center" vertical="center"/>
    </xf>
    <xf numFmtId="0" fontId="16" fillId="0" borderId="108" xfId="0" applyFont="1" applyBorder="1" applyAlignment="1">
      <alignment vertical="center"/>
    </xf>
    <xf numFmtId="0" fontId="256" fillId="0" borderId="0" xfId="0" applyFont="1" applyAlignment="1">
      <alignment vertical="center" wrapText="1"/>
    </xf>
    <xf numFmtId="0" fontId="256" fillId="0" borderId="0" xfId="3814" applyFont="1" applyAlignment="1">
      <alignment vertical="center" wrapText="1"/>
    </xf>
    <xf numFmtId="0" fontId="256" fillId="0" borderId="0" xfId="0" applyFont="1" applyAlignment="1">
      <alignment horizontal="center" vertical="center" wrapText="1"/>
    </xf>
    <xf numFmtId="0" fontId="256" fillId="0" borderId="0" xfId="0" applyFont="1" applyAlignment="1">
      <alignment horizontal="center" vertical="center"/>
    </xf>
    <xf numFmtId="0" fontId="256" fillId="0" borderId="0" xfId="0" applyFont="1" applyAlignment="1">
      <alignment vertical="center"/>
    </xf>
    <xf numFmtId="185" fontId="247" fillId="0" borderId="0" xfId="3814" applyNumberFormat="1" applyFont="1" applyAlignment="1">
      <alignment horizontal="center" vertical="center" wrapText="1"/>
    </xf>
    <xf numFmtId="0" fontId="16" fillId="0" borderId="0" xfId="0" applyFont="1" applyAlignment="1">
      <alignment horizontal="center" vertical="center" shrinkToFit="1"/>
    </xf>
    <xf numFmtId="186" fontId="247" fillId="0" borderId="0" xfId="3814" applyNumberFormat="1" applyFont="1" applyAlignment="1">
      <alignment horizontal="center" vertical="center"/>
    </xf>
    <xf numFmtId="184" fontId="247" fillId="74" borderId="0" xfId="3814" applyNumberFormat="1" applyFont="1" applyFill="1" applyAlignment="1">
      <alignment horizontal="center" vertical="center" wrapText="1"/>
    </xf>
    <xf numFmtId="186" fontId="247" fillId="74" borderId="0" xfId="3814" applyNumberFormat="1" applyFont="1" applyFill="1" applyAlignment="1">
      <alignment horizontal="center" vertical="center"/>
    </xf>
    <xf numFmtId="0" fontId="243" fillId="0" borderId="108" xfId="3814" applyFont="1" applyBorder="1" applyAlignment="1">
      <alignment horizontal="center" vertical="center"/>
    </xf>
    <xf numFmtId="185" fontId="247" fillId="0" borderId="108" xfId="3814" applyNumberFormat="1" applyFont="1" applyBorder="1" applyAlignment="1">
      <alignment horizontal="center" vertical="center" wrapText="1"/>
    </xf>
    <xf numFmtId="186" fontId="247" fillId="0" borderId="108" xfId="3814" applyNumberFormat="1" applyFont="1" applyBorder="1" applyAlignment="1">
      <alignment horizontal="center" vertical="center"/>
    </xf>
    <xf numFmtId="0" fontId="247" fillId="0" borderId="108" xfId="3814" applyFont="1" applyBorder="1" applyAlignment="1">
      <alignment horizontal="center" vertical="center"/>
    </xf>
    <xf numFmtId="0" fontId="247" fillId="0" borderId="108" xfId="5980" applyFont="1" applyBorder="1" applyAlignment="1">
      <alignment horizontal="center" vertical="center"/>
    </xf>
    <xf numFmtId="0" fontId="247" fillId="0" borderId="108" xfId="0" applyFont="1" applyBorder="1" applyAlignment="1">
      <alignment horizontal="left" vertical="center" wrapText="1"/>
    </xf>
    <xf numFmtId="0" fontId="16" fillId="0" borderId="108" xfId="0" applyFont="1" applyBorder="1" applyAlignment="1">
      <alignment horizontal="center" vertical="center"/>
    </xf>
    <xf numFmtId="0" fontId="126" fillId="0" borderId="0" xfId="0" applyFont="1" applyAlignment="1">
      <alignment horizontal="center" vertical="center" wrapText="1"/>
    </xf>
    <xf numFmtId="0" fontId="259" fillId="0" borderId="0" xfId="1482" applyFont="1" applyBorder="1" applyAlignment="1" applyProtection="1">
      <alignment vertical="center" wrapText="1"/>
    </xf>
    <xf numFmtId="0" fontId="255" fillId="0" borderId="0" xfId="1482" applyFont="1" applyBorder="1" applyAlignment="1" applyProtection="1">
      <alignment horizontal="center" vertical="center" wrapText="1"/>
    </xf>
    <xf numFmtId="0" fontId="259" fillId="0" borderId="0" xfId="1482" applyFont="1" applyBorder="1" applyAlignment="1" applyProtection="1">
      <alignment horizontal="center" vertical="center" wrapText="1"/>
    </xf>
    <xf numFmtId="0" fontId="256" fillId="0" borderId="0" xfId="3814" applyFont="1" applyAlignment="1">
      <alignment horizontal="center" vertical="center" wrapText="1"/>
    </xf>
    <xf numFmtId="0" fontId="256" fillId="0" borderId="0" xfId="3814" applyFont="1" applyAlignment="1">
      <alignment horizontal="center" vertical="center"/>
    </xf>
    <xf numFmtId="0" fontId="126" fillId="0" borderId="0" xfId="1482" applyFont="1" applyBorder="1" applyAlignment="1" applyProtection="1">
      <alignment horizontal="center" vertical="center"/>
    </xf>
    <xf numFmtId="186" fontId="0" fillId="0" borderId="13" xfId="0" applyNumberFormat="1" applyBorder="1" applyAlignment="1">
      <alignment horizontal="center" vertical="center"/>
    </xf>
    <xf numFmtId="176" fontId="260" fillId="0" borderId="13" xfId="7463" applyNumberFormat="1" applyFont="1" applyBorder="1" applyAlignment="1">
      <alignment horizontal="center" vertical="center"/>
    </xf>
    <xf numFmtId="0" fontId="15" fillId="73" borderId="13" xfId="1482" applyFill="1" applyBorder="1" applyAlignment="1" applyProtection="1">
      <alignment horizontal="left" vertical="center" shrinkToFit="1"/>
    </xf>
    <xf numFmtId="0" fontId="15" fillId="0" borderId="13" xfId="1482" applyFill="1" applyBorder="1" applyAlignment="1" applyProtection="1">
      <alignment horizontal="left" vertical="center" shrinkToFit="1"/>
    </xf>
    <xf numFmtId="179" fontId="8" fillId="74" borderId="13" xfId="0" applyNumberFormat="1" applyFont="1" applyFill="1" applyBorder="1" applyAlignment="1">
      <alignment horizontal="center" vertical="center"/>
    </xf>
    <xf numFmtId="176" fontId="18" fillId="74" borderId="13" xfId="0" applyNumberFormat="1" applyFont="1" applyFill="1" applyBorder="1" applyAlignment="1">
      <alignment horizontal="center" vertical="center"/>
    </xf>
    <xf numFmtId="0" fontId="262" fillId="0" borderId="0" xfId="0" applyFont="1" applyAlignment="1">
      <alignment horizontal="center" vertical="center" wrapText="1"/>
    </xf>
    <xf numFmtId="0" fontId="265" fillId="0" borderId="0" xfId="0" applyFont="1" applyAlignment="1">
      <alignment horizontal="center" vertical="center"/>
    </xf>
    <xf numFmtId="49" fontId="12" fillId="73" borderId="24" xfId="0" applyNumberFormat="1" applyFont="1" applyFill="1" applyBorder="1" applyAlignment="1">
      <alignment horizontal="center" vertical="center" wrapText="1" shrinkToFit="1"/>
    </xf>
    <xf numFmtId="0" fontId="12" fillId="73" borderId="24" xfId="0" applyFont="1" applyFill="1" applyBorder="1" applyAlignment="1">
      <alignment horizontal="center" vertical="center" wrapText="1"/>
    </xf>
    <xf numFmtId="0" fontId="102" fillId="35" borderId="0" xfId="1482" applyFont="1" applyFill="1" applyBorder="1" applyAlignment="1" applyProtection="1">
      <alignment vertical="center"/>
    </xf>
    <xf numFmtId="0" fontId="62" fillId="0" borderId="0" xfId="3814" applyFont="1" applyAlignment="1">
      <alignment vertical="center" wrapText="1"/>
    </xf>
    <xf numFmtId="3" fontId="266" fillId="0" borderId="110" xfId="0" applyNumberFormat="1" applyFont="1" applyBorder="1" applyAlignment="1">
      <alignment horizontal="center" vertical="center" wrapText="1" readingOrder="1"/>
    </xf>
    <xf numFmtId="0" fontId="266" fillId="0" borderId="110" xfId="0" applyFont="1" applyBorder="1" applyAlignment="1">
      <alignment horizontal="center" vertical="center" wrapText="1" readingOrder="1"/>
    </xf>
    <xf numFmtId="177" fontId="0" fillId="74" borderId="16" xfId="0" applyNumberFormat="1" applyFill="1" applyBorder="1" applyAlignment="1">
      <alignment horizontal="center" vertical="center"/>
    </xf>
    <xf numFmtId="177" fontId="0" fillId="74" borderId="16" xfId="0" applyNumberFormat="1" applyFill="1" applyBorder="1" applyAlignment="1">
      <alignment horizontal="center" vertical="center" wrapText="1"/>
    </xf>
    <xf numFmtId="0" fontId="0" fillId="0" borderId="13" xfId="0" applyBorder="1" applyAlignment="1">
      <alignment horizontal="center" vertical="center" wrapText="1"/>
    </xf>
    <xf numFmtId="0" fontId="0" fillId="0" borderId="23" xfId="0" applyBorder="1" applyAlignment="1">
      <alignment vertical="center" wrapText="1"/>
    </xf>
    <xf numFmtId="0" fontId="0" fillId="35" borderId="24" xfId="0" applyFill="1" applyBorder="1" applyAlignment="1">
      <alignment vertical="center" wrapText="1"/>
    </xf>
    <xf numFmtId="0" fontId="15" fillId="35" borderId="13" xfId="1482" applyFill="1" applyBorder="1" applyAlignment="1" applyProtection="1">
      <alignment vertical="center" wrapText="1"/>
    </xf>
    <xf numFmtId="0" fontId="0" fillId="35" borderId="13" xfId="0" applyFill="1" applyBorder="1" applyAlignment="1">
      <alignment vertical="center" wrapText="1"/>
    </xf>
    <xf numFmtId="177" fontId="8" fillId="74" borderId="65" xfId="0" applyNumberFormat="1" applyFont="1" applyFill="1" applyBorder="1" applyAlignment="1">
      <alignment horizontal="center" vertical="center"/>
    </xf>
    <xf numFmtId="177" fontId="0" fillId="74" borderId="58" xfId="0" applyNumberFormat="1" applyFill="1" applyBorder="1" applyAlignment="1">
      <alignment horizontal="center" vertical="center"/>
    </xf>
    <xf numFmtId="176" fontId="18" fillId="0" borderId="65" xfId="0" applyNumberFormat="1" applyFont="1" applyBorder="1" applyAlignment="1">
      <alignment horizontal="center" vertical="center"/>
    </xf>
    <xf numFmtId="176" fontId="18" fillId="0" borderId="58" xfId="0" applyNumberFormat="1" applyFont="1" applyBorder="1" applyAlignment="1">
      <alignment horizontal="center" vertical="center"/>
    </xf>
    <xf numFmtId="179" fontId="0" fillId="0" borderId="58" xfId="0" applyNumberFormat="1" applyBorder="1" applyAlignment="1">
      <alignment horizontal="center" vertical="center"/>
    </xf>
    <xf numFmtId="179" fontId="8" fillId="0" borderId="58" xfId="5994" applyNumberFormat="1" applyBorder="1" applyAlignment="1">
      <alignment horizontal="center" vertical="center"/>
    </xf>
    <xf numFmtId="179" fontId="18" fillId="29" borderId="58" xfId="0" applyNumberFormat="1" applyFont="1" applyFill="1" applyBorder="1" applyAlignment="1">
      <alignment horizontal="center" vertical="center"/>
    </xf>
    <xf numFmtId="0" fontId="15" fillId="0" borderId="13" xfId="1482" applyFill="1" applyBorder="1" applyAlignment="1" applyProtection="1">
      <alignment horizontal="left" vertical="center" wrapText="1" shrinkToFit="1"/>
    </xf>
    <xf numFmtId="0" fontId="15" fillId="73" borderId="13" xfId="1482" applyFill="1" applyBorder="1" applyAlignment="1" applyProtection="1">
      <alignment horizontal="left" vertical="center" wrapText="1" shrinkToFit="1"/>
    </xf>
    <xf numFmtId="0" fontId="0" fillId="73" borderId="13" xfId="0" applyFill="1" applyBorder="1" applyAlignment="1">
      <alignment horizontal="left" vertical="center" wrapText="1" shrinkToFit="1"/>
    </xf>
    <xf numFmtId="0" fontId="0" fillId="0" borderId="13" xfId="0" applyBorder="1" applyAlignment="1">
      <alignment horizontal="left" vertical="center" wrapText="1" shrinkToFit="1"/>
    </xf>
    <xf numFmtId="0" fontId="15" fillId="0" borderId="13" xfId="1482" applyBorder="1" applyAlignment="1" applyProtection="1">
      <alignment horizontal="left" vertical="center" wrapText="1" shrinkToFit="1"/>
    </xf>
    <xf numFmtId="0" fontId="15" fillId="0" borderId="22" xfId="1482" applyBorder="1" applyAlignment="1" applyProtection="1">
      <alignment vertical="center" wrapText="1"/>
    </xf>
    <xf numFmtId="0" fontId="15" fillId="0" borderId="0" xfId="1482" applyBorder="1" applyAlignment="1" applyProtection="1">
      <alignment vertical="center" wrapText="1"/>
    </xf>
    <xf numFmtId="0" fontId="14" fillId="72" borderId="13" xfId="0" applyFont="1" applyFill="1" applyBorder="1" applyAlignment="1">
      <alignment vertical="center" wrapText="1"/>
    </xf>
    <xf numFmtId="0" fontId="0" fillId="72" borderId="13" xfId="0" applyFill="1" applyBorder="1" applyAlignment="1">
      <alignment horizontal="left" vertical="center" wrapText="1" shrinkToFit="1"/>
    </xf>
    <xf numFmtId="0" fontId="14" fillId="0" borderId="0" xfId="0" applyFont="1" applyAlignment="1">
      <alignment vertical="center" wrapText="1"/>
    </xf>
    <xf numFmtId="0" fontId="269" fillId="0" borderId="0" xfId="0" applyFont="1"/>
    <xf numFmtId="177" fontId="189" fillId="0" borderId="0" xfId="0" applyNumberFormat="1" applyFont="1" applyAlignment="1">
      <alignment horizontal="left" vertical="center"/>
    </xf>
    <xf numFmtId="179" fontId="8" fillId="74" borderId="13" xfId="0" applyNumberFormat="1" applyFont="1" applyFill="1" applyBorder="1" applyAlignment="1">
      <alignment horizontal="center" vertical="center" wrapText="1"/>
    </xf>
    <xf numFmtId="176" fontId="18" fillId="74" borderId="71" xfId="0" applyNumberFormat="1" applyFont="1" applyFill="1" applyBorder="1" applyAlignment="1">
      <alignment horizontal="center" vertical="center"/>
    </xf>
    <xf numFmtId="176" fontId="18" fillId="74" borderId="61" xfId="0" applyNumberFormat="1" applyFont="1" applyFill="1" applyBorder="1" applyAlignment="1">
      <alignment horizontal="center" vertical="center"/>
    </xf>
    <xf numFmtId="176" fontId="18" fillId="74" borderId="62" xfId="0" applyNumberFormat="1" applyFont="1" applyFill="1" applyBorder="1" applyAlignment="1">
      <alignment horizontal="center" vertical="center"/>
    </xf>
    <xf numFmtId="177" fontId="8" fillId="74" borderId="13" xfId="0" applyNumberFormat="1" applyFont="1" applyFill="1" applyBorder="1" applyAlignment="1">
      <alignment horizontal="center" vertical="center" wrapText="1"/>
    </xf>
    <xf numFmtId="176" fontId="18" fillId="74" borderId="13" xfId="1011" applyNumberFormat="1" applyFont="1" applyFill="1" applyBorder="1" applyAlignment="1">
      <alignment horizontal="center" vertical="center"/>
    </xf>
    <xf numFmtId="179" fontId="0" fillId="74" borderId="13" xfId="0" applyNumberFormat="1" applyFill="1" applyBorder="1" applyAlignment="1">
      <alignment horizontal="center" vertical="center"/>
    </xf>
    <xf numFmtId="176" fontId="8" fillId="74" borderId="13" xfId="0" applyNumberFormat="1" applyFont="1" applyFill="1" applyBorder="1" applyAlignment="1">
      <alignment horizontal="center" vertical="center" wrapText="1"/>
    </xf>
    <xf numFmtId="0" fontId="75" fillId="74" borderId="108" xfId="3814" applyFont="1" applyFill="1" applyBorder="1" applyAlignment="1">
      <alignment horizontal="center" vertical="center" wrapText="1"/>
    </xf>
    <xf numFmtId="0" fontId="75" fillId="74" borderId="0" xfId="3814" applyFont="1" applyFill="1" applyAlignment="1">
      <alignment horizontal="center" vertical="center" wrapText="1"/>
    </xf>
    <xf numFmtId="0" fontId="250" fillId="0" borderId="0" xfId="0" applyFont="1" applyAlignment="1">
      <alignment horizontal="left" vertical="center"/>
    </xf>
    <xf numFmtId="0" fontId="238" fillId="77" borderId="13" xfId="32998" applyFont="1" applyFill="1" applyBorder="1" applyAlignment="1">
      <alignment horizontal="left" vertical="center" wrapText="1" readingOrder="1"/>
    </xf>
    <xf numFmtId="0" fontId="238" fillId="77" borderId="24" xfId="32998" applyFont="1" applyFill="1" applyBorder="1" applyAlignment="1">
      <alignment horizontal="left" vertical="center" wrapText="1" readingOrder="1"/>
    </xf>
    <xf numFmtId="184" fontId="247" fillId="74" borderId="108" xfId="3814" applyNumberFormat="1" applyFont="1" applyFill="1" applyBorder="1" applyAlignment="1">
      <alignment horizontal="center" vertical="center" wrapText="1"/>
    </xf>
    <xf numFmtId="186" fontId="247" fillId="74" borderId="108" xfId="3814" applyNumberFormat="1" applyFont="1" applyFill="1" applyBorder="1" applyAlignment="1">
      <alignment horizontal="center" vertical="center"/>
    </xf>
    <xf numFmtId="0" fontId="247" fillId="0" borderId="108" xfId="5988" applyFont="1" applyBorder="1" applyAlignment="1">
      <alignment horizontal="center" vertical="center"/>
    </xf>
    <xf numFmtId="177" fontId="119" fillId="49" borderId="13" xfId="0" applyNumberFormat="1" applyFont="1" applyFill="1" applyBorder="1" applyAlignment="1">
      <alignment horizontal="center" vertical="center"/>
    </xf>
    <xf numFmtId="176" fontId="272" fillId="0" borderId="13" xfId="0" applyNumberFormat="1" applyFont="1" applyBorder="1" applyAlignment="1">
      <alignment horizontal="center" vertical="center"/>
    </xf>
    <xf numFmtId="176" fontId="189" fillId="74" borderId="13" xfId="0" applyNumberFormat="1" applyFont="1" applyFill="1" applyBorder="1" applyAlignment="1">
      <alignment horizontal="center" vertical="center"/>
    </xf>
    <xf numFmtId="0" fontId="264" fillId="0" borderId="0" xfId="1482" applyFont="1" applyBorder="1" applyAlignment="1" applyProtection="1">
      <alignment vertical="top" wrapText="1"/>
    </xf>
    <xf numFmtId="0" fontId="15" fillId="73" borderId="13" xfId="1482" applyFill="1" applyBorder="1" applyAlignment="1" applyProtection="1">
      <alignment horizontal="left" vertical="center" wrapText="1"/>
    </xf>
    <xf numFmtId="0" fontId="189" fillId="0" borderId="0" xfId="0" applyFont="1" applyAlignment="1">
      <alignment vertical="center"/>
    </xf>
    <xf numFmtId="0" fontId="18" fillId="78" borderId="13" xfId="0" applyFont="1" applyFill="1" applyBorder="1" applyAlignment="1">
      <alignment vertical="center"/>
    </xf>
    <xf numFmtId="0" fontId="238" fillId="0" borderId="13" xfId="32998" applyFont="1" applyBorder="1" applyAlignment="1">
      <alignment horizontal="left" vertical="center" wrapText="1" readingOrder="1"/>
    </xf>
    <xf numFmtId="176" fontId="0" fillId="78" borderId="13" xfId="0" applyNumberFormat="1" applyFill="1" applyBorder="1" applyAlignment="1">
      <alignment horizontal="center" vertical="center"/>
    </xf>
    <xf numFmtId="176" fontId="0" fillId="74" borderId="111" xfId="0" applyNumberFormat="1" applyFill="1" applyBorder="1" applyAlignment="1">
      <alignment horizontal="center" vertical="center"/>
    </xf>
    <xf numFmtId="179" fontId="8" fillId="0" borderId="111" xfId="0" applyNumberFormat="1" applyFont="1" applyBorder="1" applyAlignment="1">
      <alignment horizontal="center" vertical="center"/>
    </xf>
    <xf numFmtId="0" fontId="0" fillId="74" borderId="35" xfId="0" applyFill="1" applyBorder="1" applyAlignment="1">
      <alignment horizontal="center" vertical="center"/>
    </xf>
    <xf numFmtId="176" fontId="18" fillId="0" borderId="35" xfId="0" applyNumberFormat="1" applyFont="1" applyBorder="1" applyAlignment="1">
      <alignment horizontal="center" vertical="center"/>
    </xf>
    <xf numFmtId="176" fontId="18" fillId="74" borderId="35" xfId="0" applyNumberFormat="1" applyFont="1" applyFill="1" applyBorder="1" applyAlignment="1">
      <alignment horizontal="center" vertical="center"/>
    </xf>
    <xf numFmtId="0" fontId="0" fillId="74" borderId="58" xfId="0" applyFill="1" applyBorder="1" applyAlignment="1">
      <alignment horizontal="center" vertical="center"/>
    </xf>
    <xf numFmtId="176" fontId="18" fillId="74" borderId="58" xfId="0" applyNumberFormat="1" applyFont="1" applyFill="1" applyBorder="1" applyAlignment="1">
      <alignment horizontal="center" vertical="center"/>
    </xf>
    <xf numFmtId="176" fontId="261" fillId="0" borderId="13" xfId="0" applyNumberFormat="1" applyFont="1" applyBorder="1" applyAlignment="1">
      <alignment horizontal="left" vertical="center"/>
    </xf>
    <xf numFmtId="0" fontId="218" fillId="0" borderId="108" xfId="0" applyFont="1" applyBorder="1" applyAlignment="1">
      <alignment horizontal="center" vertical="center" wrapText="1"/>
    </xf>
    <xf numFmtId="0" fontId="247" fillId="0" borderId="108" xfId="3814" applyFont="1" applyBorder="1" applyAlignment="1">
      <alignment horizontal="center" vertical="center" wrapText="1"/>
    </xf>
    <xf numFmtId="0" fontId="256" fillId="0" borderId="108" xfId="0" applyFont="1" applyBorder="1" applyAlignment="1">
      <alignment horizontal="center" vertical="center"/>
    </xf>
    <xf numFmtId="49" fontId="15" fillId="73" borderId="13" xfId="1482" applyNumberFormat="1" applyFill="1" applyBorder="1" applyAlignment="1" applyProtection="1">
      <alignment horizontal="left" vertical="center" wrapText="1" shrinkToFit="1"/>
    </xf>
    <xf numFmtId="0" fontId="277" fillId="0" borderId="108" xfId="1482" applyFont="1" applyFill="1" applyBorder="1" applyAlignment="1" applyProtection="1">
      <alignment horizontal="center" vertical="center" wrapText="1"/>
    </xf>
    <xf numFmtId="0" fontId="265" fillId="0" borderId="0" xfId="3814" applyFont="1" applyAlignment="1">
      <alignment horizontal="center" vertical="center"/>
    </xf>
    <xf numFmtId="0" fontId="278" fillId="0" borderId="13" xfId="0" applyFont="1" applyBorder="1" applyAlignment="1">
      <alignment horizontal="center" vertical="center"/>
    </xf>
    <xf numFmtId="0" fontId="129" fillId="34" borderId="13" xfId="0" applyFont="1" applyFill="1" applyBorder="1" applyAlignment="1">
      <alignment horizontal="center" vertical="center"/>
    </xf>
    <xf numFmtId="0" fontId="129" fillId="28" borderId="13" xfId="0" applyFont="1" applyFill="1" applyBorder="1" applyAlignment="1">
      <alignment horizontal="center" vertical="center"/>
    </xf>
    <xf numFmtId="0" fontId="129" fillId="33" borderId="13" xfId="0" applyFont="1" applyFill="1" applyBorder="1" applyAlignment="1">
      <alignment horizontal="center" vertical="center"/>
    </xf>
    <xf numFmtId="0" fontId="129" fillId="30" borderId="13" xfId="0" applyFont="1" applyFill="1" applyBorder="1" applyAlignment="1">
      <alignment horizontal="center" vertical="center"/>
    </xf>
    <xf numFmtId="0" fontId="284" fillId="72" borderId="13" xfId="0" applyFont="1" applyFill="1" applyBorder="1" applyAlignment="1">
      <alignment horizontal="center" vertical="center"/>
    </xf>
    <xf numFmtId="0" fontId="284" fillId="35" borderId="13" xfId="0" applyFont="1" applyFill="1" applyBorder="1" applyAlignment="1">
      <alignment horizontal="center" vertical="center"/>
    </xf>
    <xf numFmtId="0" fontId="278" fillId="0" borderId="0" xfId="0" applyFont="1" applyAlignment="1">
      <alignment vertical="center"/>
    </xf>
    <xf numFmtId="0" fontId="278" fillId="0" borderId="13" xfId="0" applyFont="1" applyBorder="1" applyAlignment="1">
      <alignment vertical="center"/>
    </xf>
    <xf numFmtId="0" fontId="278" fillId="34" borderId="13" xfId="0" applyFont="1" applyFill="1" applyBorder="1" applyAlignment="1">
      <alignment horizontal="center" vertical="center"/>
    </xf>
    <xf numFmtId="0" fontId="278" fillId="28" borderId="13" xfId="0" applyFont="1" applyFill="1" applyBorder="1" applyAlignment="1">
      <alignment horizontal="center" vertical="center"/>
    </xf>
    <xf numFmtId="0" fontId="278" fillId="33" borderId="13" xfId="0" applyFont="1" applyFill="1" applyBorder="1" applyAlignment="1">
      <alignment horizontal="center" vertical="center"/>
    </xf>
    <xf numFmtId="0" fontId="278" fillId="30" borderId="13" xfId="0" applyFont="1" applyFill="1" applyBorder="1" applyAlignment="1">
      <alignment horizontal="center" vertical="center"/>
    </xf>
    <xf numFmtId="0" fontId="280" fillId="72" borderId="13" xfId="0" applyFont="1" applyFill="1" applyBorder="1" applyAlignment="1">
      <alignment horizontal="center" vertical="center"/>
    </xf>
    <xf numFmtId="0" fontId="280" fillId="35" borderId="13" xfId="0" applyFont="1" applyFill="1" applyBorder="1" applyAlignment="1">
      <alignment horizontal="center" vertical="center"/>
    </xf>
    <xf numFmtId="0" fontId="279" fillId="0" borderId="0" xfId="1482" applyFont="1" applyAlignment="1" applyProtection="1">
      <alignment vertical="center"/>
    </xf>
    <xf numFmtId="0" fontId="280" fillId="35" borderId="15" xfId="0" applyFont="1" applyFill="1" applyBorder="1" applyAlignment="1">
      <alignment horizontal="center" vertical="center"/>
    </xf>
    <xf numFmtId="0" fontId="280" fillId="28" borderId="15" xfId="0" applyFont="1" applyFill="1" applyBorder="1" applyAlignment="1">
      <alignment horizontal="center" vertical="center"/>
    </xf>
    <xf numFmtId="0" fontId="280" fillId="30" borderId="15" xfId="0" applyFont="1" applyFill="1" applyBorder="1" applyAlignment="1">
      <alignment horizontal="center" vertical="center"/>
    </xf>
    <xf numFmtId="0" fontId="280" fillId="31" borderId="15" xfId="0" applyFont="1" applyFill="1" applyBorder="1" applyAlignment="1">
      <alignment horizontal="center" vertical="center"/>
    </xf>
    <xf numFmtId="0" fontId="280" fillId="32" borderId="15" xfId="0" applyFont="1" applyFill="1" applyBorder="1" applyAlignment="1">
      <alignment horizontal="center" vertical="center"/>
    </xf>
    <xf numFmtId="0" fontId="278" fillId="0" borderId="19" xfId="0" applyFont="1" applyBorder="1" applyAlignment="1">
      <alignment horizontal="left" vertical="center"/>
    </xf>
    <xf numFmtId="0" fontId="278" fillId="28" borderId="15" xfId="0" applyFont="1" applyFill="1" applyBorder="1" applyAlignment="1">
      <alignment horizontal="center" vertical="center"/>
    </xf>
    <xf numFmtId="0" fontId="278" fillId="32" borderId="15" xfId="0" applyFont="1" applyFill="1" applyBorder="1" applyAlignment="1">
      <alignment horizontal="center" vertical="center"/>
    </xf>
    <xf numFmtId="0" fontId="278" fillId="30" borderId="15" xfId="0" applyFont="1" applyFill="1" applyBorder="1" applyAlignment="1">
      <alignment horizontal="center" vertical="center"/>
    </xf>
    <xf numFmtId="0" fontId="278" fillId="31" borderId="15" xfId="0" applyFont="1" applyFill="1" applyBorder="1" applyAlignment="1">
      <alignment horizontal="center" vertical="center"/>
    </xf>
    <xf numFmtId="0" fontId="281" fillId="30" borderId="15" xfId="0" applyFont="1" applyFill="1" applyBorder="1" applyAlignment="1">
      <alignment horizontal="center" vertical="center"/>
    </xf>
    <xf numFmtId="0" fontId="282" fillId="30" borderId="15" xfId="0" applyFont="1" applyFill="1" applyBorder="1" applyAlignment="1">
      <alignment horizontal="center" vertical="center"/>
    </xf>
    <xf numFmtId="0" fontId="282" fillId="31" borderId="15" xfId="0" applyFont="1" applyFill="1" applyBorder="1" applyAlignment="1">
      <alignment horizontal="center" vertical="center"/>
    </xf>
    <xf numFmtId="0" fontId="282" fillId="32" borderId="15" xfId="0" applyFont="1" applyFill="1" applyBorder="1" applyAlignment="1">
      <alignment horizontal="center" vertical="center"/>
    </xf>
    <xf numFmtId="0" fontId="282" fillId="28" borderId="15" xfId="0" applyFont="1" applyFill="1" applyBorder="1" applyAlignment="1">
      <alignment horizontal="center" vertical="center"/>
    </xf>
    <xf numFmtId="0" fontId="283" fillId="0" borderId="0" xfId="0" applyFont="1" applyAlignment="1">
      <alignment vertical="center"/>
    </xf>
    <xf numFmtId="0" fontId="278" fillId="79" borderId="61" xfId="0" applyFont="1" applyFill="1" applyBorder="1" applyAlignment="1">
      <alignment horizontal="center" vertical="center"/>
    </xf>
    <xf numFmtId="0" fontId="278" fillId="81" borderId="61" xfId="0" applyFont="1" applyFill="1" applyBorder="1" applyAlignment="1">
      <alignment horizontal="center" vertical="center"/>
    </xf>
    <xf numFmtId="0" fontId="278" fillId="83" borderId="61" xfId="0" applyFont="1" applyFill="1" applyBorder="1" applyAlignment="1">
      <alignment horizontal="center" vertical="center"/>
    </xf>
    <xf numFmtId="0" fontId="129" fillId="0" borderId="0" xfId="0" applyFont="1" applyAlignment="1">
      <alignment vertical="center"/>
    </xf>
    <xf numFmtId="0" fontId="247" fillId="0" borderId="0" xfId="0" applyFont="1" applyAlignment="1">
      <alignment horizontal="left" vertical="center"/>
    </xf>
    <xf numFmtId="0" fontId="102" fillId="0" borderId="0" xfId="1482" applyFont="1" applyBorder="1" applyAlignment="1" applyProtection="1">
      <alignment horizontal="left" vertical="center" wrapText="1"/>
    </xf>
    <xf numFmtId="0" fontId="15" fillId="0" borderId="0" xfId="1482" applyBorder="1" applyAlignment="1" applyProtection="1">
      <alignment horizontal="left" vertical="center" wrapText="1"/>
    </xf>
    <xf numFmtId="0" fontId="253" fillId="0" borderId="0" xfId="1482" applyFont="1" applyBorder="1" applyAlignment="1" applyProtection="1">
      <alignment horizontal="left" vertical="center" wrapText="1"/>
    </xf>
    <xf numFmtId="0" fontId="102" fillId="0" borderId="0" xfId="1482" applyFont="1" applyFill="1" applyAlignment="1" applyProtection="1">
      <alignment horizontal="left" wrapText="1"/>
    </xf>
    <xf numFmtId="0" fontId="102" fillId="0" borderId="0" xfId="1482" applyFont="1" applyBorder="1" applyAlignment="1" applyProtection="1">
      <alignment vertical="center" wrapText="1"/>
    </xf>
    <xf numFmtId="0" fontId="102" fillId="0" borderId="108" xfId="1482" applyFont="1" applyFill="1" applyBorder="1" applyAlignment="1" applyProtection="1">
      <alignment horizontal="left" vertical="center" wrapText="1"/>
    </xf>
    <xf numFmtId="0" fontId="145" fillId="0" borderId="0" xfId="1482" applyFont="1" applyBorder="1" applyAlignment="1" applyProtection="1">
      <alignment horizontal="center" vertical="center"/>
    </xf>
    <xf numFmtId="0" fontId="285" fillId="0" borderId="0" xfId="1482" applyFont="1" applyBorder="1" applyAlignment="1" applyProtection="1">
      <alignment horizontal="left" vertical="center" wrapText="1"/>
    </xf>
    <xf numFmtId="0" fontId="242" fillId="73" borderId="13" xfId="0" applyFont="1" applyFill="1" applyBorder="1" applyAlignment="1">
      <alignment horizontal="left" vertical="center"/>
    </xf>
    <xf numFmtId="0" fontId="129" fillId="0" borderId="0" xfId="0" applyFont="1" applyAlignment="1">
      <alignment horizontal="center" vertical="center"/>
    </xf>
    <xf numFmtId="0" fontId="286" fillId="0" borderId="0" xfId="0" applyFont="1" applyAlignment="1">
      <alignment horizontal="left" vertical="center"/>
    </xf>
    <xf numFmtId="176" fontId="67" fillId="0" borderId="13" xfId="0" applyNumberFormat="1" applyFont="1" applyBorder="1" applyAlignment="1">
      <alignment horizontal="center" vertical="center"/>
    </xf>
    <xf numFmtId="176" fontId="278" fillId="0" borderId="13" xfId="0" applyNumberFormat="1" applyFont="1" applyBorder="1" applyAlignment="1">
      <alignment horizontal="center" vertical="center"/>
    </xf>
    <xf numFmtId="176" fontId="278" fillId="83" borderId="13" xfId="0" applyNumberFormat="1" applyFont="1" applyFill="1" applyBorder="1" applyAlignment="1">
      <alignment horizontal="center" vertical="center"/>
    </xf>
    <xf numFmtId="176" fontId="286" fillId="0" borderId="14" xfId="0" applyNumberFormat="1" applyFont="1" applyBorder="1" applyAlignment="1">
      <alignment horizontal="left" vertical="center"/>
    </xf>
    <xf numFmtId="176" fontId="286" fillId="0" borderId="0" xfId="0" applyNumberFormat="1" applyFont="1" applyAlignment="1">
      <alignment horizontal="left" vertical="center"/>
    </xf>
    <xf numFmtId="0" fontId="57" fillId="0" borderId="0" xfId="0" applyFont="1" applyAlignment="1">
      <alignment horizontal="left" vertical="center"/>
    </xf>
    <xf numFmtId="177" fontId="278" fillId="0" borderId="0" xfId="0" applyNumberFormat="1" applyFont="1" applyAlignment="1">
      <alignment horizontal="center" vertical="center" wrapText="1"/>
    </xf>
    <xf numFmtId="0" fontId="129" fillId="0" borderId="0" xfId="0" applyFont="1" applyAlignment="1">
      <alignment horizontal="left" vertical="center"/>
    </xf>
    <xf numFmtId="0" fontId="278" fillId="0" borderId="0" xfId="0" applyFont="1" applyAlignment="1">
      <alignment horizontal="center" vertical="center"/>
    </xf>
    <xf numFmtId="0" fontId="289" fillId="0" borderId="0" xfId="0" applyFont="1" applyAlignment="1">
      <alignment vertical="center"/>
    </xf>
    <xf numFmtId="177" fontId="278" fillId="74" borderId="13" xfId="0" applyNumberFormat="1" applyFont="1" applyFill="1" applyBorder="1" applyAlignment="1">
      <alignment horizontal="center" vertical="center"/>
    </xf>
    <xf numFmtId="176" fontId="278" fillId="0" borderId="0" xfId="0" applyNumberFormat="1" applyFont="1" applyAlignment="1">
      <alignment horizontal="center" vertical="center"/>
    </xf>
    <xf numFmtId="177" fontId="278" fillId="0" borderId="13" xfId="0" applyNumberFormat="1" applyFont="1" applyBorder="1" applyAlignment="1">
      <alignment horizontal="center" vertical="center"/>
    </xf>
    <xf numFmtId="176" fontId="278" fillId="0" borderId="13" xfId="5990" applyNumberFormat="1" applyFont="1" applyBorder="1" applyAlignment="1">
      <alignment horizontal="center" vertical="center"/>
    </xf>
    <xf numFmtId="177" fontId="290" fillId="0" borderId="13" xfId="0" applyNumberFormat="1" applyFont="1" applyBorder="1" applyAlignment="1">
      <alignment horizontal="center" vertical="center"/>
    </xf>
    <xf numFmtId="176" fontId="290" fillId="0" borderId="13" xfId="0" applyNumberFormat="1" applyFont="1" applyBorder="1" applyAlignment="1">
      <alignment horizontal="center" vertical="center" wrapText="1"/>
    </xf>
    <xf numFmtId="176" fontId="290" fillId="0" borderId="13" xfId="0" applyNumberFormat="1" applyFont="1" applyBorder="1" applyAlignment="1">
      <alignment horizontal="center" vertical="center"/>
    </xf>
    <xf numFmtId="177" fontId="290" fillId="0" borderId="0" xfId="0" applyNumberFormat="1" applyFont="1" applyAlignment="1">
      <alignment horizontal="center" vertical="center"/>
    </xf>
    <xf numFmtId="176" fontId="290" fillId="0" borderId="0" xfId="0" applyNumberFormat="1" applyFont="1" applyAlignment="1">
      <alignment horizontal="center" vertical="center" wrapText="1"/>
    </xf>
    <xf numFmtId="176" fontId="290" fillId="0" borderId="0" xfId="0" applyNumberFormat="1" applyFont="1" applyAlignment="1">
      <alignment horizontal="center" vertical="center"/>
    </xf>
    <xf numFmtId="177" fontId="278" fillId="0" borderId="0" xfId="0" applyNumberFormat="1" applyFont="1" applyAlignment="1">
      <alignment horizontal="left" vertical="center"/>
    </xf>
    <xf numFmtId="177" fontId="278" fillId="0" borderId="0" xfId="0" applyNumberFormat="1" applyFont="1" applyAlignment="1">
      <alignment horizontal="center" vertical="center"/>
    </xf>
    <xf numFmtId="177" fontId="278" fillId="0" borderId="14" xfId="0" applyNumberFormat="1" applyFont="1" applyBorder="1" applyAlignment="1">
      <alignment horizontal="center" vertical="center"/>
    </xf>
    <xf numFmtId="176" fontId="67" fillId="0" borderId="14" xfId="0" applyNumberFormat="1" applyFont="1" applyBorder="1" applyAlignment="1">
      <alignment horizontal="center" vertical="center"/>
    </xf>
    <xf numFmtId="176" fontId="67" fillId="0" borderId="0" xfId="0" applyNumberFormat="1" applyFont="1" applyAlignment="1">
      <alignment horizontal="center" vertical="center"/>
    </xf>
    <xf numFmtId="0" fontId="292" fillId="0" borderId="0" xfId="0" applyFont="1"/>
    <xf numFmtId="177" fontId="278" fillId="0" borderId="14" xfId="0" applyNumberFormat="1" applyFont="1" applyBorder="1" applyAlignment="1">
      <alignment horizontal="center" vertical="center" wrapText="1"/>
    </xf>
    <xf numFmtId="177" fontId="290" fillId="0" borderId="13" xfId="0" applyNumberFormat="1" applyFont="1" applyBorder="1" applyAlignment="1">
      <alignment horizontal="center" vertical="center" wrapText="1"/>
    </xf>
    <xf numFmtId="176" fontId="290" fillId="0" borderId="13" xfId="0" applyNumberFormat="1" applyFont="1" applyBorder="1" applyAlignment="1">
      <alignment horizontal="left" vertical="center" wrapText="1"/>
    </xf>
    <xf numFmtId="0" fontId="278" fillId="0" borderId="0" xfId="0" applyFont="1" applyAlignment="1">
      <alignment vertical="center" wrapText="1"/>
    </xf>
    <xf numFmtId="176" fontId="290" fillId="0" borderId="0" xfId="0" applyNumberFormat="1" applyFont="1" applyAlignment="1">
      <alignment horizontal="left" vertical="center" wrapText="1"/>
    </xf>
    <xf numFmtId="179" fontId="278" fillId="0" borderId="13" xfId="0" applyNumberFormat="1" applyFont="1" applyBorder="1" applyAlignment="1">
      <alignment horizontal="center" vertical="center"/>
    </xf>
    <xf numFmtId="179" fontId="278" fillId="0" borderId="13" xfId="5992" applyNumberFormat="1" applyFont="1" applyBorder="1" applyAlignment="1">
      <alignment horizontal="center" vertical="center"/>
    </xf>
    <xf numFmtId="179" fontId="67" fillId="29" borderId="13" xfId="0" applyNumberFormat="1" applyFont="1" applyFill="1" applyBorder="1" applyAlignment="1">
      <alignment horizontal="center" vertical="center"/>
    </xf>
    <xf numFmtId="186" fontId="278" fillId="0" borderId="13" xfId="0" applyNumberFormat="1" applyFont="1" applyBorder="1" applyAlignment="1">
      <alignment horizontal="center" vertical="center"/>
    </xf>
    <xf numFmtId="0" fontId="278" fillId="0" borderId="14" xfId="0" applyFont="1" applyBorder="1" applyAlignment="1">
      <alignment horizontal="center" vertical="center"/>
    </xf>
    <xf numFmtId="176" fontId="278" fillId="0" borderId="14" xfId="0" applyNumberFormat="1" applyFont="1" applyBorder="1" applyAlignment="1">
      <alignment horizontal="center" vertical="center"/>
    </xf>
    <xf numFmtId="176" fontId="290" fillId="0" borderId="13" xfId="0" applyNumberFormat="1" applyFont="1" applyBorder="1" applyAlignment="1">
      <alignment horizontal="left" vertical="center"/>
    </xf>
    <xf numFmtId="176" fontId="290" fillId="0" borderId="0" xfId="0" applyNumberFormat="1" applyFont="1" applyAlignment="1">
      <alignment horizontal="left" vertical="center"/>
    </xf>
    <xf numFmtId="0" fontId="67" fillId="0" borderId="0" xfId="0" applyFont="1" applyAlignment="1">
      <alignment vertical="center"/>
    </xf>
    <xf numFmtId="177" fontId="290" fillId="49" borderId="13" xfId="0" applyNumberFormat="1" applyFont="1" applyFill="1" applyBorder="1" applyAlignment="1">
      <alignment horizontal="center" vertical="center"/>
    </xf>
    <xf numFmtId="177" fontId="289" fillId="0" borderId="0" xfId="0" applyNumberFormat="1" applyFont="1" applyAlignment="1">
      <alignment horizontal="center" vertical="center"/>
    </xf>
    <xf numFmtId="176" fontId="67" fillId="0" borderId="58" xfId="0" applyNumberFormat="1" applyFont="1" applyBorder="1" applyAlignment="1">
      <alignment horizontal="center" vertical="center"/>
    </xf>
    <xf numFmtId="176" fontId="67" fillId="0" borderId="35" xfId="0" applyNumberFormat="1" applyFont="1" applyBorder="1" applyAlignment="1">
      <alignment horizontal="center" vertical="center"/>
    </xf>
    <xf numFmtId="177" fontId="278" fillId="0" borderId="16" xfId="0" applyNumberFormat="1" applyFont="1" applyBorder="1" applyAlignment="1">
      <alignment horizontal="center" vertical="center"/>
    </xf>
    <xf numFmtId="176" fontId="67" fillId="0" borderId="65" xfId="0" applyNumberFormat="1" applyFont="1" applyBorder="1" applyAlignment="1">
      <alignment horizontal="center" vertical="center"/>
    </xf>
    <xf numFmtId="176" fontId="278" fillId="0" borderId="58" xfId="0" applyNumberFormat="1" applyFont="1" applyBorder="1" applyAlignment="1">
      <alignment horizontal="center" vertical="center"/>
    </xf>
    <xf numFmtId="176" fontId="278" fillId="0" borderId="65" xfId="0" applyNumberFormat="1" applyFont="1" applyBorder="1" applyAlignment="1">
      <alignment horizontal="center" vertical="center"/>
    </xf>
    <xf numFmtId="176" fontId="293" fillId="0" borderId="13" xfId="0" applyNumberFormat="1" applyFont="1" applyBorder="1" applyAlignment="1">
      <alignment horizontal="center" vertical="center"/>
    </xf>
    <xf numFmtId="0" fontId="67" fillId="0" borderId="0" xfId="0" applyFont="1" applyAlignment="1">
      <alignment horizontal="center" vertical="center"/>
    </xf>
    <xf numFmtId="177" fontId="278" fillId="49" borderId="13" xfId="0" applyNumberFormat="1" applyFont="1" applyFill="1" applyBorder="1" applyAlignment="1">
      <alignment horizontal="center" vertical="center"/>
    </xf>
    <xf numFmtId="177" fontId="294" fillId="0" borderId="0" xfId="0" applyNumberFormat="1" applyFont="1" applyAlignment="1">
      <alignment horizontal="left" vertical="center"/>
    </xf>
    <xf numFmtId="177" fontId="278" fillId="0" borderId="13" xfId="5989" applyNumberFormat="1" applyFont="1" applyBorder="1" applyAlignment="1">
      <alignment horizontal="center" vertical="center"/>
    </xf>
    <xf numFmtId="177" fontId="278" fillId="74" borderId="13" xfId="0" applyNumberFormat="1" applyFont="1" applyFill="1" applyBorder="1" applyAlignment="1">
      <alignment horizontal="center" vertical="center" wrapText="1"/>
    </xf>
    <xf numFmtId="176" fontId="295" fillId="0" borderId="13" xfId="7463" applyNumberFormat="1" applyFont="1" applyBorder="1" applyAlignment="1">
      <alignment horizontal="center" vertical="center"/>
    </xf>
    <xf numFmtId="176" fontId="296" fillId="0" borderId="13" xfId="1011" applyNumberFormat="1" applyFont="1" applyBorder="1" applyAlignment="1">
      <alignment horizontal="center" vertical="center"/>
    </xf>
    <xf numFmtId="177" fontId="296" fillId="29" borderId="13" xfId="0" applyNumberFormat="1" applyFont="1" applyFill="1" applyBorder="1" applyAlignment="1">
      <alignment horizontal="center" vertical="center" wrapText="1"/>
    </xf>
    <xf numFmtId="179" fontId="278" fillId="0" borderId="13" xfId="6005" applyNumberFormat="1" applyFont="1" applyBorder="1" applyAlignment="1">
      <alignment horizontal="center" vertical="center"/>
    </xf>
    <xf numFmtId="176" fontId="278" fillId="49" borderId="13" xfId="0" applyNumberFormat="1" applyFont="1" applyFill="1" applyBorder="1" applyAlignment="1">
      <alignment horizontal="center" vertical="center"/>
    </xf>
    <xf numFmtId="176" fontId="278" fillId="0" borderId="13" xfId="6007" applyNumberFormat="1" applyFont="1" applyBorder="1" applyAlignment="1">
      <alignment horizontal="center" vertical="center"/>
    </xf>
    <xf numFmtId="0" fontId="278" fillId="0" borderId="0" xfId="0" applyFont="1"/>
    <xf numFmtId="176" fontId="297" fillId="0" borderId="13" xfId="0" applyNumberFormat="1" applyFont="1" applyBorder="1" applyAlignment="1">
      <alignment horizontal="center" vertical="center"/>
    </xf>
    <xf numFmtId="176" fontId="293" fillId="0" borderId="13" xfId="0" applyNumberFormat="1" applyFont="1" applyBorder="1" applyAlignment="1">
      <alignment horizontal="center" vertical="center" wrapText="1"/>
    </xf>
    <xf numFmtId="176" fontId="293" fillId="0" borderId="13" xfId="0" applyNumberFormat="1" applyFont="1" applyBorder="1" applyAlignment="1">
      <alignment horizontal="left" vertical="center" wrapText="1"/>
    </xf>
    <xf numFmtId="177" fontId="278" fillId="83" borderId="16" xfId="0" applyNumberFormat="1" applyFont="1" applyFill="1" applyBorder="1" applyAlignment="1">
      <alignment horizontal="center" vertical="center"/>
    </xf>
    <xf numFmtId="177" fontId="278" fillId="83" borderId="13" xfId="0" applyNumberFormat="1" applyFont="1" applyFill="1" applyBorder="1" applyAlignment="1">
      <alignment horizontal="center" vertical="center"/>
    </xf>
    <xf numFmtId="49" fontId="278" fillId="83" borderId="13" xfId="0" applyNumberFormat="1" applyFont="1" applyFill="1" applyBorder="1" applyAlignment="1">
      <alignment horizontal="center" vertical="center"/>
    </xf>
    <xf numFmtId="179" fontId="278" fillId="83" borderId="13" xfId="0" applyNumberFormat="1" applyFont="1" applyFill="1" applyBorder="1" applyAlignment="1">
      <alignment horizontal="center" vertical="center" wrapText="1"/>
    </xf>
    <xf numFmtId="176" fontId="67" fillId="83" borderId="13" xfId="0" applyNumberFormat="1" applyFont="1" applyFill="1" applyBorder="1" applyAlignment="1">
      <alignment horizontal="center" vertical="center"/>
    </xf>
    <xf numFmtId="177" fontId="278" fillId="83" borderId="16" xfId="0" applyNumberFormat="1" applyFont="1" applyFill="1" applyBorder="1" applyAlignment="1">
      <alignment horizontal="center" vertical="center" wrapText="1"/>
    </xf>
    <xf numFmtId="177" fontId="278" fillId="83" borderId="65" xfId="0" applyNumberFormat="1" applyFont="1" applyFill="1" applyBorder="1" applyAlignment="1">
      <alignment horizontal="center" vertical="center"/>
    </xf>
    <xf numFmtId="177" fontId="278" fillId="83" borderId="58" xfId="0" applyNumberFormat="1" applyFont="1" applyFill="1" applyBorder="1" applyAlignment="1">
      <alignment horizontal="center" vertical="center"/>
    </xf>
    <xf numFmtId="176" fontId="67" fillId="83" borderId="71" xfId="0" applyNumberFormat="1" applyFont="1" applyFill="1" applyBorder="1" applyAlignment="1">
      <alignment horizontal="center" vertical="center"/>
    </xf>
    <xf numFmtId="176" fontId="67" fillId="83" borderId="61" xfId="0" applyNumberFormat="1" applyFont="1" applyFill="1" applyBorder="1" applyAlignment="1">
      <alignment horizontal="center" vertical="center"/>
    </xf>
    <xf numFmtId="176" fontId="67" fillId="83" borderId="62" xfId="0" applyNumberFormat="1" applyFont="1" applyFill="1" applyBorder="1" applyAlignment="1">
      <alignment horizontal="center" vertical="center"/>
    </xf>
    <xf numFmtId="176" fontId="278" fillId="83" borderId="16" xfId="0" applyNumberFormat="1" applyFont="1" applyFill="1" applyBorder="1" applyAlignment="1">
      <alignment horizontal="center" vertical="center"/>
    </xf>
    <xf numFmtId="179" fontId="278" fillId="83" borderId="13" xfId="0" applyNumberFormat="1" applyFont="1" applyFill="1" applyBorder="1" applyAlignment="1">
      <alignment horizontal="center" vertical="center"/>
    </xf>
    <xf numFmtId="177" fontId="278" fillId="83" borderId="13" xfId="0" applyNumberFormat="1" applyFont="1" applyFill="1" applyBorder="1" applyAlignment="1">
      <alignment horizontal="center" vertical="center" wrapText="1"/>
    </xf>
    <xf numFmtId="176" fontId="67" fillId="83" borderId="13" xfId="1011" applyNumberFormat="1" applyFont="1" applyFill="1" applyBorder="1" applyAlignment="1">
      <alignment horizontal="center" vertical="center"/>
    </xf>
    <xf numFmtId="176" fontId="278" fillId="83" borderId="13" xfId="0" applyNumberFormat="1" applyFont="1" applyFill="1" applyBorder="1" applyAlignment="1">
      <alignment horizontal="center" vertical="center" wrapText="1"/>
    </xf>
    <xf numFmtId="0" fontId="129" fillId="0" borderId="26" xfId="0" applyFont="1" applyBorder="1" applyAlignment="1">
      <alignment horizontal="center" vertical="center"/>
    </xf>
    <xf numFmtId="0" fontId="129" fillId="0" borderId="69" xfId="0" applyFont="1" applyBorder="1" applyAlignment="1">
      <alignment horizontal="center" vertical="center"/>
    </xf>
    <xf numFmtId="0" fontId="283" fillId="0" borderId="0" xfId="0" applyFont="1" applyAlignment="1">
      <alignment horizontal="center" vertical="center"/>
    </xf>
    <xf numFmtId="0" fontId="129" fillId="0" borderId="0" xfId="945" applyFont="1" applyAlignment="1">
      <alignment horizontal="center" vertical="center"/>
    </xf>
    <xf numFmtId="0" fontId="217" fillId="76" borderId="13" xfId="945" applyFont="1" applyFill="1" applyBorder="1" applyAlignment="1">
      <alignment horizontal="center" vertical="center"/>
    </xf>
    <xf numFmtId="0" fontId="217" fillId="76" borderId="13" xfId="945" applyFont="1" applyFill="1" applyBorder="1" applyAlignment="1">
      <alignment horizontal="center" vertical="center" wrapText="1"/>
    </xf>
    <xf numFmtId="0" fontId="217" fillId="0" borderId="13" xfId="945" applyFont="1" applyBorder="1" applyAlignment="1">
      <alignment vertical="center" wrapText="1"/>
    </xf>
    <xf numFmtId="0" fontId="217" fillId="0" borderId="13" xfId="945" applyFont="1" applyBorder="1" applyAlignment="1">
      <alignment horizontal="left" vertical="center" wrapText="1"/>
    </xf>
    <xf numFmtId="0" fontId="129" fillId="0" borderId="13" xfId="945" applyFont="1" applyBorder="1" applyAlignment="1">
      <alignment horizontal="left" vertical="center" wrapText="1"/>
    </xf>
    <xf numFmtId="0" fontId="17" fillId="0" borderId="0" xfId="945" applyAlignment="1">
      <alignment horizontal="center"/>
    </xf>
    <xf numFmtId="0" fontId="17" fillId="0" borderId="0" xfId="945" applyAlignment="1"/>
    <xf numFmtId="0" fontId="217" fillId="83" borderId="13" xfId="945" applyFont="1" applyFill="1" applyBorder="1" applyAlignment="1">
      <alignment horizontal="left" vertical="center" wrapText="1"/>
    </xf>
    <xf numFmtId="0" fontId="12" fillId="73" borderId="13" xfId="0" applyFont="1" applyFill="1" applyBorder="1" applyAlignment="1">
      <alignment horizontal="center" vertical="center" wrapText="1"/>
    </xf>
    <xf numFmtId="49" fontId="12" fillId="73" borderId="13" xfId="0" applyNumberFormat="1" applyFont="1" applyFill="1" applyBorder="1" applyAlignment="1">
      <alignment horizontal="center" vertical="center" wrapText="1" shrinkToFit="1"/>
    </xf>
    <xf numFmtId="0" fontId="242" fillId="0" borderId="0" xfId="0" applyFont="1" applyAlignment="1">
      <alignment vertical="center" wrapText="1"/>
    </xf>
    <xf numFmtId="176" fontId="189" fillId="85" borderId="13" xfId="0" applyNumberFormat="1" applyFont="1" applyFill="1" applyBorder="1" applyAlignment="1">
      <alignment horizontal="center" vertical="center"/>
    </xf>
    <xf numFmtId="177" fontId="290" fillId="49" borderId="13" xfId="0" applyNumberFormat="1" applyFont="1" applyFill="1" applyBorder="1" applyAlignment="1">
      <alignment horizontal="center" vertical="center" wrapText="1"/>
    </xf>
    <xf numFmtId="177" fontId="129" fillId="0" borderId="0" xfId="0" applyNumberFormat="1" applyFont="1" applyAlignment="1">
      <alignment horizontal="left" vertical="center"/>
    </xf>
    <xf numFmtId="177" fontId="278" fillId="83" borderId="35" xfId="0" applyNumberFormat="1" applyFont="1" applyFill="1" applyBorder="1" applyAlignment="1">
      <alignment horizontal="center" vertical="center"/>
    </xf>
    <xf numFmtId="176" fontId="67" fillId="83" borderId="91" xfId="0" applyNumberFormat="1" applyFont="1" applyFill="1" applyBorder="1" applyAlignment="1">
      <alignment horizontal="center" vertical="center"/>
    </xf>
    <xf numFmtId="176" fontId="278" fillId="0" borderId="16" xfId="0" applyNumberFormat="1" applyFont="1" applyBorder="1" applyAlignment="1">
      <alignment horizontal="center" vertical="center"/>
    </xf>
    <xf numFmtId="179" fontId="278" fillId="0" borderId="16" xfId="0" applyNumberFormat="1" applyFont="1" applyBorder="1" applyAlignment="1">
      <alignment horizontal="center" vertical="center"/>
    </xf>
    <xf numFmtId="179" fontId="278" fillId="0" borderId="16" xfId="5994" applyNumberFormat="1" applyFont="1" applyBorder="1" applyAlignment="1">
      <alignment horizontal="center" vertical="center"/>
    </xf>
    <xf numFmtId="179" fontId="67" fillId="29" borderId="16" xfId="0" applyNumberFormat="1" applyFont="1" applyFill="1" applyBorder="1" applyAlignment="1">
      <alignment horizontal="center" vertical="center"/>
    </xf>
    <xf numFmtId="176" fontId="67" fillId="83" borderId="115" xfId="0" applyNumberFormat="1" applyFont="1" applyFill="1" applyBorder="1" applyAlignment="1">
      <alignment horizontal="center" vertical="center"/>
    </xf>
    <xf numFmtId="176" fontId="297" fillId="0" borderId="13" xfId="0" applyNumberFormat="1" applyFont="1" applyBorder="1" applyAlignment="1">
      <alignment horizontal="left" vertical="center" wrapText="1"/>
    </xf>
    <xf numFmtId="176" fontId="67" fillId="0" borderId="16" xfId="0" applyNumberFormat="1" applyFont="1" applyBorder="1" applyAlignment="1">
      <alignment horizontal="center" vertical="center"/>
    </xf>
    <xf numFmtId="176" fontId="297" fillId="0" borderId="13" xfId="0" applyNumberFormat="1" applyFont="1" applyBorder="1" applyAlignment="1">
      <alignment horizontal="left" vertical="center"/>
    </xf>
    <xf numFmtId="0" fontId="15" fillId="0" borderId="108" xfId="1482" applyFill="1" applyBorder="1" applyAlignment="1" applyProtection="1">
      <alignment horizontal="left" vertical="center" wrapText="1"/>
    </xf>
    <xf numFmtId="0" fontId="12" fillId="86" borderId="24" xfId="0" applyFont="1" applyFill="1" applyBorder="1" applyAlignment="1">
      <alignment horizontal="center" vertical="center" wrapText="1"/>
    </xf>
    <xf numFmtId="49" fontId="12" fillId="86" borderId="24" xfId="0" applyNumberFormat="1" applyFont="1" applyFill="1" applyBorder="1" applyAlignment="1">
      <alignment horizontal="center" vertical="center" wrapText="1" shrinkToFit="1"/>
    </xf>
    <xf numFmtId="49" fontId="242" fillId="86" borderId="13" xfId="0" applyNumberFormat="1" applyFont="1" applyFill="1" applyBorder="1" applyAlignment="1">
      <alignment horizontal="left" vertical="center" wrapText="1" shrinkToFit="1"/>
    </xf>
    <xf numFmtId="0" fontId="242" fillId="86" borderId="13" xfId="0" applyFont="1" applyFill="1" applyBorder="1" applyAlignment="1">
      <alignment horizontal="left" vertical="center" wrapText="1"/>
    </xf>
    <xf numFmtId="0" fontId="0" fillId="73" borderId="13" xfId="0" applyFill="1" applyBorder="1" applyAlignment="1">
      <alignment horizontal="center" vertical="center" wrapText="1"/>
    </xf>
    <xf numFmtId="177" fontId="294" fillId="0" borderId="0" xfId="0" applyNumberFormat="1" applyFont="1" applyAlignment="1">
      <alignment horizontal="center" vertical="center"/>
    </xf>
    <xf numFmtId="0" fontId="303" fillId="0" borderId="0" xfId="945" applyFont="1" applyAlignment="1"/>
    <xf numFmtId="49" fontId="295" fillId="83" borderId="13" xfId="0" applyNumberFormat="1" applyFont="1" applyFill="1" applyBorder="1" applyAlignment="1">
      <alignment horizontal="center" vertical="center"/>
    </xf>
    <xf numFmtId="176" fontId="295" fillId="0" borderId="13" xfId="0" applyNumberFormat="1" applyFont="1" applyBorder="1" applyAlignment="1">
      <alignment horizontal="center" vertical="center"/>
    </xf>
    <xf numFmtId="177" fontId="304" fillId="0" borderId="0" xfId="0" applyNumberFormat="1" applyFont="1" applyAlignment="1">
      <alignment horizontal="center" vertical="center"/>
    </xf>
    <xf numFmtId="0" fontId="67" fillId="0" borderId="13" xfId="0" applyFont="1" applyBorder="1" applyAlignment="1">
      <alignment vertical="center"/>
    </xf>
    <xf numFmtId="0" fontId="67" fillId="0" borderId="13" xfId="0" applyFont="1" applyBorder="1" applyAlignment="1">
      <alignment horizontal="left" vertical="center"/>
    </xf>
    <xf numFmtId="0" fontId="288" fillId="0" borderId="24" xfId="32998" applyFont="1" applyBorder="1" applyAlignment="1">
      <alignment horizontal="left" vertical="center" wrapText="1" readingOrder="1"/>
    </xf>
    <xf numFmtId="0" fontId="288" fillId="0" borderId="13" xfId="32998" applyFont="1" applyBorder="1" applyAlignment="1">
      <alignment horizontal="left" vertical="center" wrapText="1" readingOrder="1"/>
    </xf>
    <xf numFmtId="0" fontId="306" fillId="0" borderId="0" xfId="0" applyFont="1" applyAlignment="1">
      <alignment horizontal="left" vertical="center"/>
    </xf>
    <xf numFmtId="0" fontId="307" fillId="0" borderId="0" xfId="0" applyFont="1" applyAlignment="1">
      <alignment horizontal="left" vertical="center"/>
    </xf>
    <xf numFmtId="177" fontId="290" fillId="0" borderId="0" xfId="0" applyNumberFormat="1" applyFont="1" applyAlignment="1">
      <alignment horizontal="center" vertical="center" wrapText="1"/>
    </xf>
    <xf numFmtId="176" fontId="293" fillId="0" borderId="0" xfId="0" applyNumberFormat="1" applyFont="1" applyAlignment="1">
      <alignment horizontal="center" vertical="center" wrapText="1"/>
    </xf>
    <xf numFmtId="176" fontId="297" fillId="0" borderId="0" xfId="0" applyNumberFormat="1" applyFont="1" applyAlignment="1">
      <alignment horizontal="center" vertical="center"/>
    </xf>
    <xf numFmtId="176" fontId="293" fillId="0" borderId="0" xfId="0" applyNumberFormat="1" applyFont="1" applyAlignment="1">
      <alignment horizontal="left" vertical="center" wrapText="1"/>
    </xf>
    <xf numFmtId="176" fontId="293" fillId="0" borderId="0" xfId="0" applyNumberFormat="1" applyFont="1" applyAlignment="1">
      <alignment horizontal="center" vertical="center"/>
    </xf>
    <xf numFmtId="176" fontId="293" fillId="0" borderId="0" xfId="0" applyNumberFormat="1" applyFont="1" applyAlignment="1">
      <alignment horizontal="left" vertical="center"/>
    </xf>
    <xf numFmtId="0" fontId="11" fillId="73" borderId="13" xfId="0" applyFont="1" applyFill="1" applyBorder="1" applyAlignment="1">
      <alignment horizontal="left" vertical="center" wrapText="1"/>
    </xf>
    <xf numFmtId="177" fontId="309" fillId="87" borderId="0" xfId="0" applyNumberFormat="1" applyFont="1" applyFill="1" applyAlignment="1">
      <alignment horizontal="left" vertical="center"/>
    </xf>
    <xf numFmtId="177" fontId="278" fillId="87" borderId="0" xfId="0" applyNumberFormat="1" applyFont="1" applyFill="1" applyAlignment="1">
      <alignment horizontal="center" vertical="center"/>
    </xf>
    <xf numFmtId="177" fontId="57" fillId="0" borderId="0" xfId="0" applyNumberFormat="1" applyFont="1" applyAlignment="1">
      <alignment horizontal="right" vertical="center"/>
    </xf>
    <xf numFmtId="177" fontId="15" fillId="0" borderId="0" xfId="1482" applyNumberFormat="1" applyAlignment="1" applyProtection="1">
      <alignment horizontal="left" vertical="center"/>
    </xf>
    <xf numFmtId="0" fontId="311" fillId="73" borderId="13" xfId="0" applyFont="1" applyFill="1" applyBorder="1" applyAlignment="1">
      <alignment horizontal="left" vertical="center" wrapText="1"/>
    </xf>
    <xf numFmtId="0" fontId="73" fillId="73" borderId="13" xfId="0" applyFont="1" applyFill="1" applyBorder="1" applyAlignment="1">
      <alignment horizontal="center" vertical="center" wrapText="1"/>
    </xf>
    <xf numFmtId="49" fontId="73" fillId="73" borderId="13" xfId="0" applyNumberFormat="1" applyFont="1" applyFill="1" applyBorder="1" applyAlignment="1">
      <alignment horizontal="center" vertical="center" wrapText="1" shrinkToFit="1"/>
    </xf>
    <xf numFmtId="176" fontId="312" fillId="0" borderId="13" xfId="0" applyNumberFormat="1" applyFont="1" applyBorder="1" applyAlignment="1">
      <alignment horizontal="left" vertical="center" wrapText="1"/>
    </xf>
    <xf numFmtId="176" fontId="312" fillId="0" borderId="13" xfId="0" applyNumberFormat="1" applyFont="1" applyBorder="1" applyAlignment="1">
      <alignment horizontal="center" vertical="center" wrapText="1"/>
    </xf>
    <xf numFmtId="0" fontId="313" fillId="0" borderId="0" xfId="3814" applyFont="1" applyAlignment="1">
      <alignment horizontal="center" vertical="center" wrapText="1"/>
    </xf>
    <xf numFmtId="177" fontId="315" fillId="0" borderId="0" xfId="0" applyNumberFormat="1" applyFont="1" applyAlignment="1">
      <alignment horizontal="center" vertical="center"/>
    </xf>
    <xf numFmtId="0" fontId="287" fillId="0" borderId="23" xfId="0" applyFont="1" applyBorder="1" applyAlignment="1">
      <alignment vertical="center"/>
    </xf>
    <xf numFmtId="0" fontId="315" fillId="83" borderId="65" xfId="0" applyFont="1" applyFill="1" applyBorder="1" applyAlignment="1">
      <alignment horizontal="center" vertical="center"/>
    </xf>
    <xf numFmtId="0" fontId="315" fillId="83" borderId="13" xfId="0" applyFont="1" applyFill="1" applyBorder="1" applyAlignment="1">
      <alignment horizontal="center" vertical="center"/>
    </xf>
    <xf numFmtId="176" fontId="315" fillId="83" borderId="13" xfId="0" applyNumberFormat="1" applyFont="1" applyFill="1" applyBorder="1" applyAlignment="1">
      <alignment horizontal="center" vertical="center"/>
    </xf>
    <xf numFmtId="0" fontId="315" fillId="83" borderId="58" xfId="0" applyFont="1" applyFill="1" applyBorder="1" applyAlignment="1">
      <alignment horizontal="center" vertical="center"/>
    </xf>
    <xf numFmtId="177" fontId="316" fillId="83" borderId="65" xfId="0" applyNumberFormat="1" applyFont="1" applyFill="1" applyBorder="1" applyAlignment="1">
      <alignment horizontal="center" vertical="center"/>
    </xf>
    <xf numFmtId="177" fontId="316" fillId="83" borderId="13" xfId="0" applyNumberFormat="1" applyFont="1" applyFill="1" applyBorder="1" applyAlignment="1">
      <alignment horizontal="center" vertical="center"/>
    </xf>
    <xf numFmtId="177" fontId="316" fillId="83" borderId="58" xfId="0" applyNumberFormat="1" applyFont="1" applyFill="1" applyBorder="1" applyAlignment="1">
      <alignment horizontal="center" vertical="center"/>
    </xf>
    <xf numFmtId="176" fontId="57" fillId="83" borderId="13" xfId="0" applyNumberFormat="1" applyFont="1" applyFill="1" applyBorder="1" applyAlignment="1">
      <alignment horizontal="center" vertical="center"/>
    </xf>
    <xf numFmtId="179" fontId="278" fillId="0" borderId="14" xfId="0" applyNumberFormat="1" applyFont="1" applyBorder="1" applyAlignment="1">
      <alignment horizontal="center" vertical="center"/>
    </xf>
    <xf numFmtId="176" fontId="290" fillId="0" borderId="14" xfId="0" applyNumberFormat="1" applyFont="1" applyBorder="1" applyAlignment="1">
      <alignment horizontal="center" vertical="center" wrapText="1"/>
    </xf>
    <xf numFmtId="176" fontId="293" fillId="0" borderId="16" xfId="0" applyNumberFormat="1" applyFont="1" applyBorder="1" applyAlignment="1">
      <alignment horizontal="left" vertical="center" wrapText="1"/>
    </xf>
    <xf numFmtId="177" fontId="278" fillId="83" borderId="112" xfId="0" applyNumberFormat="1" applyFont="1" applyFill="1" applyBorder="1" applyAlignment="1">
      <alignment horizontal="center" vertical="center"/>
    </xf>
    <xf numFmtId="177" fontId="315" fillId="83" borderId="113" xfId="0" applyNumberFormat="1" applyFont="1" applyFill="1" applyBorder="1" applyAlignment="1">
      <alignment horizontal="left" vertical="center" wrapText="1"/>
    </xf>
    <xf numFmtId="0" fontId="75" fillId="0" borderId="108" xfId="0" applyFont="1" applyBorder="1" applyAlignment="1">
      <alignment horizontal="left" vertical="center" wrapText="1"/>
    </xf>
    <xf numFmtId="185" fontId="247" fillId="0" borderId="109" xfId="3814" applyNumberFormat="1" applyFont="1" applyBorder="1" applyAlignment="1">
      <alignment horizontal="center" vertical="center" wrapText="1"/>
    </xf>
    <xf numFmtId="186" fontId="247" fillId="0" borderId="109" xfId="3814" applyNumberFormat="1" applyFont="1" applyBorder="1" applyAlignment="1">
      <alignment horizontal="center" vertical="center"/>
    </xf>
    <xf numFmtId="0" fontId="129" fillId="0" borderId="40" xfId="0" applyFont="1" applyBorder="1" applyAlignment="1">
      <alignment horizontal="center" vertical="center"/>
    </xf>
    <xf numFmtId="0" fontId="278" fillId="88" borderId="0" xfId="0" applyFont="1" applyFill="1" applyAlignment="1">
      <alignment vertical="center"/>
    </xf>
    <xf numFmtId="0" fontId="278" fillId="0" borderId="58" xfId="0" applyFont="1" applyBorder="1" applyAlignment="1">
      <alignment horizontal="center" vertical="center"/>
    </xf>
    <xf numFmtId="177" fontId="57" fillId="83" borderId="24" xfId="0" applyNumberFormat="1" applyFont="1" applyFill="1" applyBorder="1" applyAlignment="1">
      <alignment horizontal="center" vertical="center"/>
    </xf>
    <xf numFmtId="0" fontId="278" fillId="88" borderId="13" xfId="0" applyFont="1" applyFill="1" applyBorder="1" applyAlignment="1">
      <alignment vertical="center"/>
    </xf>
    <xf numFmtId="0" fontId="67" fillId="88" borderId="13" xfId="0" applyFont="1" applyFill="1" applyBorder="1" applyAlignment="1">
      <alignment vertical="center"/>
    </xf>
    <xf numFmtId="0" fontId="288" fillId="88" borderId="13" xfId="32998" applyFont="1" applyFill="1" applyBorder="1" applyAlignment="1">
      <alignment horizontal="left" vertical="center" wrapText="1" readingOrder="1"/>
    </xf>
    <xf numFmtId="177" fontId="287" fillId="0" borderId="13" xfId="0" applyNumberFormat="1" applyFont="1" applyBorder="1" applyAlignment="1">
      <alignment horizontal="center" vertical="center" wrapText="1"/>
    </xf>
    <xf numFmtId="176" fontId="287" fillId="0" borderId="13" xfId="0" applyNumberFormat="1" applyFont="1" applyBorder="1" applyAlignment="1">
      <alignment horizontal="center" vertical="center"/>
    </xf>
    <xf numFmtId="0" fontId="300" fillId="0" borderId="0" xfId="0" applyFont="1" applyAlignment="1">
      <alignment vertical="center"/>
    </xf>
    <xf numFmtId="177" fontId="291" fillId="0" borderId="0" xfId="0" applyNumberFormat="1" applyFont="1" applyAlignment="1">
      <alignment horizontal="center" vertical="center"/>
    </xf>
    <xf numFmtId="177" fontId="289" fillId="0" borderId="0" xfId="0" applyNumberFormat="1" applyFont="1" applyAlignment="1">
      <alignment horizontal="left" vertical="center"/>
    </xf>
    <xf numFmtId="0" fontId="129" fillId="0" borderId="116" xfId="0" applyFont="1" applyBorder="1" applyAlignment="1">
      <alignment vertical="center"/>
    </xf>
    <xf numFmtId="0" fontId="129" fillId="49" borderId="0" xfId="0" applyFont="1" applyFill="1" applyAlignment="1">
      <alignment horizontal="center" vertical="center"/>
    </xf>
    <xf numFmtId="0" fontId="280" fillId="49" borderId="0" xfId="0" applyFont="1" applyFill="1" applyAlignment="1">
      <alignment horizontal="center" vertical="center"/>
    </xf>
    <xf numFmtId="0" fontId="278" fillId="49" borderId="0" xfId="0" applyFont="1" applyFill="1" applyAlignment="1">
      <alignment horizontal="center" vertical="center"/>
    </xf>
    <xf numFmtId="0" fontId="282" fillId="49" borderId="0" xfId="0" applyFont="1" applyFill="1" applyAlignment="1">
      <alignment horizontal="center" vertical="center"/>
    </xf>
    <xf numFmtId="0" fontId="278" fillId="49" borderId="0" xfId="0" applyFont="1" applyFill="1" applyAlignment="1">
      <alignment vertical="center"/>
    </xf>
    <xf numFmtId="0" fontId="283" fillId="49" borderId="0" xfId="0" applyFont="1" applyFill="1" applyAlignment="1">
      <alignment horizontal="center" vertical="center"/>
    </xf>
    <xf numFmtId="0" fontId="129" fillId="49" borderId="0" xfId="0" applyFont="1" applyFill="1" applyAlignment="1">
      <alignment vertical="center"/>
    </xf>
    <xf numFmtId="0" fontId="278" fillId="84" borderId="115" xfId="0" applyFont="1" applyFill="1" applyBorder="1" applyAlignment="1">
      <alignment horizontal="center" vertical="center"/>
    </xf>
    <xf numFmtId="0" fontId="282" fillId="0" borderId="116" xfId="0" applyFont="1" applyBorder="1" applyAlignment="1">
      <alignment vertical="center"/>
    </xf>
    <xf numFmtId="0" fontId="282" fillId="84" borderId="115" xfId="0" applyFont="1" applyFill="1" applyBorder="1" applyAlignment="1">
      <alignment horizontal="center" vertical="center"/>
    </xf>
    <xf numFmtId="0" fontId="282" fillId="83" borderId="61" xfId="0" applyFont="1" applyFill="1" applyBorder="1" applyAlignment="1">
      <alignment horizontal="center" vertical="center"/>
    </xf>
    <xf numFmtId="0" fontId="282" fillId="79" borderId="61" xfId="0" applyFont="1" applyFill="1" applyBorder="1" applyAlignment="1">
      <alignment horizontal="center" vertical="center"/>
    </xf>
    <xf numFmtId="0" fontId="282" fillId="81" borderId="61" xfId="0" applyFont="1" applyFill="1" applyBorder="1" applyAlignment="1">
      <alignment horizontal="center" vertical="center"/>
    </xf>
    <xf numFmtId="0" fontId="320" fillId="0" borderId="0" xfId="0" applyFont="1" applyAlignment="1">
      <alignment horizontal="center" vertical="center"/>
    </xf>
    <xf numFmtId="177" fontId="291" fillId="0" borderId="0" xfId="0" applyNumberFormat="1" applyFont="1" applyAlignment="1">
      <alignment vertical="center"/>
    </xf>
    <xf numFmtId="49" fontId="310" fillId="73" borderId="13" xfId="1482" applyNumberFormat="1" applyFont="1" applyFill="1" applyBorder="1" applyAlignment="1" applyProtection="1">
      <alignment horizontal="left" vertical="center" wrapText="1" shrinkToFit="1"/>
    </xf>
    <xf numFmtId="0" fontId="0" fillId="73" borderId="0" xfId="0" applyFill="1" applyAlignment="1">
      <alignment wrapText="1"/>
    </xf>
    <xf numFmtId="176" fontId="322" fillId="0" borderId="16" xfId="0" applyNumberFormat="1" applyFont="1" applyBorder="1" applyAlignment="1">
      <alignment horizontal="left" vertical="center" wrapText="1"/>
    </xf>
    <xf numFmtId="0" fontId="323" fillId="74" borderId="65" xfId="0" applyFont="1" applyFill="1" applyBorder="1" applyAlignment="1">
      <alignment horizontal="center" vertical="center"/>
    </xf>
    <xf numFmtId="0" fontId="323" fillId="74" borderId="16" xfId="0" applyFont="1" applyFill="1" applyBorder="1" applyAlignment="1">
      <alignment horizontal="center" vertical="center"/>
    </xf>
    <xf numFmtId="0" fontId="282" fillId="82" borderId="71" xfId="0" applyFont="1" applyFill="1" applyBorder="1" applyAlignment="1">
      <alignment horizontal="center" vertical="center"/>
    </xf>
    <xf numFmtId="0" fontId="282" fillId="82" borderId="115" xfId="0" applyFont="1" applyFill="1" applyBorder="1" applyAlignment="1">
      <alignment horizontal="center" vertical="center"/>
    </xf>
    <xf numFmtId="0" fontId="278" fillId="80" borderId="112" xfId="0" applyFont="1" applyFill="1" applyBorder="1" applyAlignment="1">
      <alignment horizontal="center" vertical="center"/>
    </xf>
    <xf numFmtId="0" fontId="278" fillId="80" borderId="42" xfId="0" applyFont="1" applyFill="1" applyBorder="1" applyAlignment="1">
      <alignment horizontal="center" vertical="center"/>
    </xf>
    <xf numFmtId="0" fontId="278" fillId="84" borderId="65" xfId="0" applyFont="1" applyFill="1" applyBorder="1" applyAlignment="1">
      <alignment horizontal="center" vertical="center"/>
    </xf>
    <xf numFmtId="0" fontId="278" fillId="84" borderId="16" xfId="0" applyFont="1" applyFill="1" applyBorder="1" applyAlignment="1">
      <alignment horizontal="center" vertical="center"/>
    </xf>
    <xf numFmtId="0" fontId="278" fillId="74" borderId="65" xfId="0" applyFont="1" applyFill="1" applyBorder="1" applyAlignment="1">
      <alignment horizontal="center" vertical="center"/>
    </xf>
    <xf numFmtId="0" fontId="278" fillId="74" borderId="16" xfId="0" applyFont="1" applyFill="1" applyBorder="1" applyAlignment="1">
      <alignment horizontal="center" vertical="center"/>
    </xf>
    <xf numFmtId="0" fontId="278" fillId="82" borderId="71" xfId="0" applyFont="1" applyFill="1" applyBorder="1" applyAlignment="1">
      <alignment horizontal="center" vertical="center"/>
    </xf>
    <xf numFmtId="0" fontId="278" fillId="82" borderId="115" xfId="0" applyFont="1" applyFill="1" applyBorder="1" applyAlignment="1">
      <alignment horizontal="center" vertical="center"/>
    </xf>
    <xf numFmtId="0" fontId="130" fillId="0" borderId="0" xfId="3814" applyFont="1" applyAlignment="1">
      <alignment vertical="center" wrapText="1"/>
    </xf>
    <xf numFmtId="176" fontId="67" fillId="83" borderId="24" xfId="0" applyNumberFormat="1" applyFont="1" applyFill="1" applyBorder="1" applyAlignment="1">
      <alignment horizontal="center" vertical="center"/>
    </xf>
    <xf numFmtId="0" fontId="15" fillId="0" borderId="0" xfId="1482" applyAlignment="1" applyProtection="1">
      <alignment vertical="center"/>
    </xf>
    <xf numFmtId="0" fontId="15" fillId="0" borderId="0" xfId="1482" applyFill="1" applyAlignment="1" applyProtection="1">
      <alignment vertical="center" wrapText="1"/>
    </xf>
    <xf numFmtId="0" fontId="277" fillId="0" borderId="108" xfId="1482" applyFont="1" applyFill="1" applyBorder="1" applyAlignment="1" applyProtection="1">
      <alignment horizontal="left" vertical="center" wrapText="1"/>
    </xf>
    <xf numFmtId="188" fontId="67" fillId="0" borderId="13" xfId="0" applyNumberFormat="1" applyFont="1" applyBorder="1" applyAlignment="1">
      <alignment horizontal="center" vertical="center"/>
    </xf>
    <xf numFmtId="189" fontId="67" fillId="0" borderId="13" xfId="0" applyNumberFormat="1" applyFont="1" applyBorder="1" applyAlignment="1">
      <alignment horizontal="center" vertical="center"/>
    </xf>
    <xf numFmtId="189" fontId="278" fillId="0" borderId="13" xfId="0" applyNumberFormat="1" applyFont="1" applyBorder="1" applyAlignment="1">
      <alignment horizontal="center" vertical="center"/>
    </xf>
    <xf numFmtId="189" fontId="295" fillId="0" borderId="13" xfId="0" applyNumberFormat="1" applyFont="1" applyBorder="1" applyAlignment="1">
      <alignment horizontal="center" vertical="center"/>
    </xf>
    <xf numFmtId="189" fontId="278" fillId="0" borderId="16" xfId="0" applyNumberFormat="1" applyFont="1" applyBorder="1" applyAlignment="1">
      <alignment horizontal="center" vertical="center"/>
    </xf>
    <xf numFmtId="189" fontId="278" fillId="0" borderId="13" xfId="5989" applyNumberFormat="1" applyFont="1" applyBorder="1" applyAlignment="1">
      <alignment horizontal="center" vertical="center"/>
    </xf>
    <xf numFmtId="176" fontId="278" fillId="73" borderId="13" xfId="0" applyNumberFormat="1" applyFont="1" applyFill="1" applyBorder="1" applyAlignment="1">
      <alignment horizontal="center" vertical="center"/>
    </xf>
    <xf numFmtId="177" fontId="315" fillId="76" borderId="13" xfId="0" applyNumberFormat="1" applyFont="1" applyFill="1" applyBorder="1" applyAlignment="1">
      <alignment horizontal="left" vertical="center"/>
    </xf>
    <xf numFmtId="0" fontId="75" fillId="85" borderId="0" xfId="3814" applyFont="1" applyFill="1" applyAlignment="1">
      <alignment vertical="center" wrapText="1"/>
    </xf>
    <xf numFmtId="0" fontId="75" fillId="85" borderId="108" xfId="3814" applyFont="1" applyFill="1" applyBorder="1" applyAlignment="1">
      <alignment vertical="center" wrapText="1"/>
    </xf>
    <xf numFmtId="0" fontId="242" fillId="85" borderId="0" xfId="3814" applyFont="1" applyFill="1" applyAlignment="1">
      <alignment horizontal="center" vertical="center"/>
    </xf>
    <xf numFmtId="176" fontId="294" fillId="0" borderId="13" xfId="0" applyNumberFormat="1" applyFont="1" applyBorder="1" applyAlignment="1">
      <alignment horizontal="center" vertical="center"/>
    </xf>
    <xf numFmtId="177" fontId="278" fillId="83" borderId="26" xfId="0" applyNumberFormat="1" applyFont="1" applyFill="1" applyBorder="1" applyAlignment="1">
      <alignment horizontal="center" vertical="center"/>
    </xf>
    <xf numFmtId="176" fontId="278" fillId="83" borderId="26" xfId="0" applyNumberFormat="1" applyFont="1" applyFill="1" applyBorder="1" applyAlignment="1">
      <alignment horizontal="center" vertical="center"/>
    </xf>
    <xf numFmtId="3" fontId="288" fillId="0" borderId="117" xfId="0" applyNumberFormat="1" applyFont="1" applyBorder="1" applyAlignment="1">
      <alignment horizontal="center" vertical="center" wrapText="1" readingOrder="1"/>
    </xf>
    <xf numFmtId="3" fontId="324" fillId="0" borderId="13" xfId="0" applyNumberFormat="1" applyFont="1" applyBorder="1" applyAlignment="1">
      <alignment horizontal="center" vertical="center" wrapText="1"/>
    </xf>
    <xf numFmtId="3" fontId="288" fillId="0" borderId="13" xfId="0" applyNumberFormat="1" applyFont="1" applyBorder="1" applyAlignment="1">
      <alignment horizontal="center" vertical="center" wrapText="1" readingOrder="1"/>
    </xf>
    <xf numFmtId="0" fontId="324" fillId="0" borderId="13" xfId="0" applyFont="1" applyBorder="1" applyAlignment="1">
      <alignment horizontal="center" vertical="center" wrapText="1"/>
    </xf>
    <xf numFmtId="176" fontId="278" fillId="85" borderId="13" xfId="0" applyNumberFormat="1" applyFont="1" applyFill="1" applyBorder="1" applyAlignment="1">
      <alignment horizontal="center" vertical="center"/>
    </xf>
    <xf numFmtId="177" fontId="278" fillId="73" borderId="26" xfId="0" applyNumberFormat="1" applyFont="1" applyFill="1" applyBorder="1" applyAlignment="1">
      <alignment horizontal="center" vertical="center"/>
    </xf>
    <xf numFmtId="179" fontId="278" fillId="73" borderId="13" xfId="0" applyNumberFormat="1" applyFont="1" applyFill="1" applyBorder="1" applyAlignment="1">
      <alignment horizontal="center" vertical="center"/>
    </xf>
    <xf numFmtId="0" fontId="304" fillId="0" borderId="0" xfId="0" applyFont="1" applyAlignment="1">
      <alignment vertical="center"/>
    </xf>
    <xf numFmtId="0" fontId="278" fillId="81" borderId="0" xfId="0" applyFont="1" applyFill="1" applyAlignment="1">
      <alignment vertical="center"/>
    </xf>
    <xf numFmtId="177" fontId="57" fillId="80" borderId="0" xfId="0" applyNumberFormat="1" applyFont="1" applyFill="1" applyAlignment="1">
      <alignment horizontal="left" vertical="center"/>
    </xf>
    <xf numFmtId="177" fontId="278" fillId="80" borderId="0" xfId="0" applyNumberFormat="1" applyFont="1" applyFill="1" applyAlignment="1">
      <alignment horizontal="center" vertical="center"/>
    </xf>
    <xf numFmtId="176" fontId="290" fillId="80" borderId="0" xfId="0" applyNumberFormat="1" applyFont="1" applyFill="1" applyAlignment="1">
      <alignment horizontal="left" vertical="center" wrapText="1"/>
    </xf>
    <xf numFmtId="176" fontId="278" fillId="80" borderId="13" xfId="0" applyNumberFormat="1" applyFont="1" applyFill="1" applyBorder="1" applyAlignment="1">
      <alignment horizontal="center" vertical="center"/>
    </xf>
    <xf numFmtId="0" fontId="278" fillId="0" borderId="23" xfId="0" applyFont="1" applyBorder="1" applyAlignment="1">
      <alignment horizontal="center" vertical="center"/>
    </xf>
    <xf numFmtId="0" fontId="253" fillId="0" borderId="108" xfId="1482" applyFont="1" applyBorder="1" applyAlignment="1" applyProtection="1">
      <alignment horizontal="left" vertical="center" wrapText="1"/>
    </xf>
    <xf numFmtId="0" fontId="243" fillId="0" borderId="109" xfId="3814" applyFont="1" applyBorder="1" applyAlignment="1">
      <alignment horizontal="center" vertical="center"/>
    </xf>
    <xf numFmtId="0" fontId="247" fillId="0" borderId="108" xfId="5982" applyFont="1" applyBorder="1" applyAlignment="1">
      <alignment horizontal="center" vertical="center"/>
    </xf>
    <xf numFmtId="187" fontId="247" fillId="0" borderId="108" xfId="3814" applyNumberFormat="1" applyFont="1" applyBorder="1" applyAlignment="1">
      <alignment horizontal="center" vertical="center" wrapText="1"/>
    </xf>
    <xf numFmtId="187" fontId="247" fillId="0" borderId="0" xfId="3814" applyNumberFormat="1" applyFont="1" applyAlignment="1">
      <alignment horizontal="center" vertical="center" wrapText="1"/>
    </xf>
    <xf numFmtId="0" fontId="75" fillId="0" borderId="109" xfId="3814" applyFont="1" applyBorder="1" applyAlignment="1">
      <alignment horizontal="center" vertical="center"/>
    </xf>
    <xf numFmtId="0" fontId="75" fillId="0" borderId="109" xfId="3814" applyFont="1" applyBorder="1" applyAlignment="1">
      <alignment vertical="center" wrapText="1"/>
    </xf>
    <xf numFmtId="0" fontId="75" fillId="0" borderId="109" xfId="3814" applyFont="1" applyBorder="1" applyAlignment="1">
      <alignment horizontal="left" vertical="center" wrapText="1"/>
    </xf>
    <xf numFmtId="0" fontId="75" fillId="0" borderId="109" xfId="3814" applyFont="1" applyBorder="1" applyAlignment="1">
      <alignment horizontal="center" vertical="center" wrapText="1"/>
    </xf>
    <xf numFmtId="0" fontId="247" fillId="0" borderId="109" xfId="0" applyFont="1" applyBorder="1" applyAlignment="1">
      <alignment horizontal="center" vertical="center" wrapText="1"/>
    </xf>
    <xf numFmtId="0" fontId="247" fillId="0" borderId="109" xfId="0" applyFont="1" applyBorder="1" applyAlignment="1">
      <alignment horizontal="center" vertical="center"/>
    </xf>
    <xf numFmtId="0" fontId="16" fillId="0" borderId="109" xfId="0" applyFont="1" applyBorder="1" applyAlignment="1">
      <alignment horizontal="center" vertical="center"/>
    </xf>
    <xf numFmtId="0" fontId="75" fillId="0" borderId="109" xfId="0" applyFont="1" applyBorder="1" applyAlignment="1">
      <alignment horizontal="center" vertical="center"/>
    </xf>
    <xf numFmtId="0" fontId="256" fillId="0" borderId="108" xfId="3814" applyFont="1" applyBorder="1">
      <alignment vertical="center"/>
    </xf>
    <xf numFmtId="0" fontId="253" fillId="0" borderId="108" xfId="1482" applyFont="1" applyBorder="1" applyAlignment="1" applyProtection="1">
      <alignment vertical="center" wrapText="1"/>
    </xf>
    <xf numFmtId="0" fontId="15" fillId="0" borderId="109" xfId="1482" applyBorder="1" applyAlignment="1" applyProtection="1">
      <alignment vertical="center" wrapText="1"/>
    </xf>
    <xf numFmtId="0" fontId="256" fillId="0" borderId="109" xfId="3814" applyFont="1" applyBorder="1">
      <alignment vertical="center"/>
    </xf>
    <xf numFmtId="0" fontId="102" fillId="0" borderId="109" xfId="1482" applyFont="1" applyBorder="1" applyAlignment="1" applyProtection="1">
      <alignment vertical="center" wrapText="1"/>
    </xf>
    <xf numFmtId="0" fontId="254" fillId="0" borderId="109" xfId="0" applyFont="1" applyBorder="1" applyAlignment="1">
      <alignment horizontal="center" vertical="center" wrapText="1"/>
    </xf>
    <xf numFmtId="0" fontId="246" fillId="0" borderId="108" xfId="3814" applyFont="1" applyBorder="1" applyAlignment="1">
      <alignment horizontal="left" vertical="center" wrapText="1"/>
    </xf>
    <xf numFmtId="0" fontId="15" fillId="0" borderId="108" xfId="1482" applyBorder="1" applyAlignment="1" applyProtection="1">
      <alignment vertical="center" wrapText="1"/>
    </xf>
    <xf numFmtId="0" fontId="256" fillId="0" borderId="108" xfId="3814" applyFont="1" applyBorder="1" applyAlignment="1">
      <alignment horizontal="center" vertical="center"/>
    </xf>
    <xf numFmtId="0" fontId="255" fillId="0" borderId="108" xfId="1482" applyFont="1" applyBorder="1" applyAlignment="1" applyProtection="1">
      <alignment vertical="center" wrapText="1"/>
    </xf>
    <xf numFmtId="0" fontId="259" fillId="0" borderId="108" xfId="1482" applyFont="1" applyBorder="1" applyAlignment="1" applyProtection="1">
      <alignment horizontal="center" vertical="center" wrapText="1"/>
    </xf>
    <xf numFmtId="0" fontId="126" fillId="0" borderId="108" xfId="0" applyFont="1" applyBorder="1" applyAlignment="1">
      <alignment horizontal="center" vertical="center" wrapText="1"/>
    </xf>
    <xf numFmtId="0" fontId="75" fillId="0" borderId="118" xfId="3814" applyFont="1" applyBorder="1" applyAlignment="1">
      <alignment horizontal="center" vertical="center"/>
    </xf>
    <xf numFmtId="0" fontId="75" fillId="0" borderId="118" xfId="3814" applyFont="1" applyBorder="1" applyAlignment="1">
      <alignment vertical="center" wrapText="1"/>
    </xf>
    <xf numFmtId="0" fontId="75" fillId="0" borderId="118" xfId="3814" applyFont="1" applyBorder="1" applyAlignment="1">
      <alignment horizontal="left" vertical="center" wrapText="1"/>
    </xf>
    <xf numFmtId="0" fontId="75" fillId="0" borderId="118" xfId="3814" applyFont="1" applyBorder="1" applyAlignment="1">
      <alignment horizontal="center" vertical="center" wrapText="1"/>
    </xf>
    <xf numFmtId="0" fontId="247" fillId="0" borderId="118" xfId="3814" applyFont="1" applyBorder="1" applyAlignment="1">
      <alignment horizontal="center" vertical="center" wrapText="1"/>
    </xf>
    <xf numFmtId="0" fontId="243" fillId="0" borderId="118" xfId="3814" applyFont="1" applyBorder="1" applyAlignment="1">
      <alignment horizontal="center" vertical="center"/>
    </xf>
    <xf numFmtId="185" fontId="247" fillId="0" borderId="118" xfId="3814" applyNumberFormat="1" applyFont="1" applyBorder="1" applyAlignment="1">
      <alignment horizontal="center" vertical="center" wrapText="1"/>
    </xf>
    <xf numFmtId="0" fontId="256" fillId="0" borderId="118" xfId="0" applyFont="1" applyBorder="1" applyAlignment="1">
      <alignment horizontal="center" vertical="center" wrapText="1"/>
    </xf>
    <xf numFmtId="0" fontId="256" fillId="0" borderId="118" xfId="0" applyFont="1" applyBorder="1" applyAlignment="1">
      <alignment horizontal="center" vertical="center"/>
    </xf>
    <xf numFmtId="0" fontId="15" fillId="0" borderId="118" xfId="1482" applyFill="1" applyBorder="1" applyAlignment="1" applyProtection="1">
      <alignment horizontal="left" vertical="center" wrapText="1"/>
    </xf>
    <xf numFmtId="0" fontId="255" fillId="0" borderId="118" xfId="1482" applyFont="1" applyFill="1" applyBorder="1" applyAlignment="1" applyProtection="1">
      <alignment horizontal="left" vertical="center" wrapText="1"/>
    </xf>
    <xf numFmtId="0" fontId="16" fillId="0" borderId="118" xfId="0" applyFont="1" applyBorder="1" applyAlignment="1">
      <alignment horizontal="center" vertical="center"/>
    </xf>
    <xf numFmtId="0" fontId="247" fillId="0" borderId="118" xfId="0" applyFont="1" applyBorder="1" applyAlignment="1">
      <alignment horizontal="center" vertical="center"/>
    </xf>
    <xf numFmtId="0" fontId="75" fillId="0" borderId="118" xfId="0" applyFont="1" applyBorder="1" applyAlignment="1">
      <alignment horizontal="center" vertical="center"/>
    </xf>
    <xf numFmtId="0" fontId="126" fillId="0" borderId="108" xfId="0" applyFont="1" applyBorder="1" applyAlignment="1">
      <alignment horizontal="center" vertical="center"/>
    </xf>
    <xf numFmtId="0" fontId="247" fillId="0" borderId="108" xfId="5986" applyFont="1" applyBorder="1" applyAlignment="1">
      <alignment horizontal="center" vertical="center"/>
    </xf>
    <xf numFmtId="0" fontId="75" fillId="0" borderId="109" xfId="0" applyFont="1" applyBorder="1" applyAlignment="1">
      <alignment horizontal="left" vertical="center" wrapText="1"/>
    </xf>
    <xf numFmtId="0" fontId="247" fillId="0" borderId="109" xfId="5986" applyFont="1" applyBorder="1" applyAlignment="1">
      <alignment horizontal="center" vertical="center"/>
    </xf>
    <xf numFmtId="0" fontId="247" fillId="0" borderId="108" xfId="5987" applyFont="1" applyBorder="1" applyAlignment="1">
      <alignment horizontal="center" vertical="center"/>
    </xf>
    <xf numFmtId="0" fontId="130" fillId="0" borderId="108" xfId="3814" applyFont="1" applyBorder="1" applyAlignment="1">
      <alignment vertical="center" wrapText="1"/>
    </xf>
    <xf numFmtId="0" fontId="62" fillId="0" borderId="109" xfId="3814" applyFont="1" applyBorder="1" applyAlignment="1">
      <alignment vertical="center" wrapText="1"/>
    </xf>
    <xf numFmtId="0" fontId="247" fillId="0" borderId="109" xfId="0" applyFont="1" applyBorder="1" applyAlignment="1">
      <alignment horizontal="left" vertical="center" wrapText="1"/>
    </xf>
    <xf numFmtId="0" fontId="75" fillId="0" borderId="119" xfId="3814" applyFont="1" applyBorder="1" applyAlignment="1">
      <alignment horizontal="center" vertical="center"/>
    </xf>
    <xf numFmtId="0" fontId="75" fillId="0" borderId="119" xfId="3814" applyFont="1" applyBorder="1" applyAlignment="1">
      <alignment vertical="center" wrapText="1"/>
    </xf>
    <xf numFmtId="0" fontId="75" fillId="0" borderId="119" xfId="3814" applyFont="1" applyBorder="1" applyAlignment="1">
      <alignment horizontal="left" vertical="center" wrapText="1"/>
    </xf>
    <xf numFmtId="0" fontId="75" fillId="0" borderId="119" xfId="3814" applyFont="1" applyBorder="1" applyAlignment="1">
      <alignment horizontal="center" vertical="center" wrapText="1"/>
    </xf>
    <xf numFmtId="0" fontId="243" fillId="0" borderId="119" xfId="3814" applyFont="1" applyBorder="1" applyAlignment="1">
      <alignment horizontal="center" vertical="center"/>
    </xf>
    <xf numFmtId="185" fontId="247" fillId="0" borderId="119" xfId="3814" applyNumberFormat="1" applyFont="1" applyBorder="1" applyAlignment="1">
      <alignment horizontal="center" vertical="center" wrapText="1"/>
    </xf>
    <xf numFmtId="186" fontId="247" fillId="0" borderId="119" xfId="3814" applyNumberFormat="1" applyFont="1" applyBorder="1" applyAlignment="1">
      <alignment horizontal="center" vertical="center"/>
    </xf>
    <xf numFmtId="0" fontId="247" fillId="0" borderId="119" xfId="0" applyFont="1" applyBorder="1" applyAlignment="1">
      <alignment horizontal="center" vertical="center"/>
    </xf>
    <xf numFmtId="0" fontId="16" fillId="0" borderId="119" xfId="0" applyFont="1" applyBorder="1" applyAlignment="1">
      <alignment horizontal="center" vertical="center"/>
    </xf>
    <xf numFmtId="0" fontId="306" fillId="0" borderId="0" xfId="0" applyFont="1" applyAlignment="1">
      <alignment vertical="center" wrapText="1"/>
    </xf>
    <xf numFmtId="177" fontId="304" fillId="0" borderId="13" xfId="5989" applyNumberFormat="1" applyFont="1" applyBorder="1" applyAlignment="1">
      <alignment horizontal="center" vertical="center"/>
    </xf>
    <xf numFmtId="0" fontId="305" fillId="0" borderId="108" xfId="0" applyFont="1" applyBorder="1" applyAlignment="1">
      <alignment horizontal="center" vertical="center"/>
    </xf>
    <xf numFmtId="176" fontId="278" fillId="0" borderId="13" xfId="0" applyNumberFormat="1" applyFont="1" applyFill="1" applyBorder="1" applyAlignment="1">
      <alignment horizontal="center" vertical="center"/>
    </xf>
    <xf numFmtId="176" fontId="67" fillId="0" borderId="13" xfId="0" applyNumberFormat="1" applyFont="1" applyFill="1" applyBorder="1" applyAlignment="1">
      <alignment horizontal="center" vertical="center"/>
    </xf>
    <xf numFmtId="179" fontId="278" fillId="0" borderId="13" xfId="0" applyNumberFormat="1" applyFont="1" applyFill="1" applyBorder="1" applyAlignment="1">
      <alignment horizontal="center" vertical="center"/>
    </xf>
    <xf numFmtId="189" fontId="67" fillId="0" borderId="13" xfId="0" applyNumberFormat="1" applyFont="1" applyFill="1" applyBorder="1" applyAlignment="1">
      <alignment horizontal="center" vertical="center"/>
    </xf>
    <xf numFmtId="0" fontId="278" fillId="0" borderId="13" xfId="0" applyFont="1" applyFill="1" applyBorder="1" applyAlignment="1">
      <alignment horizontal="center" vertical="center"/>
    </xf>
    <xf numFmtId="0" fontId="247" fillId="0" borderId="0" xfId="5988" applyFont="1" applyFill="1" applyAlignment="1">
      <alignment horizontal="center" vertical="center"/>
    </xf>
    <xf numFmtId="0" fontId="16" fillId="0" borderId="0" xfId="0" applyFont="1" applyFill="1" applyAlignment="1">
      <alignment horizontal="center" vertical="center"/>
    </xf>
    <xf numFmtId="0" fontId="247" fillId="0" borderId="0" xfId="0" applyFont="1" applyFill="1" applyAlignment="1">
      <alignment horizontal="center" vertical="center"/>
    </xf>
    <xf numFmtId="0" fontId="247" fillId="0" borderId="0" xfId="3814" applyFont="1" applyFill="1" applyAlignment="1">
      <alignment horizontal="center" vertical="center"/>
    </xf>
    <xf numFmtId="0" fontId="247" fillId="0" borderId="108" xfId="0" applyFont="1" applyFill="1" applyBorder="1" applyAlignment="1">
      <alignment horizontal="center" vertical="center"/>
    </xf>
    <xf numFmtId="0" fontId="247" fillId="0" borderId="0" xfId="5980" applyFont="1" applyFill="1" applyAlignment="1">
      <alignment horizontal="center" vertical="center"/>
    </xf>
    <xf numFmtId="0" fontId="247" fillId="0" borderId="108" xfId="5980" applyFont="1" applyFill="1" applyBorder="1" applyAlignment="1">
      <alignment horizontal="center" vertical="center"/>
    </xf>
    <xf numFmtId="0" fontId="75" fillId="0" borderId="0" xfId="0" applyFont="1" applyFill="1" applyAlignment="1">
      <alignment horizontal="center" vertical="center"/>
    </xf>
    <xf numFmtId="0" fontId="305" fillId="0" borderId="109" xfId="0" applyFont="1" applyFill="1" applyBorder="1" applyAlignment="1">
      <alignment horizontal="center" vertical="center"/>
    </xf>
    <xf numFmtId="0" fontId="247" fillId="0" borderId="119" xfId="0" applyFont="1" applyFill="1" applyBorder="1" applyAlignment="1">
      <alignment horizontal="center" vertical="center"/>
    </xf>
    <xf numFmtId="0" fontId="247" fillId="0" borderId="108" xfId="5988" applyFont="1" applyFill="1" applyBorder="1" applyAlignment="1">
      <alignment horizontal="center" vertical="center"/>
    </xf>
    <xf numFmtId="0" fontId="247" fillId="0" borderId="108" xfId="5982" applyFont="1" applyFill="1" applyBorder="1" applyAlignment="1">
      <alignment horizontal="center" vertical="center"/>
    </xf>
    <xf numFmtId="0" fontId="247" fillId="0" borderId="109" xfId="0" applyFont="1" applyFill="1" applyBorder="1" applyAlignment="1">
      <alignment horizontal="center" vertical="center"/>
    </xf>
    <xf numFmtId="0" fontId="247" fillId="0" borderId="0" xfId="5983" applyFont="1" applyFill="1" applyAlignment="1">
      <alignment horizontal="center" vertical="center"/>
    </xf>
    <xf numFmtId="0" fontId="247" fillId="0" borderId="0" xfId="5986" applyFont="1" applyFill="1" applyAlignment="1">
      <alignment horizontal="center" vertical="center"/>
    </xf>
    <xf numFmtId="0" fontId="247" fillId="0" borderId="108" xfId="5986" applyFont="1" applyFill="1" applyBorder="1" applyAlignment="1">
      <alignment horizontal="center" vertical="center"/>
    </xf>
    <xf numFmtId="0" fontId="247" fillId="0" borderId="109" xfId="5986" applyFont="1" applyFill="1" applyBorder="1" applyAlignment="1">
      <alignment horizontal="center" vertical="center"/>
    </xf>
    <xf numFmtId="0" fontId="247" fillId="0" borderId="108" xfId="5987" applyFont="1" applyFill="1" applyBorder="1" applyAlignment="1">
      <alignment horizontal="center" vertical="center"/>
    </xf>
    <xf numFmtId="0" fontId="247" fillId="0" borderId="0" xfId="5987" applyFont="1" applyFill="1" applyAlignment="1">
      <alignment horizontal="center" vertical="center"/>
    </xf>
    <xf numFmtId="0" fontId="13" fillId="28" borderId="13" xfId="0" applyFont="1" applyFill="1" applyBorder="1" applyAlignment="1">
      <alignment horizontal="left" vertical="center"/>
    </xf>
    <xf numFmtId="0" fontId="13" fillId="32" borderId="13" xfId="0" applyFont="1" applyFill="1" applyBorder="1" applyAlignment="1">
      <alignment horizontal="left" vertical="center"/>
    </xf>
    <xf numFmtId="0" fontId="15" fillId="0" borderId="50" xfId="1482" applyBorder="1" applyAlignment="1" applyProtection="1">
      <alignment horizontal="left" vertical="center" wrapText="1"/>
    </xf>
    <xf numFmtId="0" fontId="15" fillId="0" borderId="14" xfId="1482" applyBorder="1" applyAlignment="1" applyProtection="1">
      <alignment horizontal="left" vertical="center" wrapText="1"/>
    </xf>
    <xf numFmtId="0" fontId="15" fillId="0" borderId="75" xfId="1482" applyBorder="1" applyAlignment="1" applyProtection="1">
      <alignment horizontal="left" vertical="center" wrapText="1"/>
    </xf>
    <xf numFmtId="0" fontId="56" fillId="0" borderId="28"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24" xfId="0" applyFont="1" applyBorder="1" applyAlignment="1">
      <alignment horizontal="center" vertical="center" wrapText="1"/>
    </xf>
    <xf numFmtId="0" fontId="15" fillId="0" borderId="43" xfId="1482" applyBorder="1" applyAlignment="1" applyProtection="1">
      <alignment horizontal="left" vertical="center" wrapText="1"/>
    </xf>
    <xf numFmtId="0" fontId="84" fillId="0" borderId="14" xfId="0" applyFont="1" applyBorder="1" applyAlignment="1">
      <alignment horizontal="left" vertical="center" wrapText="1"/>
    </xf>
    <xf numFmtId="0" fontId="84" fillId="0" borderId="75" xfId="0" applyFont="1" applyBorder="1" applyAlignment="1">
      <alignment horizontal="left" vertical="center" wrapText="1"/>
    </xf>
    <xf numFmtId="0" fontId="15" fillId="0" borderId="39" xfId="1482" applyBorder="1" applyAlignment="1" applyProtection="1">
      <alignment horizontal="center" vertical="center" wrapText="1"/>
    </xf>
    <xf numFmtId="0" fontId="120" fillId="0" borderId="79" xfId="0" applyFont="1" applyBorder="1" applyAlignment="1">
      <alignment horizontal="center" vertical="center" wrapText="1"/>
    </xf>
    <xf numFmtId="0" fontId="120" fillId="0" borderId="80" xfId="0" applyFont="1" applyBorder="1" applyAlignment="1">
      <alignment horizontal="center" vertical="center" wrapText="1"/>
    </xf>
    <xf numFmtId="0" fontId="15" fillId="0" borderId="81" xfId="1482" applyBorder="1" applyAlignment="1" applyProtection="1">
      <alignment horizontal="left" vertical="center" wrapText="1"/>
    </xf>
    <xf numFmtId="0" fontId="15" fillId="0" borderId="32" xfId="1482" applyBorder="1" applyAlignment="1" applyProtection="1">
      <alignment horizontal="left" vertical="center" wrapText="1"/>
    </xf>
    <xf numFmtId="0" fontId="15" fillId="0" borderId="48" xfId="1482" applyBorder="1" applyAlignment="1" applyProtection="1">
      <alignment horizontal="left" vertical="center" wrapText="1"/>
    </xf>
    <xf numFmtId="0" fontId="56" fillId="0" borderId="26" xfId="0" applyFont="1" applyBorder="1" applyAlignment="1">
      <alignment horizontal="center" vertical="center" wrapText="1"/>
    </xf>
    <xf numFmtId="0" fontId="56" fillId="0" borderId="48" xfId="0" applyFont="1" applyBorder="1" applyAlignment="1">
      <alignment horizontal="center" vertical="center" wrapText="1"/>
    </xf>
    <xf numFmtId="0" fontId="83" fillId="0" borderId="14" xfId="0" applyFont="1" applyBorder="1" applyAlignment="1">
      <alignment horizontal="left" vertical="center" wrapText="1"/>
    </xf>
    <xf numFmtId="0" fontId="83" fillId="0" borderId="75" xfId="0" applyFont="1" applyBorder="1" applyAlignment="1">
      <alignment horizontal="left" vertical="center" wrapText="1"/>
    </xf>
    <xf numFmtId="0" fontId="12" fillId="0" borderId="26" xfId="0" applyFont="1" applyBorder="1" applyAlignment="1">
      <alignment horizontal="center" vertical="center" wrapText="1"/>
    </xf>
    <xf numFmtId="0" fontId="12" fillId="0" borderId="32" xfId="0" applyFont="1" applyBorder="1" applyAlignment="1">
      <alignment horizontal="center" vertical="center" wrapText="1"/>
    </xf>
    <xf numFmtId="0" fontId="12" fillId="0" borderId="48" xfId="0" applyFont="1" applyBorder="1" applyAlignment="1">
      <alignment horizontal="center" vertical="center" wrapText="1"/>
    </xf>
    <xf numFmtId="0" fontId="12" fillId="0" borderId="26" xfId="0" applyFont="1" applyBorder="1" applyAlignment="1">
      <alignment horizontal="center" vertical="center"/>
    </xf>
    <xf numFmtId="0" fontId="12" fillId="0" borderId="32" xfId="0" applyFont="1" applyBorder="1" applyAlignment="1">
      <alignment horizontal="center" vertical="center"/>
    </xf>
    <xf numFmtId="0" fontId="12" fillId="0" borderId="48" xfId="0" applyFont="1" applyBorder="1" applyAlignment="1">
      <alignment horizontal="center" vertical="center"/>
    </xf>
    <xf numFmtId="0" fontId="12" fillId="0" borderId="28" xfId="0" applyFont="1" applyBorder="1" applyAlignment="1">
      <alignment horizontal="center" vertical="center" wrapText="1"/>
    </xf>
    <xf numFmtId="0" fontId="12" fillId="0" borderId="28" xfId="0" applyFont="1" applyBorder="1" applyAlignment="1">
      <alignment horizontal="center" vertical="center"/>
    </xf>
    <xf numFmtId="0" fontId="60" fillId="0" borderId="42" xfId="0" applyFont="1" applyBorder="1" applyAlignment="1">
      <alignment horizontal="left" vertical="center" wrapText="1"/>
    </xf>
    <xf numFmtId="179" fontId="15" fillId="0" borderId="82" xfId="1482" applyNumberFormat="1" applyBorder="1" applyAlignment="1" applyProtection="1">
      <alignment horizontal="center" vertical="center" wrapText="1"/>
    </xf>
    <xf numFmtId="179" fontId="12" fillId="0" borderId="83" xfId="0" applyNumberFormat="1" applyFont="1" applyBorder="1" applyAlignment="1">
      <alignment horizontal="center" vertical="center" wrapText="1"/>
    </xf>
    <xf numFmtId="179" fontId="12" fillId="0" borderId="84" xfId="0" applyNumberFormat="1" applyFont="1" applyBorder="1" applyAlignment="1">
      <alignment horizontal="center" vertical="center" wrapText="1"/>
    </xf>
    <xf numFmtId="179" fontId="12" fillId="0" borderId="83" xfId="0" applyNumberFormat="1" applyFont="1" applyBorder="1" applyAlignment="1">
      <alignment horizontal="center" vertical="center"/>
    </xf>
    <xf numFmtId="179" fontId="12" fillId="0" borderId="84" xfId="0" applyNumberFormat="1" applyFont="1" applyBorder="1" applyAlignment="1">
      <alignment horizontal="center" vertical="center"/>
    </xf>
    <xf numFmtId="0" fontId="15" fillId="0" borderId="26" xfId="1482" applyBorder="1" applyAlignment="1" applyProtection="1">
      <alignment horizontal="center" vertical="center" wrapText="1"/>
    </xf>
    <xf numFmtId="0" fontId="12" fillId="0" borderId="24" xfId="0" applyFont="1" applyBorder="1" applyAlignment="1">
      <alignment horizontal="center" vertical="center" wrapText="1"/>
    </xf>
    <xf numFmtId="0" fontId="56" fillId="0" borderId="26" xfId="0" applyFont="1" applyBorder="1" applyAlignment="1">
      <alignment horizontal="center" vertical="center"/>
    </xf>
    <xf numFmtId="0" fontId="56" fillId="0" borderId="24" xfId="0" applyFont="1" applyBorder="1" applyAlignment="1">
      <alignment horizontal="center" vertical="center"/>
    </xf>
    <xf numFmtId="0" fontId="15" fillId="0" borderId="28" xfId="1482" applyBorder="1" applyAlignment="1" applyProtection="1">
      <alignment horizontal="center" vertical="center" wrapText="1"/>
    </xf>
    <xf numFmtId="0" fontId="60" fillId="0" borderId="26" xfId="0" quotePrefix="1" applyFont="1" applyBorder="1" applyAlignment="1">
      <alignment horizontal="center" vertical="center" wrapText="1"/>
    </xf>
    <xf numFmtId="0" fontId="60" fillId="0" borderId="24" xfId="0" quotePrefix="1" applyFont="1" applyBorder="1" applyAlignment="1">
      <alignment horizontal="center" vertical="center" wrapText="1"/>
    </xf>
    <xf numFmtId="0" fontId="12" fillId="0" borderId="24" xfId="0" applyFont="1" applyBorder="1" applyAlignment="1">
      <alignment horizontal="center" vertical="center"/>
    </xf>
    <xf numFmtId="0" fontId="15" fillId="0" borderId="24" xfId="1482" applyBorder="1" applyAlignment="1" applyProtection="1">
      <alignment horizontal="center" vertical="center" wrapText="1"/>
    </xf>
    <xf numFmtId="0" fontId="15" fillId="0" borderId="76" xfId="1482" applyBorder="1" applyAlignment="1" applyProtection="1">
      <alignment horizontal="left" vertical="center" wrapText="1"/>
    </xf>
    <xf numFmtId="0" fontId="15" fillId="0" borderId="77" xfId="1482" applyBorder="1" applyAlignment="1" applyProtection="1">
      <alignment horizontal="left" vertical="center" wrapText="1"/>
    </xf>
    <xf numFmtId="0" fontId="15" fillId="0" borderId="78" xfId="1482" applyBorder="1" applyAlignment="1" applyProtection="1">
      <alignment horizontal="left" vertical="center" wrapText="1"/>
    </xf>
    <xf numFmtId="0" fontId="71" fillId="0" borderId="13" xfId="1482" applyFont="1" applyBorder="1" applyAlignment="1" applyProtection="1">
      <alignment horizontal="center" vertical="center" wrapText="1"/>
    </xf>
    <xf numFmtId="0" fontId="71" fillId="0" borderId="24" xfId="1482" applyFont="1" applyBorder="1" applyAlignment="1" applyProtection="1">
      <alignment horizontal="center" vertical="center" wrapText="1"/>
    </xf>
    <xf numFmtId="0" fontId="98" fillId="0" borderId="26" xfId="0" applyFont="1" applyBorder="1" applyAlignment="1">
      <alignment horizontal="left" vertical="center" wrapText="1"/>
    </xf>
    <xf numFmtId="0" fontId="98" fillId="0" borderId="32" xfId="0" applyFont="1" applyBorder="1" applyAlignment="1">
      <alignment horizontal="left" vertical="center" wrapText="1"/>
    </xf>
    <xf numFmtId="0" fontId="98" fillId="0" borderId="24" xfId="0" applyFont="1" applyBorder="1" applyAlignment="1">
      <alignment horizontal="left" vertical="center" wrapText="1"/>
    </xf>
    <xf numFmtId="0" fontId="71" fillId="0" borderId="26" xfId="1482" applyFont="1" applyBorder="1" applyAlignment="1" applyProtection="1">
      <alignment horizontal="center" vertical="center" wrapText="1"/>
    </xf>
    <xf numFmtId="0" fontId="71" fillId="0" borderId="32" xfId="1482" applyFont="1" applyBorder="1" applyAlignment="1" applyProtection="1">
      <alignment horizontal="center" vertical="center" wrapText="1"/>
    </xf>
    <xf numFmtId="0" fontId="114" fillId="0" borderId="26" xfId="1482" applyFont="1" applyBorder="1" applyAlignment="1" applyProtection="1">
      <alignment horizontal="center" vertical="center" wrapText="1"/>
    </xf>
    <xf numFmtId="0" fontId="114" fillId="0" borderId="32" xfId="1482" applyFont="1" applyBorder="1" applyAlignment="1" applyProtection="1">
      <alignment horizontal="center" vertical="center" wrapText="1"/>
    </xf>
    <xf numFmtId="0" fontId="71" fillId="0" borderId="26" xfId="1482" applyFont="1" applyBorder="1" applyAlignment="1" applyProtection="1">
      <alignment horizontal="left" vertical="center" wrapText="1"/>
    </xf>
    <xf numFmtId="0" fontId="71" fillId="0" borderId="32" xfId="1482" applyFont="1" applyBorder="1" applyAlignment="1" applyProtection="1">
      <alignment horizontal="left" vertical="center" wrapText="1"/>
    </xf>
    <xf numFmtId="0" fontId="71" fillId="0" borderId="24" xfId="1482" applyFont="1" applyBorder="1" applyAlignment="1" applyProtection="1">
      <alignment horizontal="left" vertical="center" wrapText="1"/>
    </xf>
    <xf numFmtId="0" fontId="114" fillId="0" borderId="26" xfId="0" applyFont="1" applyBorder="1" applyAlignment="1">
      <alignment horizontal="center" vertical="center" wrapText="1"/>
    </xf>
    <xf numFmtId="0" fontId="114" fillId="0" borderId="24" xfId="0" applyFont="1" applyBorder="1" applyAlignment="1">
      <alignment horizontal="center" vertical="center" wrapText="1"/>
    </xf>
    <xf numFmtId="0" fontId="125" fillId="0" borderId="26" xfId="0" applyFont="1" applyBorder="1" applyAlignment="1">
      <alignment horizontal="center" vertical="center" wrapText="1"/>
    </xf>
    <xf numFmtId="0" fontId="125" fillId="0" borderId="24" xfId="0" applyFont="1" applyBorder="1" applyAlignment="1">
      <alignment horizontal="center" vertical="center" wrapText="1"/>
    </xf>
    <xf numFmtId="0" fontId="21" fillId="0" borderId="23" xfId="0" applyFont="1" applyBorder="1" applyAlignment="1">
      <alignment horizontal="center"/>
    </xf>
    <xf numFmtId="0" fontId="13" fillId="30" borderId="0" xfId="0" applyFont="1" applyFill="1" applyAlignment="1">
      <alignment horizontal="left" vertical="center"/>
    </xf>
    <xf numFmtId="177" fontId="0" fillId="36" borderId="85" xfId="0" applyNumberFormat="1" applyFill="1" applyBorder="1" applyAlignment="1">
      <alignment horizontal="center" vertical="center" wrapText="1"/>
    </xf>
    <xf numFmtId="177" fontId="0" fillId="36" borderId="86" xfId="0" applyNumberFormat="1" applyFill="1" applyBorder="1" applyAlignment="1">
      <alignment horizontal="center" vertical="center" wrapText="1"/>
    </xf>
    <xf numFmtId="177" fontId="0" fillId="0" borderId="87" xfId="0" applyNumberFormat="1" applyBorder="1" applyAlignment="1">
      <alignment horizontal="center" vertical="center"/>
    </xf>
    <xf numFmtId="177" fontId="0" fillId="0" borderId="88" xfId="0" applyNumberFormat="1" applyBorder="1" applyAlignment="1">
      <alignment horizontal="center" vertical="center"/>
    </xf>
    <xf numFmtId="177" fontId="0" fillId="0" borderId="89" xfId="0" applyNumberFormat="1" applyBorder="1" applyAlignment="1">
      <alignment horizontal="center" vertical="center"/>
    </xf>
    <xf numFmtId="177" fontId="0" fillId="0" borderId="35" xfId="0" applyNumberFormat="1" applyBorder="1" applyAlignment="1">
      <alignment horizontal="center" vertical="center"/>
    </xf>
    <xf numFmtId="177" fontId="0" fillId="36" borderId="90" xfId="0" applyNumberFormat="1" applyFill="1" applyBorder="1" applyAlignment="1">
      <alignment horizontal="center" vertical="center"/>
    </xf>
    <xf numFmtId="177" fontId="0" fillId="36" borderId="91" xfId="0" applyNumberFormat="1" applyFill="1" applyBorder="1" applyAlignment="1">
      <alignment horizontal="center" vertical="center"/>
    </xf>
    <xf numFmtId="0" fontId="13" fillId="30" borderId="13" xfId="0" applyFont="1" applyFill="1" applyBorder="1" applyAlignment="1">
      <alignment horizontal="left" vertical="center"/>
    </xf>
    <xf numFmtId="177" fontId="0" fillId="36" borderId="16" xfId="0" applyNumberFormat="1" applyFill="1" applyBorder="1" applyAlignment="1">
      <alignment horizontal="center" vertical="center"/>
    </xf>
    <xf numFmtId="177" fontId="0" fillId="36" borderId="35" xfId="0" applyNumberFormat="1" applyFill="1" applyBorder="1" applyAlignment="1">
      <alignment horizontal="center" vertical="center"/>
    </xf>
    <xf numFmtId="177" fontId="0" fillId="36" borderId="50" xfId="0" applyNumberFormat="1" applyFill="1" applyBorder="1" applyAlignment="1">
      <alignment horizontal="center" vertical="center" wrapText="1"/>
    </xf>
    <xf numFmtId="177" fontId="0" fillId="36" borderId="40" xfId="0" applyNumberFormat="1" applyFill="1" applyBorder="1" applyAlignment="1">
      <alignment horizontal="center" vertical="center" wrapText="1"/>
    </xf>
    <xf numFmtId="0" fontId="122" fillId="0" borderId="0" xfId="1482" applyFont="1" applyAlignment="1" applyProtection="1">
      <alignment horizontal="center" vertical="center" wrapText="1"/>
    </xf>
    <xf numFmtId="0" fontId="15" fillId="0" borderId="0" xfId="1482" applyAlignment="1" applyProtection="1">
      <alignment horizontal="left" vertical="center" wrapText="1"/>
    </xf>
    <xf numFmtId="0" fontId="57" fillId="0" borderId="0" xfId="1022" applyFont="1" applyAlignment="1">
      <alignment horizontal="center" vertical="center" wrapText="1"/>
    </xf>
    <xf numFmtId="0" fontId="108" fillId="0" borderId="0" xfId="1482" applyFont="1" applyAlignment="1" applyProtection="1">
      <alignment horizontal="center" vertical="center" wrapText="1"/>
    </xf>
    <xf numFmtId="0" fontId="106" fillId="0" borderId="0" xfId="953" applyFont="1" applyAlignment="1">
      <alignment horizontal="center" vertical="center"/>
    </xf>
    <xf numFmtId="0" fontId="15" fillId="0" borderId="0" xfId="1482" applyAlignment="1" applyProtection="1">
      <alignment horizontal="left" vertical="center"/>
    </xf>
    <xf numFmtId="0" fontId="70" fillId="0" borderId="0" xfId="0" applyFont="1" applyAlignment="1">
      <alignment horizontal="left" vertical="center"/>
    </xf>
    <xf numFmtId="0" fontId="57" fillId="0" borderId="0" xfId="0" applyFont="1" applyAlignment="1">
      <alignment horizontal="center" vertical="center" wrapText="1"/>
    </xf>
    <xf numFmtId="0" fontId="104" fillId="0" borderId="0" xfId="0" quotePrefix="1" applyFont="1" applyAlignment="1">
      <alignment horizontal="center" vertical="center" wrapText="1"/>
    </xf>
    <xf numFmtId="0" fontId="104" fillId="0" borderId="0" xfId="0" applyFont="1" applyAlignment="1">
      <alignment horizontal="center" vertical="center"/>
    </xf>
    <xf numFmtId="0" fontId="123" fillId="0" borderId="0" xfId="0" applyFont="1" applyAlignment="1">
      <alignment horizontal="center" vertical="center" wrapText="1"/>
    </xf>
    <xf numFmtId="0" fontId="15" fillId="0" borderId="0" xfId="1482" applyAlignment="1" applyProtection="1">
      <alignment horizontal="center" vertical="center" wrapText="1"/>
    </xf>
    <xf numFmtId="0" fontId="57" fillId="0" borderId="0" xfId="0" applyFont="1" applyAlignment="1">
      <alignment horizontal="center" vertical="center"/>
    </xf>
    <xf numFmtId="0" fontId="12" fillId="0" borderId="0" xfId="0" applyFont="1" applyAlignment="1">
      <alignment horizontal="center" vertical="center" wrapText="1"/>
    </xf>
    <xf numFmtId="0" fontId="57" fillId="0" borderId="0" xfId="953" applyFont="1" applyAlignment="1">
      <alignment horizontal="center" vertical="center" wrapText="1"/>
    </xf>
    <xf numFmtId="0" fontId="104" fillId="0" borderId="0" xfId="0" applyFont="1" applyAlignment="1">
      <alignment horizontal="center" vertical="center" wrapText="1"/>
    </xf>
    <xf numFmtId="0" fontId="109" fillId="0" borderId="0" xfId="0" applyFont="1" applyAlignment="1">
      <alignment horizontal="left" vertical="center" wrapText="1"/>
    </xf>
    <xf numFmtId="0" fontId="98" fillId="0" borderId="0" xfId="0" applyFont="1" applyAlignment="1">
      <alignment horizontal="left" vertical="center" wrapText="1"/>
    </xf>
    <xf numFmtId="0" fontId="127" fillId="0" borderId="0" xfId="0" applyFont="1" applyAlignment="1">
      <alignment horizontal="left" vertical="center" wrapText="1"/>
    </xf>
    <xf numFmtId="0" fontId="108" fillId="0" borderId="0" xfId="1482" applyFont="1" applyAlignment="1" applyProtection="1">
      <alignment horizontal="left" vertical="center" wrapText="1"/>
    </xf>
    <xf numFmtId="0" fontId="122" fillId="0" borderId="0" xfId="1482" applyFont="1" applyAlignment="1" applyProtection="1">
      <alignment horizontal="left" vertical="center" wrapText="1"/>
    </xf>
    <xf numFmtId="0" fontId="108" fillId="0" borderId="0" xfId="0" applyFont="1" applyAlignment="1">
      <alignment horizontal="center" vertical="center" wrapText="1"/>
    </xf>
    <xf numFmtId="0" fontId="122" fillId="0" borderId="0" xfId="0" applyFont="1" applyAlignment="1">
      <alignment horizontal="center" vertical="center" wrapText="1"/>
    </xf>
    <xf numFmtId="0" fontId="57" fillId="0" borderId="0" xfId="1022" applyFont="1" applyAlignment="1">
      <alignment horizontal="center" vertical="center"/>
    </xf>
    <xf numFmtId="177" fontId="0" fillId="35" borderId="92" xfId="0" applyNumberFormat="1" applyFill="1" applyBorder="1" applyAlignment="1">
      <alignment horizontal="center" vertical="center"/>
    </xf>
    <xf numFmtId="177" fontId="0" fillId="35" borderId="88" xfId="0" applyNumberFormat="1" applyFill="1" applyBorder="1" applyAlignment="1">
      <alignment horizontal="center" vertical="center"/>
    </xf>
    <xf numFmtId="177" fontId="17" fillId="35" borderId="59" xfId="0" applyNumberFormat="1" applyFont="1" applyFill="1" applyBorder="1" applyAlignment="1">
      <alignment horizontal="center" vertical="center"/>
    </xf>
    <xf numFmtId="177" fontId="17" fillId="35" borderId="60" xfId="0" applyNumberFormat="1" applyFont="1" applyFill="1" applyBorder="1" applyAlignment="1">
      <alignment horizontal="center" vertical="center"/>
    </xf>
    <xf numFmtId="0" fontId="12" fillId="31" borderId="0" xfId="1022" applyFont="1" applyFill="1" applyAlignment="1">
      <alignment horizontal="center" vertical="top" wrapText="1"/>
    </xf>
    <xf numFmtId="0" fontId="98" fillId="0" borderId="0" xfId="0" applyFont="1" applyAlignment="1">
      <alignment horizontal="center" vertical="center" wrapText="1"/>
    </xf>
    <xf numFmtId="0" fontId="108" fillId="0" borderId="0" xfId="1482" applyFont="1" applyAlignment="1" applyProtection="1">
      <alignment vertical="center" wrapText="1"/>
    </xf>
    <xf numFmtId="0" fontId="148" fillId="0" borderId="0" xfId="0" applyFont="1" applyAlignment="1">
      <alignment horizontal="center" vertical="center" wrapText="1"/>
    </xf>
    <xf numFmtId="0" fontId="15" fillId="0" borderId="0" xfId="1482" applyAlignment="1" applyProtection="1">
      <alignment vertical="center" wrapText="1"/>
    </xf>
    <xf numFmtId="0" fontId="106" fillId="0" borderId="0" xfId="953" applyFont="1" applyAlignment="1">
      <alignment vertical="center"/>
    </xf>
    <xf numFmtId="176" fontId="34" fillId="31" borderId="16" xfId="0" applyNumberFormat="1" applyFont="1" applyFill="1" applyBorder="1" applyAlignment="1">
      <alignment horizontal="center" vertical="center" wrapText="1"/>
    </xf>
    <xf numFmtId="176" fontId="141" fillId="31" borderId="35" xfId="0" applyNumberFormat="1" applyFont="1" applyFill="1" applyBorder="1" applyAlignment="1">
      <alignment horizontal="center" vertical="center"/>
    </xf>
    <xf numFmtId="177" fontId="0" fillId="36" borderId="87" xfId="0" applyNumberFormat="1" applyFill="1" applyBorder="1" applyAlignment="1">
      <alignment horizontal="center" vertical="center"/>
    </xf>
    <xf numFmtId="177" fontId="0" fillId="36" borderId="93" xfId="0" applyNumberFormat="1" applyFill="1" applyBorder="1" applyAlignment="1">
      <alignment horizontal="center" vertical="center"/>
    </xf>
    <xf numFmtId="177" fontId="0" fillId="36" borderId="94" xfId="0" applyNumberFormat="1" applyFill="1" applyBorder="1" applyAlignment="1">
      <alignment horizontal="center" vertical="center"/>
    </xf>
    <xf numFmtId="0" fontId="197" fillId="0" borderId="0" xfId="1482" applyFont="1" applyAlignment="1" applyProtection="1">
      <alignment horizontal="center" vertical="center" wrapText="1"/>
    </xf>
    <xf numFmtId="0" fontId="57" fillId="0" borderId="57" xfId="1022" applyFont="1" applyBorder="1" applyAlignment="1">
      <alignment horizontal="center" vertical="center"/>
    </xf>
    <xf numFmtId="0" fontId="57" fillId="0" borderId="56" xfId="1022" applyFont="1" applyBorder="1" applyAlignment="1">
      <alignment horizontal="center" vertical="center"/>
    </xf>
    <xf numFmtId="0" fontId="15" fillId="0" borderId="57" xfId="1482" applyBorder="1" applyAlignment="1" applyProtection="1">
      <alignment horizontal="left" vertical="center" wrapText="1"/>
    </xf>
    <xf numFmtId="0" fontId="102" fillId="0" borderId="0" xfId="1482" applyFont="1" applyBorder="1" applyAlignment="1" applyProtection="1">
      <alignment horizontal="left" vertical="center" wrapText="1"/>
    </xf>
    <xf numFmtId="0" fontId="102" fillId="0" borderId="56" xfId="1482" applyFont="1" applyBorder="1" applyAlignment="1" applyProtection="1">
      <alignment horizontal="left" vertical="center" wrapText="1"/>
    </xf>
    <xf numFmtId="0" fontId="108" fillId="0" borderId="57" xfId="1482" applyFont="1" applyBorder="1" applyAlignment="1" applyProtection="1">
      <alignment horizontal="center" vertical="center" wrapText="1"/>
    </xf>
    <xf numFmtId="0" fontId="108" fillId="0" borderId="0" xfId="1482" applyFont="1" applyBorder="1" applyAlignment="1" applyProtection="1">
      <alignment horizontal="center" vertical="center" wrapText="1"/>
    </xf>
    <xf numFmtId="0" fontId="108" fillId="0" borderId="56" xfId="1482" applyFont="1" applyBorder="1" applyAlignment="1" applyProtection="1">
      <alignment horizontal="center" vertical="center" wrapText="1"/>
    </xf>
    <xf numFmtId="0" fontId="102" fillId="0" borderId="0" xfId="1482" applyFont="1" applyAlignment="1" applyProtection="1">
      <alignment horizontal="left" vertical="center" wrapText="1"/>
    </xf>
    <xf numFmtId="0" fontId="108" fillId="0" borderId="0" xfId="1482" applyFont="1" applyAlignment="1" applyProtection="1">
      <alignment horizontal="center" vertical="top" wrapText="1"/>
    </xf>
    <xf numFmtId="0" fontId="104" fillId="0" borderId="56" xfId="0" applyFont="1" applyBorder="1" applyAlignment="1">
      <alignment horizontal="center" vertical="center" wrapText="1"/>
    </xf>
    <xf numFmtId="0" fontId="15" fillId="0" borderId="0" xfId="1482" applyBorder="1" applyAlignment="1" applyProtection="1">
      <alignment horizontal="left" vertical="center" wrapText="1"/>
    </xf>
    <xf numFmtId="0" fontId="145" fillId="0" borderId="0" xfId="1482" applyFont="1" applyBorder="1" applyAlignment="1" applyProtection="1">
      <alignment horizontal="center" vertical="center" wrapText="1"/>
    </xf>
    <xf numFmtId="0" fontId="145" fillId="0" borderId="56" xfId="1482" applyFont="1" applyBorder="1" applyAlignment="1" applyProtection="1">
      <alignment horizontal="center" vertical="center" wrapText="1"/>
    </xf>
    <xf numFmtId="0" fontId="57" fillId="0" borderId="57" xfId="0" applyFont="1" applyBorder="1" applyAlignment="1">
      <alignment horizontal="center" vertical="center" wrapText="1"/>
    </xf>
    <xf numFmtId="0" fontId="57" fillId="0" borderId="56" xfId="0" applyFont="1" applyBorder="1" applyAlignment="1">
      <alignment horizontal="center" vertical="center" wrapText="1"/>
    </xf>
    <xf numFmtId="0" fontId="57" fillId="0" borderId="57" xfId="1022" applyFont="1" applyBorder="1" applyAlignment="1">
      <alignment horizontal="center" vertical="center" wrapText="1"/>
    </xf>
    <xf numFmtId="0" fontId="57" fillId="0" borderId="56" xfId="1022" applyFont="1" applyBorder="1" applyAlignment="1">
      <alignment horizontal="center" vertical="center" wrapText="1"/>
    </xf>
    <xf numFmtId="0" fontId="108" fillId="0" borderId="57" xfId="0" applyFont="1" applyBorder="1" applyAlignment="1">
      <alignment horizontal="center" vertical="center" wrapText="1"/>
    </xf>
    <xf numFmtId="0" fontId="108" fillId="0" borderId="56" xfId="0" applyFont="1" applyBorder="1" applyAlignment="1">
      <alignment horizontal="center" vertical="center" wrapText="1"/>
    </xf>
    <xf numFmtId="0" fontId="104" fillId="0" borderId="57" xfId="0" applyFont="1" applyBorder="1" applyAlignment="1">
      <alignment horizontal="center" vertical="center" wrapText="1"/>
    </xf>
    <xf numFmtId="0" fontId="15" fillId="0" borderId="57" xfId="1482" applyBorder="1" applyAlignment="1" applyProtection="1">
      <alignment horizontal="center" vertical="center" wrapText="1"/>
    </xf>
    <xf numFmtId="0" fontId="102" fillId="0" borderId="0" xfId="1482" applyFont="1" applyBorder="1" applyAlignment="1" applyProtection="1">
      <alignment horizontal="center" vertical="center" wrapText="1"/>
    </xf>
    <xf numFmtId="0" fontId="102" fillId="0" borderId="56" xfId="1482" applyFont="1" applyBorder="1" applyAlignment="1" applyProtection="1">
      <alignment horizontal="center" vertical="center" wrapText="1"/>
    </xf>
    <xf numFmtId="0" fontId="98" fillId="0" borderId="57" xfId="0" applyFont="1" applyBorder="1" applyAlignment="1">
      <alignment horizontal="center" vertical="center" wrapText="1"/>
    </xf>
    <xf numFmtId="0" fontId="98" fillId="0" borderId="56" xfId="0" applyFont="1" applyBorder="1" applyAlignment="1">
      <alignment horizontal="center" vertical="center" wrapText="1"/>
    </xf>
    <xf numFmtId="0" fontId="60" fillId="0" borderId="0" xfId="0" applyFont="1" applyAlignment="1">
      <alignment horizontal="left" vertical="center" wrapText="1"/>
    </xf>
    <xf numFmtId="0" fontId="57" fillId="0" borderId="56" xfId="0" applyFont="1" applyBorder="1" applyAlignment="1">
      <alignment horizontal="center" vertical="center"/>
    </xf>
    <xf numFmtId="0" fontId="57" fillId="0" borderId="57" xfId="0" applyFont="1" applyBorder="1" applyAlignment="1">
      <alignment horizontal="center" vertical="center"/>
    </xf>
    <xf numFmtId="0" fontId="102" fillId="0" borderId="57" xfId="1482" applyFont="1" applyBorder="1" applyAlignment="1" applyProtection="1">
      <alignment horizontal="left" vertical="center" wrapText="1"/>
    </xf>
    <xf numFmtId="0" fontId="145" fillId="0" borderId="57" xfId="1482" applyFont="1" applyBorder="1" applyAlignment="1" applyProtection="1">
      <alignment horizontal="center" vertical="center" wrapText="1"/>
    </xf>
    <xf numFmtId="0" fontId="13" fillId="74" borderId="0" xfId="0" applyFont="1" applyFill="1" applyAlignment="1">
      <alignment horizontal="left" vertical="center"/>
    </xf>
    <xf numFmtId="0" fontId="21" fillId="0" borderId="23" xfId="0" applyFont="1" applyBorder="1" applyAlignment="1">
      <alignment horizontal="center" vertical="center"/>
    </xf>
    <xf numFmtId="177" fontId="0" fillId="74" borderId="92" xfId="0" applyNumberFormat="1" applyFill="1" applyBorder="1" applyAlignment="1">
      <alignment horizontal="center" vertical="center"/>
    </xf>
    <xf numFmtId="177" fontId="0" fillId="74" borderId="59" xfId="0" applyNumberFormat="1" applyFill="1" applyBorder="1" applyAlignment="1">
      <alignment horizontal="center" vertical="center"/>
    </xf>
    <xf numFmtId="177" fontId="0" fillId="74" borderId="60" xfId="0" applyNumberFormat="1" applyFill="1" applyBorder="1" applyAlignment="1">
      <alignment horizontal="center" vertical="center"/>
    </xf>
    <xf numFmtId="177" fontId="0" fillId="74" borderId="87" xfId="0" applyNumberFormat="1" applyFill="1" applyBorder="1" applyAlignment="1">
      <alignment horizontal="center" vertical="center"/>
    </xf>
    <xf numFmtId="177" fontId="0" fillId="74" borderId="93" xfId="0" applyNumberFormat="1" applyFill="1" applyBorder="1" applyAlignment="1">
      <alignment horizontal="center" vertical="center"/>
    </xf>
    <xf numFmtId="177" fontId="0" fillId="74" borderId="94" xfId="0" applyNumberFormat="1" applyFill="1" applyBorder="1" applyAlignment="1">
      <alignment horizontal="center" vertical="center"/>
    </xf>
    <xf numFmtId="0" fontId="13" fillId="74" borderId="0" xfId="0" applyFont="1" applyFill="1" applyAlignment="1">
      <alignment horizontal="center" vertical="center"/>
    </xf>
    <xf numFmtId="177" fontId="0" fillId="74" borderId="16" xfId="0" applyNumberFormat="1" applyFill="1" applyBorder="1" applyAlignment="1">
      <alignment horizontal="center" vertical="center"/>
    </xf>
    <xf numFmtId="177" fontId="0" fillId="74" borderId="35" xfId="0" applyNumberFormat="1" applyFill="1" applyBorder="1" applyAlignment="1">
      <alignment horizontal="center" vertical="center"/>
    </xf>
    <xf numFmtId="177" fontId="0" fillId="74" borderId="16" xfId="0" applyNumberFormat="1" applyFill="1" applyBorder="1" applyAlignment="1">
      <alignment horizontal="center" vertical="center" wrapText="1"/>
    </xf>
    <xf numFmtId="177" fontId="0" fillId="74" borderId="35" xfId="0" applyNumberFormat="1" applyFill="1" applyBorder="1" applyAlignment="1">
      <alignment horizontal="center" vertical="center" wrapText="1"/>
    </xf>
    <xf numFmtId="177" fontId="0" fillId="0" borderId="16" xfId="0" applyNumberFormat="1" applyBorder="1" applyAlignment="1">
      <alignment horizontal="center" vertical="center"/>
    </xf>
    <xf numFmtId="177" fontId="0" fillId="0" borderId="16" xfId="0" applyNumberFormat="1" applyBorder="1" applyAlignment="1">
      <alignment horizontal="center" vertical="center" wrapText="1"/>
    </xf>
    <xf numFmtId="177" fontId="0" fillId="0" borderId="35" xfId="0" applyNumberFormat="1" applyBorder="1" applyAlignment="1">
      <alignment horizontal="center" vertical="center" wrapText="1"/>
    </xf>
    <xf numFmtId="177" fontId="8" fillId="74" borderId="13" xfId="0" applyNumberFormat="1" applyFont="1" applyFill="1" applyBorder="1" applyAlignment="1">
      <alignment horizontal="center" vertical="center"/>
    </xf>
    <xf numFmtId="177" fontId="0" fillId="74" borderId="13" xfId="0" applyNumberFormat="1" applyFill="1" applyBorder="1" applyAlignment="1">
      <alignment horizontal="center" vertical="center"/>
    </xf>
    <xf numFmtId="177" fontId="8" fillId="74" borderId="58" xfId="0" applyNumberFormat="1" applyFont="1" applyFill="1" applyBorder="1" applyAlignment="1">
      <alignment horizontal="center" vertical="center"/>
    </xf>
    <xf numFmtId="0" fontId="126" fillId="0" borderId="0" xfId="0" applyFont="1" applyAlignment="1">
      <alignment horizontal="center" vertical="center" wrapText="1"/>
    </xf>
    <xf numFmtId="0" fontId="247" fillId="0" borderId="0" xfId="3814" applyFont="1" applyAlignment="1">
      <alignment horizontal="center" vertical="center" wrapText="1"/>
    </xf>
    <xf numFmtId="0" fontId="256" fillId="0" borderId="0" xfId="0" applyFont="1" applyAlignment="1">
      <alignment horizontal="center" vertical="center" wrapText="1"/>
    </xf>
    <xf numFmtId="0" fontId="256" fillId="0" borderId="0" xfId="0" applyFont="1" applyAlignment="1">
      <alignment horizontal="center" vertical="center"/>
    </xf>
    <xf numFmtId="0" fontId="253" fillId="0" borderId="0" xfId="1482" applyFont="1" applyBorder="1" applyAlignment="1" applyProtection="1">
      <alignment horizontal="center" vertical="center" wrapText="1"/>
    </xf>
    <xf numFmtId="0" fontId="247" fillId="0" borderId="109" xfId="3814" applyFont="1" applyBorder="1" applyAlignment="1">
      <alignment horizontal="center" vertical="center" wrapText="1"/>
    </xf>
    <xf numFmtId="0" fontId="247" fillId="0" borderId="108" xfId="3814" applyFont="1" applyBorder="1" applyAlignment="1">
      <alignment horizontal="center" vertical="center" wrapText="1"/>
    </xf>
    <xf numFmtId="0" fontId="256" fillId="0" borderId="0" xfId="953" applyFont="1" applyAlignment="1">
      <alignment horizontal="center" vertical="center"/>
    </xf>
    <xf numFmtId="0" fontId="259" fillId="0" borderId="0" xfId="1482" applyFont="1" applyBorder="1" applyAlignment="1" applyProtection="1">
      <alignment horizontal="center" vertical="center" wrapText="1"/>
    </xf>
    <xf numFmtId="0" fontId="254" fillId="0" borderId="0" xfId="1482" applyFont="1" applyBorder="1" applyAlignment="1" applyProtection="1">
      <alignment horizontal="center" vertical="center" wrapText="1"/>
    </xf>
    <xf numFmtId="0" fontId="254" fillId="0" borderId="108" xfId="1482" applyFont="1" applyBorder="1" applyAlignment="1" applyProtection="1">
      <alignment horizontal="center" vertical="center" wrapText="1"/>
    </xf>
    <xf numFmtId="0" fontId="271" fillId="0" borderId="109" xfId="1482" applyFont="1" applyBorder="1" applyAlignment="1" applyProtection="1">
      <alignment horizontal="center" vertical="center" wrapText="1"/>
    </xf>
    <xf numFmtId="0" fontId="256" fillId="0" borderId="108" xfId="0" applyFont="1" applyBorder="1" applyAlignment="1">
      <alignment horizontal="center" vertical="center" wrapText="1"/>
    </xf>
    <xf numFmtId="0" fontId="256" fillId="0" borderId="109" xfId="0" applyFont="1" applyBorder="1" applyAlignment="1">
      <alignment horizontal="center" vertical="center" wrapText="1"/>
    </xf>
    <xf numFmtId="0" fontId="253" fillId="0" borderId="109" xfId="1482" applyFont="1" applyBorder="1" applyAlignment="1" applyProtection="1">
      <alignment horizontal="left" vertical="center" wrapText="1"/>
    </xf>
    <xf numFmtId="0" fontId="253" fillId="0" borderId="0" xfId="1482" applyFont="1" applyBorder="1" applyAlignment="1" applyProtection="1">
      <alignment horizontal="left" vertical="center" wrapText="1"/>
    </xf>
    <xf numFmtId="0" fontId="253" fillId="0" borderId="108" xfId="1482" applyFont="1" applyBorder="1" applyAlignment="1" applyProtection="1">
      <alignment horizontal="left" vertical="center" wrapText="1"/>
    </xf>
    <xf numFmtId="0" fontId="256" fillId="0" borderId="108" xfId="0" applyFont="1" applyBorder="1" applyAlignment="1">
      <alignment horizontal="center" vertical="center"/>
    </xf>
    <xf numFmtId="0" fontId="253" fillId="0" borderId="108" xfId="1482" applyFont="1" applyBorder="1" applyAlignment="1" applyProtection="1">
      <alignment horizontal="center" vertical="center" wrapText="1"/>
    </xf>
    <xf numFmtId="0" fontId="271" fillId="0" borderId="0" xfId="1482" applyFont="1" applyBorder="1" applyAlignment="1" applyProtection="1">
      <alignment horizontal="center" vertical="center" wrapText="1"/>
    </xf>
    <xf numFmtId="0" fontId="256" fillId="0" borderId="0" xfId="3814" applyFont="1" applyAlignment="1">
      <alignment horizontal="center" vertical="center" wrapText="1"/>
    </xf>
    <xf numFmtId="0" fontId="256" fillId="0" borderId="0" xfId="3814" applyFont="1" applyAlignment="1">
      <alignment horizontal="center" vertical="center"/>
    </xf>
    <xf numFmtId="0" fontId="255" fillId="0" borderId="0" xfId="1482" applyFont="1" applyBorder="1" applyAlignment="1" applyProtection="1">
      <alignment horizontal="center" vertical="center" wrapText="1"/>
    </xf>
    <xf numFmtId="0" fontId="257" fillId="0" borderId="0" xfId="1482" applyFont="1" applyBorder="1" applyAlignment="1" applyProtection="1">
      <alignment horizontal="center" vertical="center" wrapText="1"/>
    </xf>
    <xf numFmtId="0" fontId="255" fillId="0" borderId="109" xfId="1482" applyFont="1" applyBorder="1" applyAlignment="1" applyProtection="1">
      <alignment horizontal="center" vertical="center" wrapText="1"/>
    </xf>
    <xf numFmtId="0" fontId="255" fillId="0" borderId="108" xfId="1482" applyFont="1" applyBorder="1" applyAlignment="1" applyProtection="1">
      <alignment horizontal="center" vertical="center" wrapText="1"/>
    </xf>
    <xf numFmtId="0" fontId="256" fillId="0" borderId="109" xfId="0" applyFont="1" applyBorder="1" applyAlignment="1">
      <alignment horizontal="center" vertical="center"/>
    </xf>
    <xf numFmtId="0" fontId="253" fillId="0" borderId="109" xfId="1482" applyFont="1" applyBorder="1" applyAlignment="1" applyProtection="1">
      <alignment horizontal="center" vertical="center" wrapText="1"/>
    </xf>
    <xf numFmtId="0" fontId="254" fillId="0" borderId="109" xfId="1482" applyFont="1" applyBorder="1" applyAlignment="1" applyProtection="1">
      <alignment horizontal="center" vertical="center" wrapText="1"/>
    </xf>
    <xf numFmtId="0" fontId="102" fillId="0" borderId="109" xfId="1482" applyFont="1" applyBorder="1" applyAlignment="1" applyProtection="1">
      <alignment horizontal="center" vertical="center" wrapText="1"/>
    </xf>
    <xf numFmtId="0" fontId="264" fillId="0" borderId="109" xfId="0" applyFont="1" applyBorder="1" applyAlignment="1">
      <alignment horizontal="center" vertical="center" wrapText="1"/>
    </xf>
    <xf numFmtId="0" fontId="255" fillId="0" borderId="0" xfId="0" applyFont="1" applyAlignment="1">
      <alignment horizontal="center" vertical="center" wrapText="1"/>
    </xf>
    <xf numFmtId="0" fontId="255" fillId="0" borderId="108" xfId="0" applyFont="1" applyBorder="1" applyAlignment="1">
      <alignment horizontal="center" vertical="center" wrapText="1"/>
    </xf>
    <xf numFmtId="0" fontId="262" fillId="0" borderId="109" xfId="0" applyFont="1" applyBorder="1" applyAlignment="1">
      <alignment horizontal="center" vertical="center" wrapText="1"/>
    </xf>
    <xf numFmtId="0" fontId="256" fillId="0" borderId="0" xfId="0" quotePrefix="1" applyFont="1" applyAlignment="1">
      <alignment horizontal="center" vertical="center" wrapText="1"/>
    </xf>
    <xf numFmtId="0" fontId="262" fillId="0" borderId="109" xfId="3814" applyFont="1" applyBorder="1" applyAlignment="1">
      <alignment horizontal="center" vertical="center" wrapText="1"/>
    </xf>
    <xf numFmtId="0" fontId="256" fillId="0" borderId="108" xfId="3814" applyFont="1" applyBorder="1" applyAlignment="1">
      <alignment horizontal="center" vertical="center" wrapText="1"/>
    </xf>
    <xf numFmtId="0" fontId="255" fillId="0" borderId="109" xfId="0" applyFont="1" applyBorder="1" applyAlignment="1">
      <alignment horizontal="center" vertical="center" wrapText="1"/>
    </xf>
    <xf numFmtId="0" fontId="129" fillId="83" borderId="0" xfId="0" applyFont="1" applyFill="1" applyAlignment="1">
      <alignment horizontal="center" vertical="center"/>
    </xf>
    <xf numFmtId="177" fontId="278" fillId="0" borderId="87" xfId="0" applyNumberFormat="1" applyFont="1" applyBorder="1" applyAlignment="1">
      <alignment horizontal="center" vertical="center"/>
    </xf>
    <xf numFmtId="177" fontId="278" fillId="0" borderId="93" xfId="0" applyNumberFormat="1" applyFont="1" applyBorder="1" applyAlignment="1">
      <alignment horizontal="center" vertical="center"/>
    </xf>
    <xf numFmtId="177" fontId="278" fillId="0" borderId="94" xfId="0" applyNumberFormat="1" applyFont="1" applyBorder="1" applyAlignment="1">
      <alignment horizontal="center" vertical="center"/>
    </xf>
    <xf numFmtId="49" fontId="12" fillId="0" borderId="13" xfId="0" applyNumberFormat="1" applyFont="1" applyBorder="1" applyAlignment="1">
      <alignment horizontal="center" vertical="center" wrapText="1" shrinkToFit="1"/>
    </xf>
    <xf numFmtId="0" fontId="242" fillId="0" borderId="0" xfId="0" applyFont="1" applyAlignment="1">
      <alignment horizontal="center" vertical="center" wrapText="1"/>
    </xf>
    <xf numFmtId="49" fontId="73" fillId="73" borderId="13" xfId="0" applyNumberFormat="1" applyFont="1" applyFill="1" applyBorder="1" applyAlignment="1">
      <alignment horizontal="center" vertical="center" wrapText="1"/>
    </xf>
    <xf numFmtId="177" fontId="278" fillId="0" borderId="92" xfId="0" applyNumberFormat="1" applyFont="1" applyBorder="1" applyAlignment="1">
      <alignment horizontal="center" vertical="center"/>
    </xf>
    <xf numFmtId="177" fontId="278" fillId="0" borderId="59" xfId="0" applyNumberFormat="1" applyFont="1" applyBorder="1" applyAlignment="1">
      <alignment horizontal="center" vertical="center"/>
    </xf>
    <xf numFmtId="177" fontId="278" fillId="0" borderId="60" xfId="0" applyNumberFormat="1" applyFont="1" applyBorder="1" applyAlignment="1">
      <alignment horizontal="center" vertical="center"/>
    </xf>
    <xf numFmtId="0" fontId="242" fillId="73" borderId="13" xfId="0" applyFont="1" applyFill="1" applyBorder="1" applyAlignment="1">
      <alignment horizontal="center" vertical="center" wrapText="1"/>
    </xf>
    <xf numFmtId="0" fontId="242" fillId="0" borderId="13" xfId="0" applyFont="1" applyBorder="1" applyAlignment="1">
      <alignment horizontal="left" vertical="center" wrapText="1"/>
    </xf>
    <xf numFmtId="177" fontId="278" fillId="83" borderId="92" xfId="0" applyNumberFormat="1" applyFont="1" applyFill="1" applyBorder="1" applyAlignment="1">
      <alignment horizontal="center" vertical="center"/>
    </xf>
    <xf numFmtId="177" fontId="278" fillId="83" borderId="59" xfId="0" applyNumberFormat="1" applyFont="1" applyFill="1" applyBorder="1" applyAlignment="1">
      <alignment horizontal="center" vertical="center"/>
    </xf>
    <xf numFmtId="177" fontId="278" fillId="83" borderId="60" xfId="0" applyNumberFormat="1" applyFont="1" applyFill="1" applyBorder="1" applyAlignment="1">
      <alignment horizontal="center" vertical="center"/>
    </xf>
    <xf numFmtId="0" fontId="15" fillId="73" borderId="13" xfId="1482" applyFill="1" applyBorder="1" applyAlignment="1" applyProtection="1">
      <alignment horizontal="center" vertical="center" wrapText="1" shrinkToFit="1"/>
    </xf>
    <xf numFmtId="0" fontId="310" fillId="73" borderId="13" xfId="1482" applyFont="1" applyFill="1" applyBorder="1" applyAlignment="1" applyProtection="1">
      <alignment horizontal="center" vertical="center" wrapText="1" shrinkToFit="1"/>
    </xf>
    <xf numFmtId="0" fontId="57" fillId="0" borderId="13" xfId="0" applyFont="1" applyBorder="1" applyAlignment="1">
      <alignment horizontal="left" vertical="center" wrapText="1"/>
    </xf>
    <xf numFmtId="177" fontId="278" fillId="0" borderId="88" xfId="0" applyNumberFormat="1" applyFont="1" applyBorder="1" applyAlignment="1">
      <alignment horizontal="center" vertical="center"/>
    </xf>
    <xf numFmtId="177" fontId="278" fillId="0" borderId="114" xfId="0" applyNumberFormat="1" applyFont="1" applyBorder="1" applyAlignment="1">
      <alignment horizontal="center" vertical="center"/>
    </xf>
    <xf numFmtId="0" fontId="15" fillId="0" borderId="13" xfId="1482" applyBorder="1" applyAlignment="1" applyProtection="1">
      <alignment horizontal="center" vertical="center" wrapText="1"/>
    </xf>
    <xf numFmtId="49" fontId="12" fillId="73" borderId="13" xfId="0" applyNumberFormat="1" applyFont="1" applyFill="1" applyBorder="1" applyAlignment="1">
      <alignment horizontal="center" vertical="center" wrapText="1" shrinkToFit="1"/>
    </xf>
    <xf numFmtId="49" fontId="242" fillId="0" borderId="13" xfId="0" applyNumberFormat="1" applyFont="1" applyBorder="1" applyAlignment="1">
      <alignment horizontal="center" vertical="center" wrapText="1" shrinkToFit="1"/>
    </xf>
    <xf numFmtId="177" fontId="278" fillId="83" borderId="87" xfId="0" applyNumberFormat="1" applyFont="1" applyFill="1" applyBorder="1" applyAlignment="1">
      <alignment horizontal="center" vertical="center"/>
    </xf>
    <xf numFmtId="177" fontId="278" fillId="83" borderId="93" xfId="0" applyNumberFormat="1" applyFont="1" applyFill="1" applyBorder="1" applyAlignment="1">
      <alignment horizontal="center" vertical="center"/>
    </xf>
    <xf numFmtId="177" fontId="278" fillId="83" borderId="94" xfId="0" applyNumberFormat="1" applyFont="1" applyFill="1" applyBorder="1" applyAlignment="1">
      <alignment horizontal="center" vertical="center"/>
    </xf>
    <xf numFmtId="0" fontId="57" fillId="0" borderId="13" xfId="0" applyFont="1" applyBorder="1" applyAlignment="1">
      <alignment horizontal="center" vertical="center" wrapText="1"/>
    </xf>
    <xf numFmtId="0" fontId="15" fillId="0" borderId="13" xfId="1482" applyFill="1" applyBorder="1" applyAlignment="1" applyProtection="1">
      <alignment horizontal="center" vertical="center" wrapText="1"/>
    </xf>
    <xf numFmtId="0" fontId="299" fillId="0" borderId="13" xfId="1482" applyFont="1" applyFill="1" applyBorder="1" applyAlignment="1" applyProtection="1">
      <alignment horizontal="center" vertical="center" wrapText="1"/>
    </xf>
    <xf numFmtId="176" fontId="290" fillId="0" borderId="13" xfId="0" applyNumberFormat="1" applyFont="1" applyBorder="1" applyAlignment="1">
      <alignment horizontal="center" vertical="center" wrapText="1"/>
    </xf>
    <xf numFmtId="177" fontId="278" fillId="0" borderId="16" xfId="0" applyNumberFormat="1" applyFont="1" applyBorder="1" applyAlignment="1">
      <alignment horizontal="center" vertical="center"/>
    </xf>
    <xf numFmtId="177" fontId="278" fillId="0" borderId="35" xfId="0" applyNumberFormat="1" applyFont="1" applyBorder="1" applyAlignment="1">
      <alignment horizontal="center" vertical="center"/>
    </xf>
    <xf numFmtId="177" fontId="278" fillId="83" borderId="16" xfId="0" applyNumberFormat="1" applyFont="1" applyFill="1" applyBorder="1" applyAlignment="1">
      <alignment horizontal="center" vertical="center"/>
    </xf>
    <xf numFmtId="177" fontId="278" fillId="83" borderId="35" xfId="0" applyNumberFormat="1" applyFont="1" applyFill="1" applyBorder="1" applyAlignment="1">
      <alignment horizontal="center" vertical="center"/>
    </xf>
    <xf numFmtId="177" fontId="278" fillId="0" borderId="16" xfId="0" applyNumberFormat="1" applyFont="1" applyBorder="1" applyAlignment="1">
      <alignment horizontal="center" vertical="center" wrapText="1"/>
    </xf>
    <xf numFmtId="177" fontId="278" fillId="0" borderId="35" xfId="0" applyNumberFormat="1" applyFont="1" applyBorder="1" applyAlignment="1">
      <alignment horizontal="center" vertical="center" wrapText="1"/>
    </xf>
    <xf numFmtId="176" fontId="290" fillId="0" borderId="16" xfId="0" applyNumberFormat="1" applyFont="1" applyBorder="1" applyAlignment="1">
      <alignment horizontal="center" vertical="center"/>
    </xf>
    <xf numFmtId="176" fontId="290" fillId="0" borderId="35" xfId="0" applyNumberFormat="1" applyFont="1" applyBorder="1" applyAlignment="1">
      <alignment horizontal="center" vertical="center"/>
    </xf>
    <xf numFmtId="176" fontId="290" fillId="0" borderId="20" xfId="0" applyNumberFormat="1" applyFont="1" applyBorder="1" applyAlignment="1">
      <alignment horizontal="center" vertical="center"/>
    </xf>
    <xf numFmtId="177" fontId="290" fillId="49" borderId="13" xfId="0" applyNumberFormat="1" applyFont="1" applyFill="1" applyBorder="1" applyAlignment="1">
      <alignment horizontal="center" vertical="center"/>
    </xf>
    <xf numFmtId="177" fontId="57" fillId="0" borderId="14" xfId="0" applyNumberFormat="1" applyFont="1" applyBorder="1" applyAlignment="1">
      <alignment horizontal="left" vertical="center" wrapText="1"/>
    </xf>
    <xf numFmtId="177" fontId="57" fillId="0" borderId="79" xfId="0" applyNumberFormat="1" applyFont="1" applyBorder="1" applyAlignment="1">
      <alignment horizontal="left" vertical="center" wrapText="1"/>
    </xf>
    <xf numFmtId="177" fontId="57" fillId="0" borderId="79" xfId="0" applyNumberFormat="1" applyFont="1" applyBorder="1" applyAlignment="1">
      <alignment horizontal="left" vertical="center"/>
    </xf>
    <xf numFmtId="177" fontId="278" fillId="83" borderId="16" xfId="0" applyNumberFormat="1" applyFont="1" applyFill="1" applyBorder="1" applyAlignment="1">
      <alignment horizontal="center" vertical="center" wrapText="1"/>
    </xf>
    <xf numFmtId="177" fontId="278" fillId="83" borderId="35" xfId="0" applyNumberFormat="1" applyFont="1" applyFill="1" applyBorder="1" applyAlignment="1">
      <alignment horizontal="center" vertical="center" wrapText="1"/>
    </xf>
    <xf numFmtId="0" fontId="72" fillId="0" borderId="13" xfId="1482" applyFont="1" applyBorder="1" applyAlignment="1" applyProtection="1">
      <alignment horizontal="center" vertical="center"/>
    </xf>
    <xf numFmtId="0" fontId="8" fillId="0" borderId="13" xfId="0" applyFont="1" applyBorder="1" applyAlignment="1">
      <alignment horizontal="center" vertical="center"/>
    </xf>
    <xf numFmtId="177" fontId="15" fillId="0" borderId="13" xfId="1482" applyNumberFormat="1" applyBorder="1" applyAlignment="1" applyProtection="1">
      <alignment horizontal="center" vertical="center" wrapText="1"/>
    </xf>
    <xf numFmtId="177" fontId="278" fillId="0" borderId="13" xfId="0" applyNumberFormat="1" applyFont="1" applyBorder="1" applyAlignment="1">
      <alignment horizontal="center" vertical="center" wrapText="1"/>
    </xf>
    <xf numFmtId="0" fontId="15" fillId="0" borderId="13" xfId="1482" applyBorder="1" applyAlignment="1" applyProtection="1">
      <alignment vertical="center"/>
    </xf>
    <xf numFmtId="0" fontId="0" fillId="0" borderId="13" xfId="0" applyBorder="1" applyAlignment="1">
      <alignment vertical="center"/>
    </xf>
    <xf numFmtId="0" fontId="272" fillId="76" borderId="22" xfId="0" applyFont="1" applyFill="1" applyBorder="1" applyAlignment="1">
      <alignment horizontal="center" vertical="top" wrapText="1"/>
    </xf>
    <xf numFmtId="0" fontId="272" fillId="76" borderId="0" xfId="0" applyFont="1" applyFill="1" applyAlignment="1">
      <alignment horizontal="center" vertical="top" wrapText="1"/>
    </xf>
    <xf numFmtId="0" fontId="0" fillId="0" borderId="0" xfId="0" applyAlignment="1">
      <alignment horizontal="center" vertical="center" wrapText="1"/>
    </xf>
    <xf numFmtId="0" fontId="0" fillId="0" borderId="108" xfId="0" applyBorder="1" applyAlignment="1">
      <alignment horizontal="center" vertical="center" wrapText="1"/>
    </xf>
    <xf numFmtId="0" fontId="243" fillId="0" borderId="109" xfId="3814" applyFont="1" applyBorder="1" applyAlignment="1">
      <alignment horizontal="center" vertical="center"/>
    </xf>
    <xf numFmtId="0" fontId="0" fillId="0" borderId="0" xfId="0" applyAlignment="1">
      <alignment horizontal="center" vertical="center"/>
    </xf>
    <xf numFmtId="0" fontId="0" fillId="0" borderId="108" xfId="0" applyBorder="1" applyAlignment="1">
      <alignment horizontal="center" vertical="center"/>
    </xf>
    <xf numFmtId="0" fontId="15" fillId="0" borderId="0" xfId="1482" applyBorder="1" applyAlignment="1" applyProtection="1">
      <alignment horizontal="center" vertical="center" wrapText="1"/>
    </xf>
    <xf numFmtId="0" fontId="15" fillId="0" borderId="109" xfId="1482" applyBorder="1" applyAlignment="1" applyProtection="1">
      <alignment horizontal="left" vertical="center" wrapText="1"/>
    </xf>
    <xf numFmtId="0" fontId="255" fillId="0" borderId="109" xfId="1482" applyFont="1" applyBorder="1" applyAlignment="1" applyProtection="1">
      <alignment horizontal="left" vertical="center" wrapText="1"/>
    </xf>
    <xf numFmtId="0" fontId="255" fillId="0" borderId="108" xfId="1482" applyFont="1" applyBorder="1" applyAlignment="1" applyProtection="1">
      <alignment horizontal="left" vertical="center" wrapText="1"/>
    </xf>
    <xf numFmtId="0" fontId="0" fillId="0" borderId="119" xfId="0" applyBorder="1" applyAlignment="1">
      <alignment horizontal="center" vertical="center" wrapText="1"/>
    </xf>
    <xf numFmtId="0" fontId="15" fillId="0" borderId="109" xfId="1482" applyBorder="1" applyAlignment="1" applyProtection="1">
      <alignment horizontal="center" vertical="center" wrapText="1"/>
    </xf>
    <xf numFmtId="0" fontId="255" fillId="0" borderId="109" xfId="0" applyFont="1" applyBorder="1" applyAlignment="1">
      <alignment horizontal="left" vertical="center" wrapText="1"/>
    </xf>
    <xf numFmtId="0" fontId="0" fillId="0" borderId="0" xfId="0" applyAlignment="1">
      <alignment horizontal="left" vertical="center" wrapText="1"/>
    </xf>
    <xf numFmtId="0" fontId="0" fillId="0" borderId="119" xfId="0" applyBorder="1" applyAlignment="1">
      <alignment horizontal="left" vertical="center" wrapText="1"/>
    </xf>
    <xf numFmtId="0" fontId="256" fillId="0" borderId="108" xfId="0" quotePrefix="1" applyFont="1" applyBorder="1" applyAlignment="1">
      <alignment horizontal="center" vertical="center" wrapText="1"/>
    </xf>
    <xf numFmtId="0" fontId="60" fillId="0" borderId="108" xfId="0" applyFont="1" applyBorder="1" applyAlignment="1">
      <alignment horizontal="left" vertical="center" wrapText="1"/>
    </xf>
    <xf numFmtId="0" fontId="15" fillId="0" borderId="109" xfId="1482" applyFill="1" applyBorder="1" applyAlignment="1" applyProtection="1">
      <alignment vertical="center" wrapText="1"/>
    </xf>
    <xf numFmtId="0" fontId="298" fillId="0" borderId="108" xfId="0" applyFont="1" applyBorder="1" applyAlignment="1">
      <alignment vertical="center" wrapText="1"/>
    </xf>
    <xf numFmtId="0" fontId="264" fillId="0" borderId="109" xfId="1482" applyFont="1" applyFill="1" applyBorder="1" applyAlignment="1" applyProtection="1">
      <alignment horizontal="center" vertical="center" wrapText="1"/>
    </xf>
    <xf numFmtId="0" fontId="255" fillId="0" borderId="108" xfId="1482" applyFont="1" applyFill="1" applyBorder="1" applyAlignment="1" applyProtection="1">
      <alignment horizontal="center" vertical="center" wrapText="1"/>
    </xf>
    <xf numFmtId="0" fontId="262" fillId="0" borderId="108" xfId="0" applyFont="1" applyBorder="1" applyAlignment="1">
      <alignment horizontal="center" vertical="center" wrapText="1"/>
    </xf>
    <xf numFmtId="0" fontId="256" fillId="85" borderId="0" xfId="953" applyFont="1" applyFill="1" applyAlignment="1">
      <alignment horizontal="center" vertical="center"/>
    </xf>
    <xf numFmtId="0" fontId="317" fillId="0" borderId="109" xfId="0" applyFont="1" applyBorder="1" applyAlignment="1">
      <alignment horizontal="center" vertical="center" wrapText="1"/>
    </xf>
    <xf numFmtId="0" fontId="0" fillId="0" borderId="0" xfId="0" applyAlignment="1">
      <alignment vertical="center" wrapText="1"/>
    </xf>
    <xf numFmtId="0" fontId="0" fillId="0" borderId="108" xfId="0" applyBorder="1" applyAlignment="1">
      <alignment vertical="center" wrapText="1"/>
    </xf>
    <xf numFmtId="0" fontId="15" fillId="0" borderId="0" xfId="1482" applyBorder="1" applyAlignment="1" applyProtection="1">
      <alignment horizontal="center" vertical="center"/>
    </xf>
    <xf numFmtId="0" fontId="264" fillId="0" borderId="0" xfId="0" applyFont="1" applyAlignment="1">
      <alignment horizontal="left" vertical="center" wrapText="1"/>
    </xf>
    <xf numFmtId="0" fontId="129" fillId="0" borderId="0" xfId="0" applyFont="1" applyAlignment="1">
      <alignment horizontal="center" vertical="center"/>
    </xf>
    <xf numFmtId="0" fontId="129" fillId="0" borderId="95" xfId="0" applyFont="1" applyBorder="1" applyAlignment="1">
      <alignment horizontal="center" vertical="center"/>
    </xf>
    <xf numFmtId="0" fontId="129" fillId="0" borderId="79" xfId="0" applyFont="1" applyBorder="1" applyAlignment="1">
      <alignment horizontal="center" vertical="center"/>
    </xf>
    <xf numFmtId="0" fontId="129" fillId="0" borderId="96" xfId="0" applyFont="1" applyBorder="1" applyAlignment="1">
      <alignment horizontal="center" vertical="center"/>
    </xf>
    <xf numFmtId="0" fontId="129" fillId="89" borderId="88" xfId="0" applyFont="1" applyFill="1" applyBorder="1" applyAlignment="1">
      <alignment horizontal="left" vertical="center" wrapText="1"/>
    </xf>
    <xf numFmtId="0" fontId="129" fillId="89" borderId="59" xfId="0" applyFont="1" applyFill="1" applyBorder="1" applyAlignment="1">
      <alignment horizontal="left" vertical="center"/>
    </xf>
    <xf numFmtId="0" fontId="129" fillId="89" borderId="60" xfId="0" applyFont="1" applyFill="1" applyBorder="1" applyAlignment="1">
      <alignment horizontal="left" vertical="center"/>
    </xf>
    <xf numFmtId="0" fontId="129" fillId="0" borderId="114" xfId="0" applyFont="1" applyBorder="1" applyAlignment="1">
      <alignment horizontal="center" vertical="center"/>
    </xf>
    <xf numFmtId="0" fontId="129" fillId="0" borderId="115" xfId="0" applyFont="1" applyBorder="1" applyAlignment="1">
      <alignment horizontal="center" vertical="center"/>
    </xf>
    <xf numFmtId="0" fontId="129" fillId="0" borderId="92" xfId="0" applyFont="1" applyBorder="1" applyAlignment="1">
      <alignment horizontal="center" vertical="center"/>
    </xf>
    <xf numFmtId="0" fontId="129" fillId="0" borderId="70" xfId="0" applyFont="1" applyBorder="1" applyAlignment="1">
      <alignment horizontal="center" vertical="center"/>
    </xf>
    <xf numFmtId="0" fontId="282" fillId="0" borderId="116" xfId="0" applyFont="1" applyBorder="1" applyAlignment="1">
      <alignment horizontal="center" vertical="center"/>
    </xf>
    <xf numFmtId="0" fontId="129" fillId="0" borderId="23" xfId="0" applyFont="1" applyBorder="1" applyAlignment="1">
      <alignment horizontal="center" vertical="center"/>
    </xf>
    <xf numFmtId="0" fontId="96" fillId="73" borderId="13" xfId="0" applyFont="1" applyFill="1" applyBorder="1" applyAlignment="1">
      <alignment horizontal="left" vertical="center"/>
    </xf>
    <xf numFmtId="0" fontId="242" fillId="73" borderId="13" xfId="0" applyFont="1" applyFill="1" applyBorder="1" applyAlignment="1">
      <alignment horizontal="left" vertical="center" wrapText="1"/>
    </xf>
    <xf numFmtId="0" fontId="12" fillId="73" borderId="13" xfId="0" applyFont="1" applyFill="1" applyBorder="1" applyAlignment="1">
      <alignment horizontal="left" vertical="center" wrapText="1"/>
    </xf>
    <xf numFmtId="0" fontId="12" fillId="0" borderId="13" xfId="0" applyFont="1" applyBorder="1" applyAlignment="1">
      <alignment horizontal="left" vertical="center" wrapText="1"/>
    </xf>
    <xf numFmtId="0" fontId="96" fillId="0" borderId="26" xfId="0" applyFont="1" applyBorder="1" applyAlignment="1">
      <alignment horizontal="center" vertical="center"/>
    </xf>
    <xf numFmtId="0" fontId="96" fillId="0" borderId="24" xfId="0" applyFont="1" applyBorder="1" applyAlignment="1">
      <alignment horizontal="center" vertical="center"/>
    </xf>
    <xf numFmtId="0" fontId="242" fillId="73" borderId="26" xfId="0" applyFont="1" applyFill="1" applyBorder="1" applyAlignment="1">
      <alignment horizontal="center" vertical="center" wrapText="1"/>
    </xf>
    <xf numFmtId="0" fontId="242" fillId="73" borderId="32" xfId="0" applyFont="1" applyFill="1" applyBorder="1" applyAlignment="1">
      <alignment horizontal="center" vertical="center" wrapText="1"/>
    </xf>
    <xf numFmtId="0" fontId="242" fillId="73" borderId="24" xfId="0" applyFont="1" applyFill="1" applyBorder="1" applyAlignment="1">
      <alignment horizontal="center" vertical="center" wrapText="1"/>
    </xf>
    <xf numFmtId="0" fontId="12" fillId="73" borderId="26" xfId="0" applyFont="1" applyFill="1" applyBorder="1" applyAlignment="1">
      <alignment horizontal="center" vertical="center" wrapText="1"/>
    </xf>
    <xf numFmtId="0" fontId="12" fillId="73" borderId="32" xfId="0" applyFont="1" applyFill="1" applyBorder="1" applyAlignment="1">
      <alignment horizontal="center" vertical="center" wrapText="1"/>
    </xf>
    <xf numFmtId="0" fontId="12" fillId="73" borderId="24" xfId="0" applyFont="1" applyFill="1" applyBorder="1" applyAlignment="1">
      <alignment horizontal="center" vertical="center" wrapText="1"/>
    </xf>
    <xf numFmtId="0" fontId="242" fillId="73" borderId="13" xfId="0" applyFont="1" applyFill="1" applyBorder="1" applyAlignment="1">
      <alignment horizontal="left" vertical="center"/>
    </xf>
    <xf numFmtId="0" fontId="12" fillId="73" borderId="26" xfId="0" applyFont="1" applyFill="1" applyBorder="1" applyAlignment="1">
      <alignment horizontal="left" vertical="center" wrapText="1"/>
    </xf>
    <xf numFmtId="0" fontId="12" fillId="73" borderId="32" xfId="0" applyFont="1" applyFill="1" applyBorder="1" applyAlignment="1">
      <alignment horizontal="left" vertical="center" wrapText="1"/>
    </xf>
    <xf numFmtId="0" fontId="12" fillId="73" borderId="24" xfId="0" applyFont="1" applyFill="1" applyBorder="1" applyAlignment="1">
      <alignment horizontal="left" vertical="center" wrapText="1"/>
    </xf>
    <xf numFmtId="49" fontId="12" fillId="73" borderId="26" xfId="0" applyNumberFormat="1" applyFont="1" applyFill="1" applyBorder="1" applyAlignment="1">
      <alignment horizontal="left" vertical="center" wrapText="1"/>
    </xf>
    <xf numFmtId="49" fontId="12" fillId="73" borderId="32" xfId="0" applyNumberFormat="1" applyFont="1" applyFill="1" applyBorder="1" applyAlignment="1">
      <alignment horizontal="left" vertical="center" wrapText="1"/>
    </xf>
    <xf numFmtId="49" fontId="12" fillId="73" borderId="24" xfId="0" applyNumberFormat="1" applyFont="1" applyFill="1" applyBorder="1" applyAlignment="1">
      <alignment horizontal="left" vertical="center" wrapText="1"/>
    </xf>
    <xf numFmtId="0" fontId="15" fillId="73" borderId="26" xfId="1482" applyFill="1" applyBorder="1" applyAlignment="1" applyProtection="1">
      <alignment horizontal="left" vertical="center" wrapText="1" shrinkToFit="1"/>
    </xf>
    <xf numFmtId="0" fontId="15" fillId="73" borderId="32" xfId="1482" applyFill="1" applyBorder="1" applyAlignment="1" applyProtection="1">
      <alignment horizontal="left" vertical="center" wrapText="1" shrinkToFit="1"/>
    </xf>
    <xf numFmtId="0" fontId="15" fillId="73" borderId="24" xfId="1482" applyFill="1" applyBorder="1" applyAlignment="1" applyProtection="1">
      <alignment horizontal="left" vertical="center" wrapText="1" shrinkToFit="1"/>
    </xf>
    <xf numFmtId="0" fontId="242" fillId="73" borderId="16" xfId="0" applyFont="1" applyFill="1" applyBorder="1" applyAlignment="1">
      <alignment horizontal="left" vertical="center" wrapText="1"/>
    </xf>
    <xf numFmtId="0" fontId="242" fillId="73" borderId="35" xfId="0" applyFont="1" applyFill="1" applyBorder="1" applyAlignment="1">
      <alignment horizontal="left" vertical="center" wrapText="1"/>
    </xf>
    <xf numFmtId="0" fontId="242" fillId="73" borderId="50" xfId="0" applyFont="1" applyFill="1" applyBorder="1" applyAlignment="1">
      <alignment horizontal="left" vertical="center" wrapText="1"/>
    </xf>
    <xf numFmtId="0" fontId="242" fillId="73" borderId="40" xfId="0" applyFont="1" applyFill="1" applyBorder="1" applyAlignment="1">
      <alignment horizontal="left" vertical="center" wrapText="1"/>
    </xf>
    <xf numFmtId="0" fontId="242" fillId="73" borderId="14" xfId="0" applyFont="1" applyFill="1" applyBorder="1" applyAlignment="1">
      <alignment horizontal="left" vertical="center" wrapText="1"/>
    </xf>
    <xf numFmtId="0" fontId="242" fillId="73" borderId="79" xfId="0" applyFont="1" applyFill="1" applyBorder="1" applyAlignment="1">
      <alignment horizontal="left" vertical="center" wrapText="1"/>
    </xf>
    <xf numFmtId="0" fontId="242" fillId="73" borderId="42" xfId="0" applyFont="1" applyFill="1" applyBorder="1" applyAlignment="1">
      <alignment horizontal="left" vertical="center" wrapText="1"/>
    </xf>
    <xf numFmtId="0" fontId="242" fillId="73" borderId="34" xfId="0" applyFont="1" applyFill="1" applyBorder="1" applyAlignment="1">
      <alignment horizontal="left" vertical="center" wrapText="1"/>
    </xf>
  </cellXfs>
  <cellStyles count="33103">
    <cellStyle name="20% - Accent1" xfId="1"/>
    <cellStyle name="20% - Accent2" xfId="2"/>
    <cellStyle name="20% - Accent3" xfId="3"/>
    <cellStyle name="20% - Accent4" xfId="4"/>
    <cellStyle name="20% - Accent5" xfId="5"/>
    <cellStyle name="20% - Accent6" xfId="6"/>
    <cellStyle name="20% - 輔色1" xfId="7" builtinId="30" customBuiltin="1"/>
    <cellStyle name="20% - 輔色1 10" xfId="8"/>
    <cellStyle name="20% - 輔色1 11" xfId="9"/>
    <cellStyle name="20% - 輔色1 12" xfId="10"/>
    <cellStyle name="20% - 輔色1 13" xfId="11"/>
    <cellStyle name="20% - 輔色1 14" xfId="2344"/>
    <cellStyle name="20% - 輔色1 15" xfId="2386"/>
    <cellStyle name="20% - 輔色1 16" xfId="3689"/>
    <cellStyle name="20% - 輔色1 17" xfId="3731"/>
    <cellStyle name="20% - 輔色1 18" xfId="3791"/>
    <cellStyle name="20% - 輔色1 19" xfId="4485"/>
    <cellStyle name="20% - 輔色1 2" xfId="12"/>
    <cellStyle name="20% - 輔色1 2 2" xfId="13"/>
    <cellStyle name="20% - 輔色1 2 3" xfId="14"/>
    <cellStyle name="20% - 輔色1 2 4" xfId="33002"/>
    <cellStyle name="20% - 輔色1 20" xfId="4527"/>
    <cellStyle name="20% - 輔色1 21" xfId="4569"/>
    <cellStyle name="20% - 輔色1 21 10" xfId="5346"/>
    <cellStyle name="20% - 輔色1 21 10 10" xfId="9973"/>
    <cellStyle name="20% - 輔色1 21 10 11" xfId="11886"/>
    <cellStyle name="20% - 輔色1 21 10 12" xfId="10137"/>
    <cellStyle name="20% - 輔色1 21 10 13" xfId="14587"/>
    <cellStyle name="20% - 輔色1 21 10 14" xfId="10818"/>
    <cellStyle name="20% - 輔色1 21 10 15" xfId="8595"/>
    <cellStyle name="20% - 輔色1 21 10 16" xfId="10553"/>
    <cellStyle name="20% - 輔色1 21 10 17" xfId="14356"/>
    <cellStyle name="20% - 輔色1 21 10 18" xfId="10180"/>
    <cellStyle name="20% - 輔色1 21 10 19" xfId="12252"/>
    <cellStyle name="20% - 輔色1 21 10 2" xfId="6989"/>
    <cellStyle name="20% - 輔色1 21 10 2 10" xfId="22254"/>
    <cellStyle name="20% - 輔色1 21 10 2 11" xfId="23362"/>
    <cellStyle name="20% - 輔色1 21 10 2 12" xfId="24457"/>
    <cellStyle name="20% - 輔色1 21 10 2 13" xfId="25536"/>
    <cellStyle name="20% - 輔色1 21 10 2 14" xfId="26603"/>
    <cellStyle name="20% - 輔色1 21 10 2 15" xfId="27647"/>
    <cellStyle name="20% - 輔色1 21 10 2 16" xfId="28670"/>
    <cellStyle name="20% - 輔色1 21 10 2 17" xfId="29659"/>
    <cellStyle name="20% - 輔色1 21 10 2 18" xfId="30607"/>
    <cellStyle name="20% - 輔色1 21 10 2 19" xfId="31536"/>
    <cellStyle name="20% - 輔色1 21 10 2 2" xfId="12867"/>
    <cellStyle name="20% - 輔色1 21 10 2 20" xfId="32455"/>
    <cellStyle name="20% - 輔色1 21 10 2 3" xfId="14084"/>
    <cellStyle name="20% - 輔色1 21 10 2 4" xfId="15300"/>
    <cellStyle name="20% - 輔色1 21 10 2 5" xfId="16488"/>
    <cellStyle name="20% - 輔色1 21 10 2 6" xfId="17684"/>
    <cellStyle name="20% - 輔色1 21 10 2 7" xfId="18852"/>
    <cellStyle name="20% - 輔色1 21 10 2 8" xfId="19996"/>
    <cellStyle name="20% - 輔色1 21 10 2 9" xfId="21130"/>
    <cellStyle name="20% - 輔色1 21 10 20" xfId="13333"/>
    <cellStyle name="20% - 輔色1 21 10 21" xfId="10433"/>
    <cellStyle name="20% - 輔色1 21 10 22" xfId="18467"/>
    <cellStyle name="20% - 輔色1 21 10 23" xfId="26005"/>
    <cellStyle name="20% - 輔色1 21 10 24" xfId="19664"/>
    <cellStyle name="20% - 輔色1 21 10 25" xfId="18216"/>
    <cellStyle name="20% - 輔色1 21 10 3" xfId="6086"/>
    <cellStyle name="20% - 輔色1 21 10 3 10" xfId="14046"/>
    <cellStyle name="20% - 輔色1 21 10 3 11" xfId="9556"/>
    <cellStyle name="20% - 輔色1 21 10 3 12" xfId="9784"/>
    <cellStyle name="20% - 輔色1 21 10 3 13" xfId="11834"/>
    <cellStyle name="20% - 輔色1 21 10 3 14" xfId="9372"/>
    <cellStyle name="20% - 輔色1 21 10 3 15" xfId="18146"/>
    <cellStyle name="20% - 輔色1 21 10 3 16" xfId="10418"/>
    <cellStyle name="20% - 輔色1 21 10 3 17" xfId="23302"/>
    <cellStyle name="20% - 輔色1 21 10 3 18" xfId="27055"/>
    <cellStyle name="20% - 輔色1 21 10 3 19" xfId="26744"/>
    <cellStyle name="20% - 輔色1 21 10 3 2" xfId="12068"/>
    <cellStyle name="20% - 輔色1 21 10 3 20" xfId="11413"/>
    <cellStyle name="20% - 輔色1 21 10 3 3" xfId="7566"/>
    <cellStyle name="20% - 輔色1 21 10 3 4" xfId="9244"/>
    <cellStyle name="20% - 輔色1 21 10 3 5" xfId="10055"/>
    <cellStyle name="20% - 輔色1 21 10 3 6" xfId="8467"/>
    <cellStyle name="20% - 輔色1 21 10 3 7" xfId="11500"/>
    <cellStyle name="20% - 輔色1 21 10 3 8" xfId="8379"/>
    <cellStyle name="20% - 輔色1 21 10 3 9" xfId="15449"/>
    <cellStyle name="20% - 輔色1 21 10 4" xfId="6447"/>
    <cellStyle name="20% - 輔色1 21 10 4 10" xfId="21805"/>
    <cellStyle name="20% - 輔色1 21 10 4 11" xfId="22914"/>
    <cellStyle name="20% - 輔色1 21 10 4 12" xfId="24012"/>
    <cellStyle name="20% - 輔色1 21 10 4 13" xfId="25098"/>
    <cellStyle name="20% - 輔色1 21 10 4 14" xfId="26174"/>
    <cellStyle name="20% - 輔色1 21 10 4 15" xfId="27234"/>
    <cellStyle name="20% - 輔色1 21 10 4 16" xfId="28258"/>
    <cellStyle name="20% - 輔色1 21 10 4 17" xfId="29264"/>
    <cellStyle name="20% - 輔色1 21 10 4 18" xfId="30234"/>
    <cellStyle name="20% - 輔色1 21 10 4 19" xfId="31166"/>
    <cellStyle name="20% - 輔色1 21 10 4 2" xfId="12379"/>
    <cellStyle name="20% - 輔色1 21 10 4 20" xfId="32089"/>
    <cellStyle name="20% - 輔色1 21 10 4 3" xfId="13593"/>
    <cellStyle name="20% - 輔色1 21 10 4 4" xfId="14818"/>
    <cellStyle name="20% - 輔色1 21 10 4 5" xfId="16010"/>
    <cellStyle name="20% - 輔色1 21 10 4 6" xfId="17194"/>
    <cellStyle name="20% - 輔色1 21 10 4 7" xfId="18383"/>
    <cellStyle name="20% - 輔色1 21 10 4 8" xfId="19543"/>
    <cellStyle name="20% - 輔色1 21 10 4 9" xfId="20673"/>
    <cellStyle name="20% - 輔色1 21 10 5" xfId="6621"/>
    <cellStyle name="20% - 輔色1 21 10 5 10" xfId="21941"/>
    <cellStyle name="20% - 輔色1 21 10 5 11" xfId="23054"/>
    <cellStyle name="20% - 輔色1 21 10 5 12" xfId="24148"/>
    <cellStyle name="20% - 輔色1 21 10 5 13" xfId="25234"/>
    <cellStyle name="20% - 輔色1 21 10 5 14" xfId="26298"/>
    <cellStyle name="20% - 輔色1 21 10 5 15" xfId="27353"/>
    <cellStyle name="20% - 輔色1 21 10 5 16" xfId="28383"/>
    <cellStyle name="20% - 輔色1 21 10 5 17" xfId="29381"/>
    <cellStyle name="20% - 輔色1 21 10 5 18" xfId="30345"/>
    <cellStyle name="20% - 輔色1 21 10 5 19" xfId="31275"/>
    <cellStyle name="20% - 輔色1 21 10 5 2" xfId="12534"/>
    <cellStyle name="20% - 輔色1 21 10 5 20" xfId="32196"/>
    <cellStyle name="20% - 輔色1 21 10 5 3" xfId="13748"/>
    <cellStyle name="20% - 輔色1 21 10 5 4" xfId="14970"/>
    <cellStyle name="20% - 輔色1 21 10 5 5" xfId="16159"/>
    <cellStyle name="20% - 輔色1 21 10 5 6" xfId="17353"/>
    <cellStyle name="20% - 輔色1 21 10 5 7" xfId="18523"/>
    <cellStyle name="20% - 輔色1 21 10 5 8" xfId="19680"/>
    <cellStyle name="20% - 輔色1 21 10 5 9" xfId="20808"/>
    <cellStyle name="20% - 輔色1 21 10 6" xfId="6574"/>
    <cellStyle name="20% - 輔色1 21 10 6 10" xfId="21907"/>
    <cellStyle name="20% - 輔色1 21 10 6 11" xfId="23020"/>
    <cellStyle name="20% - 輔色1 21 10 6 12" xfId="24119"/>
    <cellStyle name="20% - 輔色1 21 10 6 13" xfId="25202"/>
    <cellStyle name="20% - 輔色1 21 10 6 14" xfId="26266"/>
    <cellStyle name="20% - 輔色1 21 10 6 15" xfId="27322"/>
    <cellStyle name="20% - 輔色1 21 10 6 16" xfId="28351"/>
    <cellStyle name="20% - 輔色1 21 10 6 17" xfId="29350"/>
    <cellStyle name="20% - 輔色1 21 10 6 18" xfId="30318"/>
    <cellStyle name="20% - 輔色1 21 10 6 19" xfId="31248"/>
    <cellStyle name="20% - 輔色1 21 10 6 2" xfId="12496"/>
    <cellStyle name="20% - 輔色1 21 10 6 20" xfId="32170"/>
    <cellStyle name="20% - 輔色1 21 10 6 3" xfId="13708"/>
    <cellStyle name="20% - 輔色1 21 10 6 4" xfId="14929"/>
    <cellStyle name="20% - 輔色1 21 10 6 5" xfId="16119"/>
    <cellStyle name="20% - 輔色1 21 10 6 6" xfId="17312"/>
    <cellStyle name="20% - 輔色1 21 10 6 7" xfId="18487"/>
    <cellStyle name="20% - 輔色1 21 10 6 8" xfId="19645"/>
    <cellStyle name="20% - 輔色1 21 10 6 9" xfId="20769"/>
    <cellStyle name="20% - 輔色1 21 10 7" xfId="11483"/>
    <cellStyle name="20% - 輔色1 21 10 8" xfId="8038"/>
    <cellStyle name="20% - 輔色1 21 10 9" xfId="8892"/>
    <cellStyle name="20% - 輔色1 21 11" xfId="5748"/>
    <cellStyle name="20% - 輔色1 21 11 10" xfId="9421"/>
    <cellStyle name="20% - 輔色1 21 11 11" xfId="12724"/>
    <cellStyle name="20% - 輔色1 21 11 12" xfId="8046"/>
    <cellStyle name="20% - 輔色1 21 11 13" xfId="15052"/>
    <cellStyle name="20% - 輔色1 21 11 14" xfId="10456"/>
    <cellStyle name="20% - 輔色1 21 11 15" xfId="7663"/>
    <cellStyle name="20% - 輔色1 21 11 16" xfId="10274"/>
    <cellStyle name="20% - 輔色1 21 11 17" xfId="9999"/>
    <cellStyle name="20% - 輔色1 21 11 18" xfId="20572"/>
    <cellStyle name="20% - 輔色1 21 11 19" xfId="22118"/>
    <cellStyle name="20% - 輔色1 21 11 2" xfId="7098"/>
    <cellStyle name="20% - 輔色1 21 11 2 10" xfId="22348"/>
    <cellStyle name="20% - 輔色1 21 11 2 11" xfId="23454"/>
    <cellStyle name="20% - 輔色1 21 11 2 12" xfId="24549"/>
    <cellStyle name="20% - 輔色1 21 11 2 13" xfId="25633"/>
    <cellStyle name="20% - 輔色1 21 11 2 14" xfId="26698"/>
    <cellStyle name="20% - 輔色1 21 11 2 15" xfId="27743"/>
    <cellStyle name="20% - 輔色1 21 11 2 16" xfId="28763"/>
    <cellStyle name="20% - 輔色1 21 11 2 17" xfId="29750"/>
    <cellStyle name="20% - 輔色1 21 11 2 18" xfId="30697"/>
    <cellStyle name="20% - 輔色1 21 11 2 19" xfId="31625"/>
    <cellStyle name="20% - 輔色1 21 11 2 2" xfId="12969"/>
    <cellStyle name="20% - 輔色1 21 11 2 20" xfId="32541"/>
    <cellStyle name="20% - 輔色1 21 11 2 3" xfId="14187"/>
    <cellStyle name="20% - 輔色1 21 11 2 4" xfId="15399"/>
    <cellStyle name="20% - 輔色1 21 11 2 5" xfId="16591"/>
    <cellStyle name="20% - 輔色1 21 11 2 6" xfId="17784"/>
    <cellStyle name="20% - 輔色1 21 11 2 7" xfId="18950"/>
    <cellStyle name="20% - 輔色1 21 11 2 8" xfId="20094"/>
    <cellStyle name="20% - 輔色1 21 11 2 9" xfId="21229"/>
    <cellStyle name="20% - 輔色1 21 11 20" xfId="23225"/>
    <cellStyle name="20% - 輔色1 21 11 21" xfId="24323"/>
    <cellStyle name="20% - 輔色1 21 11 22" xfId="10886"/>
    <cellStyle name="20% - 輔色1 21 11 23" xfId="26373"/>
    <cellStyle name="20% - 輔色1 21 11 24" xfId="7715"/>
    <cellStyle name="20% - 輔色1 21 11 25" xfId="18144"/>
    <cellStyle name="20% - 輔色1 21 11 3" xfId="7181"/>
    <cellStyle name="20% - 輔色1 21 11 3 10" xfId="22424"/>
    <cellStyle name="20% - 輔色1 21 11 3 11" xfId="23530"/>
    <cellStyle name="20% - 輔色1 21 11 3 12" xfId="24623"/>
    <cellStyle name="20% - 輔色1 21 11 3 13" xfId="25709"/>
    <cellStyle name="20% - 輔色1 21 11 3 14" xfId="26768"/>
    <cellStyle name="20% - 輔色1 21 11 3 15" xfId="27813"/>
    <cellStyle name="20% - 輔色1 21 11 3 16" xfId="28834"/>
    <cellStyle name="20% - 輔色1 21 11 3 17" xfId="29822"/>
    <cellStyle name="20% - 輔色1 21 11 3 18" xfId="30764"/>
    <cellStyle name="20% - 輔色1 21 11 3 19" xfId="31692"/>
    <cellStyle name="20% - 輔色1 21 11 3 2" xfId="13048"/>
    <cellStyle name="20% - 輔色1 21 11 3 20" xfId="32608"/>
    <cellStyle name="20% - 輔色1 21 11 3 3" xfId="14268"/>
    <cellStyle name="20% - 輔色1 21 11 3 4" xfId="15477"/>
    <cellStyle name="20% - 輔色1 21 11 3 5" xfId="16668"/>
    <cellStyle name="20% - 輔色1 21 11 3 6" xfId="17864"/>
    <cellStyle name="20% - 輔色1 21 11 3 7" xfId="19027"/>
    <cellStyle name="20% - 輔色1 21 11 3 8" xfId="20168"/>
    <cellStyle name="20% - 輔色1 21 11 3 9" xfId="21303"/>
    <cellStyle name="20% - 輔色1 21 11 4" xfId="7266"/>
    <cellStyle name="20% - 輔色1 21 11 4 10" xfId="22500"/>
    <cellStyle name="20% - 輔色1 21 11 4 11" xfId="23606"/>
    <cellStyle name="20% - 輔色1 21 11 4 12" xfId="24698"/>
    <cellStyle name="20% - 輔色1 21 11 4 13" xfId="25785"/>
    <cellStyle name="20% - 輔色1 21 11 4 14" xfId="26847"/>
    <cellStyle name="20% - 輔色1 21 11 4 15" xfId="27888"/>
    <cellStyle name="20% - 輔色1 21 11 4 16" xfId="28910"/>
    <cellStyle name="20% - 輔色1 21 11 4 17" xfId="29898"/>
    <cellStyle name="20% - 輔色1 21 11 4 18" xfId="30838"/>
    <cellStyle name="20% - 輔色1 21 11 4 19" xfId="31765"/>
    <cellStyle name="20% - 輔色1 21 11 4 2" xfId="13127"/>
    <cellStyle name="20% - 輔色1 21 11 4 20" xfId="32681"/>
    <cellStyle name="20% - 輔色1 21 11 4 3" xfId="14349"/>
    <cellStyle name="20% - 輔色1 21 11 4 4" xfId="15557"/>
    <cellStyle name="20% - 輔色1 21 11 4 5" xfId="16750"/>
    <cellStyle name="20% - 輔色1 21 11 4 6" xfId="17945"/>
    <cellStyle name="20% - 輔色1 21 11 4 7" xfId="19108"/>
    <cellStyle name="20% - 輔色1 21 11 4 8" xfId="20248"/>
    <cellStyle name="20% - 輔色1 21 11 4 9" xfId="21385"/>
    <cellStyle name="20% - 輔色1 21 11 5" xfId="7339"/>
    <cellStyle name="20% - 輔色1 21 11 5 10" xfId="22569"/>
    <cellStyle name="20% - 輔色1 21 11 5 11" xfId="23673"/>
    <cellStyle name="20% - 輔色1 21 11 5 12" xfId="24765"/>
    <cellStyle name="20% - 輔色1 21 11 5 13" xfId="25852"/>
    <cellStyle name="20% - 輔色1 21 11 5 14" xfId="26914"/>
    <cellStyle name="20% - 輔色1 21 11 5 15" xfId="27958"/>
    <cellStyle name="20% - 輔色1 21 11 5 16" xfId="28977"/>
    <cellStyle name="20% - 輔色1 21 11 5 17" xfId="29965"/>
    <cellStyle name="20% - 輔色1 21 11 5 18" xfId="30905"/>
    <cellStyle name="20% - 輔色1 21 11 5 19" xfId="31832"/>
    <cellStyle name="20% - 輔色1 21 11 5 2" xfId="13197"/>
    <cellStyle name="20% - 輔色1 21 11 5 20" xfId="32747"/>
    <cellStyle name="20% - 輔色1 21 11 5 3" xfId="14418"/>
    <cellStyle name="20% - 輔色1 21 11 5 4" xfId="15628"/>
    <cellStyle name="20% - 輔色1 21 11 5 5" xfId="16821"/>
    <cellStyle name="20% - 輔色1 21 11 5 6" xfId="18014"/>
    <cellStyle name="20% - 輔色1 21 11 5 7" xfId="19176"/>
    <cellStyle name="20% - 輔色1 21 11 5 8" xfId="20319"/>
    <cellStyle name="20% - 輔色1 21 11 5 9" xfId="21454"/>
    <cellStyle name="20% - 輔色1 21 11 6" xfId="7406"/>
    <cellStyle name="20% - 輔色1 21 11 6 10" xfId="22635"/>
    <cellStyle name="20% - 輔色1 21 11 6 11" xfId="23739"/>
    <cellStyle name="20% - 輔色1 21 11 6 12" xfId="24832"/>
    <cellStyle name="20% - 輔色1 21 11 6 13" xfId="25918"/>
    <cellStyle name="20% - 輔色1 21 11 6 14" xfId="26980"/>
    <cellStyle name="20% - 輔色1 21 11 6 15" xfId="28025"/>
    <cellStyle name="20% - 輔色1 21 11 6 16" xfId="29043"/>
    <cellStyle name="20% - 輔色1 21 11 6 17" xfId="30031"/>
    <cellStyle name="20% - 輔色1 21 11 6 18" xfId="30971"/>
    <cellStyle name="20% - 輔色1 21 11 6 19" xfId="31898"/>
    <cellStyle name="20% - 輔色1 21 11 6 2" xfId="13264"/>
    <cellStyle name="20% - 輔色1 21 11 6 20" xfId="32813"/>
    <cellStyle name="20% - 輔色1 21 11 6 3" xfId="14485"/>
    <cellStyle name="20% - 輔色1 21 11 6 4" xfId="15695"/>
    <cellStyle name="20% - 輔色1 21 11 6 5" xfId="16888"/>
    <cellStyle name="20% - 輔色1 21 11 6 6" xfId="18081"/>
    <cellStyle name="20% - 輔色1 21 11 6 7" xfId="19243"/>
    <cellStyle name="20% - 輔色1 21 11 6 8" xfId="20386"/>
    <cellStyle name="20% - 輔色1 21 11 6 9" xfId="21520"/>
    <cellStyle name="20% - 輔色1 21 11 7" xfId="11797"/>
    <cellStyle name="20% - 輔色1 21 11 8" xfId="7785"/>
    <cellStyle name="20% - 輔色1 21 11 9" xfId="9078"/>
    <cellStyle name="20% - 輔色1 21 12" xfId="5008"/>
    <cellStyle name="20% - 輔色1 21 12 10" xfId="11676"/>
    <cellStyle name="20% - 輔色1 21 12 11" xfId="7883"/>
    <cellStyle name="20% - 輔色1 21 12 12" xfId="10915"/>
    <cellStyle name="20% - 輔色1 21 12 13" xfId="10253"/>
    <cellStyle name="20% - 輔色1 21 12 14" xfId="11991"/>
    <cellStyle name="20% - 輔色1 21 12 15" xfId="17399"/>
    <cellStyle name="20% - 輔色1 21 12 16" xfId="19321"/>
    <cellStyle name="20% - 輔色1 21 12 17" xfId="19644"/>
    <cellStyle name="20% - 輔色1 21 12 18" xfId="10663"/>
    <cellStyle name="20% - 輔色1 21 12 19" xfId="17021"/>
    <cellStyle name="20% - 輔色1 21 12 2" xfId="6920"/>
    <cellStyle name="20% - 輔色1 21 12 2 10" xfId="22193"/>
    <cellStyle name="20% - 輔色1 21 12 2 11" xfId="23299"/>
    <cellStyle name="20% - 輔色1 21 12 2 12" xfId="24397"/>
    <cellStyle name="20% - 輔色1 21 12 2 13" xfId="25479"/>
    <cellStyle name="20% - 輔色1 21 12 2 14" xfId="26543"/>
    <cellStyle name="20% - 輔色1 21 12 2 15" xfId="27589"/>
    <cellStyle name="20% - 輔色1 21 12 2 16" xfId="28618"/>
    <cellStyle name="20% - 輔色1 21 12 2 17" xfId="29608"/>
    <cellStyle name="20% - 輔色1 21 12 2 18" xfId="30557"/>
    <cellStyle name="20% - 輔色1 21 12 2 19" xfId="31487"/>
    <cellStyle name="20% - 輔色1 21 12 2 2" xfId="12801"/>
    <cellStyle name="20% - 輔色1 21 12 2 20" xfId="32406"/>
    <cellStyle name="20% - 輔色1 21 12 2 3" xfId="14020"/>
    <cellStyle name="20% - 輔色1 21 12 2 4" xfId="15238"/>
    <cellStyle name="20% - 輔色1 21 12 2 5" xfId="16425"/>
    <cellStyle name="20% - 輔色1 21 12 2 6" xfId="17620"/>
    <cellStyle name="20% - 輔色1 21 12 2 7" xfId="18792"/>
    <cellStyle name="20% - 輔色1 21 12 2 8" xfId="19936"/>
    <cellStyle name="20% - 輔色1 21 12 2 9" xfId="21071"/>
    <cellStyle name="20% - 輔色1 21 12 20" xfId="7632"/>
    <cellStyle name="20% - 輔色1 21 12 21" xfId="10968"/>
    <cellStyle name="20% - 輔色1 21 12 22" xfId="25201"/>
    <cellStyle name="20% - 輔色1 21 12 23" xfId="17187"/>
    <cellStyle name="20% - 輔色1 21 12 24" xfId="9888"/>
    <cellStyle name="20% - 輔色1 21 12 25" xfId="28174"/>
    <cellStyle name="20% - 輔色1 21 12 3" xfId="6855"/>
    <cellStyle name="20% - 輔色1 21 12 3 10" xfId="22131"/>
    <cellStyle name="20% - 輔色1 21 12 3 11" xfId="23236"/>
    <cellStyle name="20% - 輔色1 21 12 3 12" xfId="24335"/>
    <cellStyle name="20% - 輔色1 21 12 3 13" xfId="25416"/>
    <cellStyle name="20% - 輔色1 21 12 3 14" xfId="26481"/>
    <cellStyle name="20% - 輔色1 21 12 3 15" xfId="27529"/>
    <cellStyle name="20% - 輔色1 21 12 3 16" xfId="28557"/>
    <cellStyle name="20% - 輔色1 21 12 3 17" xfId="29547"/>
    <cellStyle name="20% - 輔色1 21 12 3 18" xfId="30497"/>
    <cellStyle name="20% - 輔色1 21 12 3 19" xfId="31427"/>
    <cellStyle name="20% - 輔色1 21 12 3 2" xfId="12737"/>
    <cellStyle name="20% - 輔色1 21 12 3 20" xfId="32346"/>
    <cellStyle name="20% - 輔色1 21 12 3 3" xfId="13957"/>
    <cellStyle name="20% - 輔色1 21 12 3 4" xfId="15174"/>
    <cellStyle name="20% - 輔色1 21 12 3 5" xfId="16363"/>
    <cellStyle name="20% - 輔色1 21 12 3 6" xfId="17558"/>
    <cellStyle name="20% - 輔色1 21 12 3 7" xfId="18729"/>
    <cellStyle name="20% - 輔色1 21 12 3 8" xfId="19873"/>
    <cellStyle name="20% - 輔色1 21 12 3 9" xfId="21008"/>
    <cellStyle name="20% - 輔色1 21 12 4" xfId="6819"/>
    <cellStyle name="20% - 輔色1 21 12 4 10" xfId="22101"/>
    <cellStyle name="20% - 輔色1 21 12 4 11" xfId="23207"/>
    <cellStyle name="20% - 輔色1 21 12 4 12" xfId="24305"/>
    <cellStyle name="20% - 輔色1 21 12 4 13" xfId="25385"/>
    <cellStyle name="20% - 輔色1 21 12 4 14" xfId="26451"/>
    <cellStyle name="20% - 輔色1 21 12 4 15" xfId="27503"/>
    <cellStyle name="20% - 輔色1 21 12 4 16" xfId="28529"/>
    <cellStyle name="20% - 輔色1 21 12 4 17" xfId="29522"/>
    <cellStyle name="20% - 輔色1 21 12 4 18" xfId="30472"/>
    <cellStyle name="20% - 輔色1 21 12 4 19" xfId="31402"/>
    <cellStyle name="20% - 輔色1 21 12 4 2" xfId="12705"/>
    <cellStyle name="20% - 輔色1 21 12 4 20" xfId="32321"/>
    <cellStyle name="20% - 輔色1 21 12 4 3" xfId="13925"/>
    <cellStyle name="20% - 輔色1 21 12 4 4" xfId="15143"/>
    <cellStyle name="20% - 輔色1 21 12 4 5" xfId="16327"/>
    <cellStyle name="20% - 輔色1 21 12 4 6" xfId="17527"/>
    <cellStyle name="20% - 輔色1 21 12 4 7" xfId="18695"/>
    <cellStyle name="20% - 輔色1 21 12 4 8" xfId="19843"/>
    <cellStyle name="20% - 輔色1 21 12 4 9" xfId="20975"/>
    <cellStyle name="20% - 輔色1 21 12 5" xfId="6652"/>
    <cellStyle name="20% - 輔色1 21 12 5 10" xfId="21968"/>
    <cellStyle name="20% - 輔色1 21 12 5 11" xfId="23080"/>
    <cellStyle name="20% - 輔色1 21 12 5 12" xfId="24172"/>
    <cellStyle name="20% - 輔色1 21 12 5 13" xfId="25257"/>
    <cellStyle name="20% - 輔色1 21 12 5 14" xfId="26320"/>
    <cellStyle name="20% - 輔色1 21 12 5 15" xfId="27373"/>
    <cellStyle name="20% - 輔色1 21 12 5 16" xfId="28402"/>
    <cellStyle name="20% - 輔色1 21 12 5 17" xfId="29403"/>
    <cellStyle name="20% - 輔色1 21 12 5 18" xfId="30363"/>
    <cellStyle name="20% - 輔色1 21 12 5 19" xfId="31293"/>
    <cellStyle name="20% - 輔色1 21 12 5 2" xfId="12563"/>
    <cellStyle name="20% - 輔色1 21 12 5 20" xfId="32214"/>
    <cellStyle name="20% - 輔色1 21 12 5 3" xfId="13774"/>
    <cellStyle name="20% - 輔色1 21 12 5 4" xfId="14994"/>
    <cellStyle name="20% - 輔色1 21 12 5 5" xfId="16185"/>
    <cellStyle name="20% - 輔色1 21 12 5 6" xfId="17380"/>
    <cellStyle name="20% - 輔色1 21 12 5 7" xfId="18547"/>
    <cellStyle name="20% - 輔色1 21 12 5 8" xfId="19706"/>
    <cellStyle name="20% - 輔色1 21 12 5 9" xfId="20833"/>
    <cellStyle name="20% - 輔色1 21 12 6" xfId="6383"/>
    <cellStyle name="20% - 輔色1 21 12 6 10" xfId="21747"/>
    <cellStyle name="20% - 輔色1 21 12 6 11" xfId="22858"/>
    <cellStyle name="20% - 輔色1 21 12 6 12" xfId="23955"/>
    <cellStyle name="20% - 輔色1 21 12 6 13" xfId="25043"/>
    <cellStyle name="20% - 輔色1 21 12 6 14" xfId="26120"/>
    <cellStyle name="20% - 輔色1 21 12 6 15" xfId="27182"/>
    <cellStyle name="20% - 輔色1 21 12 6 16" xfId="28204"/>
    <cellStyle name="20% - 輔色1 21 12 6 17" xfId="29210"/>
    <cellStyle name="20% - 輔色1 21 12 6 18" xfId="30183"/>
    <cellStyle name="20% - 輔色1 21 12 6 19" xfId="31115"/>
    <cellStyle name="20% - 輔色1 21 12 6 2" xfId="12321"/>
    <cellStyle name="20% - 輔色1 21 12 6 20" xfId="32038"/>
    <cellStyle name="20% - 輔色1 21 12 6 3" xfId="13535"/>
    <cellStyle name="20% - 輔色1 21 12 6 4" xfId="14756"/>
    <cellStyle name="20% - 輔色1 21 12 6 5" xfId="15950"/>
    <cellStyle name="20% - 輔色1 21 12 6 6" xfId="17135"/>
    <cellStyle name="20% - 輔色1 21 12 6 7" xfId="18323"/>
    <cellStyle name="20% - 輔色1 21 12 6 8" xfId="19489"/>
    <cellStyle name="20% - 輔色1 21 12 6 9" xfId="20615"/>
    <cellStyle name="20% - 輔色1 21 12 7" xfId="11242"/>
    <cellStyle name="20% - 輔色1 21 12 8" xfId="8222"/>
    <cellStyle name="20% - 輔色1 21 12 9" xfId="8748"/>
    <cellStyle name="20% - 輔色1 21 13" xfId="5333"/>
    <cellStyle name="20% - 輔色1 21 13 10" xfId="10670"/>
    <cellStyle name="20% - 輔色1 21 13 11" xfId="11791"/>
    <cellStyle name="20% - 輔色1 21 13 12" xfId="11303"/>
    <cellStyle name="20% - 輔色1 21 13 13" xfId="10119"/>
    <cellStyle name="20% - 輔色1 21 13 14" xfId="8782"/>
    <cellStyle name="20% - 輔色1 21 13 15" xfId="9524"/>
    <cellStyle name="20% - 輔色1 21 13 16" xfId="9216"/>
    <cellStyle name="20% - 輔色1 21 13 17" xfId="17080"/>
    <cellStyle name="20% - 輔色1 21 13 18" xfId="10446"/>
    <cellStyle name="20% - 輔色1 21 13 19" xfId="11561"/>
    <cellStyle name="20% - 輔色1 21 13 2" xfId="6987"/>
    <cellStyle name="20% - 輔色1 21 13 2 10" xfId="22252"/>
    <cellStyle name="20% - 輔色1 21 13 2 11" xfId="23360"/>
    <cellStyle name="20% - 輔色1 21 13 2 12" xfId="24455"/>
    <cellStyle name="20% - 輔色1 21 13 2 13" xfId="25534"/>
    <cellStyle name="20% - 輔色1 21 13 2 14" xfId="26601"/>
    <cellStyle name="20% - 輔色1 21 13 2 15" xfId="27645"/>
    <cellStyle name="20% - 輔色1 21 13 2 16" xfId="28668"/>
    <cellStyle name="20% - 輔色1 21 13 2 17" xfId="29657"/>
    <cellStyle name="20% - 輔色1 21 13 2 18" xfId="30605"/>
    <cellStyle name="20% - 輔色1 21 13 2 19" xfId="31534"/>
    <cellStyle name="20% - 輔色1 21 13 2 2" xfId="12865"/>
    <cellStyle name="20% - 輔色1 21 13 2 20" xfId="32453"/>
    <cellStyle name="20% - 輔色1 21 13 2 3" xfId="14082"/>
    <cellStyle name="20% - 輔色1 21 13 2 4" xfId="15298"/>
    <cellStyle name="20% - 輔色1 21 13 2 5" xfId="16486"/>
    <cellStyle name="20% - 輔色1 21 13 2 6" xfId="17682"/>
    <cellStyle name="20% - 輔色1 21 13 2 7" xfId="18850"/>
    <cellStyle name="20% - 輔色1 21 13 2 8" xfId="19994"/>
    <cellStyle name="20% - 輔色1 21 13 2 9" xfId="21128"/>
    <cellStyle name="20% - 輔色1 21 13 20" xfId="9541"/>
    <cellStyle name="20% - 輔色1 21 13 21" xfId="9439"/>
    <cellStyle name="20% - 輔色1 21 13 22" xfId="22990"/>
    <cellStyle name="20% - 輔色1 21 13 23" xfId="9158"/>
    <cellStyle name="20% - 輔色1 21 13 24" xfId="13458"/>
    <cellStyle name="20% - 輔色1 21 13 25" xfId="28346"/>
    <cellStyle name="20% - 輔色1 21 13 3" xfId="6087"/>
    <cellStyle name="20% - 輔色1 21 13 3 10" xfId="8701"/>
    <cellStyle name="20% - 輔色1 21 13 3 11" xfId="19320"/>
    <cellStyle name="20% - 輔色1 21 13 3 12" xfId="10811"/>
    <cellStyle name="20% - 輔色1 21 13 3 13" xfId="8130"/>
    <cellStyle name="20% - 輔色1 21 13 3 14" xfId="10780"/>
    <cellStyle name="20% - 輔色1 21 13 3 15" xfId="21588"/>
    <cellStyle name="20% - 輔色1 21 13 3 16" xfId="9680"/>
    <cellStyle name="20% - 輔色1 21 13 3 17" xfId="13421"/>
    <cellStyle name="20% - 輔色1 21 13 3 18" xfId="26100"/>
    <cellStyle name="20% - 輔色1 21 13 3 19" xfId="12270"/>
    <cellStyle name="20% - 輔色1 21 13 3 2" xfId="12069"/>
    <cellStyle name="20% - 輔色1 21 13 3 20" xfId="29109"/>
    <cellStyle name="20% - 輔色1 21 13 3 3" xfId="10839"/>
    <cellStyle name="20% - 輔色1 21 13 3 4" xfId="11257"/>
    <cellStyle name="20% - 輔色1 21 13 3 5" xfId="8208"/>
    <cellStyle name="20% - 輔色1 21 13 3 6" xfId="10842"/>
    <cellStyle name="20% - 輔色1 21 13 3 7" xfId="9885"/>
    <cellStyle name="20% - 輔色1 21 13 3 8" xfId="11060"/>
    <cellStyle name="20% - 輔色1 21 13 3 9" xfId="11497"/>
    <cellStyle name="20% - 輔色1 21 13 4" xfId="6446"/>
    <cellStyle name="20% - 輔色1 21 13 4 10" xfId="21804"/>
    <cellStyle name="20% - 輔色1 21 13 4 11" xfId="22913"/>
    <cellStyle name="20% - 輔色1 21 13 4 12" xfId="24011"/>
    <cellStyle name="20% - 輔色1 21 13 4 13" xfId="25097"/>
    <cellStyle name="20% - 輔色1 21 13 4 14" xfId="26173"/>
    <cellStyle name="20% - 輔色1 21 13 4 15" xfId="27233"/>
    <cellStyle name="20% - 輔色1 21 13 4 16" xfId="28257"/>
    <cellStyle name="20% - 輔色1 21 13 4 17" xfId="29263"/>
    <cellStyle name="20% - 輔色1 21 13 4 18" xfId="30233"/>
    <cellStyle name="20% - 輔色1 21 13 4 19" xfId="31165"/>
    <cellStyle name="20% - 輔色1 21 13 4 2" xfId="12378"/>
    <cellStyle name="20% - 輔色1 21 13 4 20" xfId="32088"/>
    <cellStyle name="20% - 輔色1 21 13 4 3" xfId="13592"/>
    <cellStyle name="20% - 輔色1 21 13 4 4" xfId="14817"/>
    <cellStyle name="20% - 輔色1 21 13 4 5" xfId="16009"/>
    <cellStyle name="20% - 輔色1 21 13 4 6" xfId="17193"/>
    <cellStyle name="20% - 輔色1 21 13 4 7" xfId="18382"/>
    <cellStyle name="20% - 輔色1 21 13 4 8" xfId="19542"/>
    <cellStyle name="20% - 輔色1 21 13 4 9" xfId="20672"/>
    <cellStyle name="20% - 輔色1 21 13 5" xfId="6744"/>
    <cellStyle name="20% - 輔色1 21 13 5 10" xfId="22039"/>
    <cellStyle name="20% - 輔色1 21 13 5 11" xfId="23147"/>
    <cellStyle name="20% - 輔色1 21 13 5 12" xfId="24241"/>
    <cellStyle name="20% - 輔色1 21 13 5 13" xfId="25326"/>
    <cellStyle name="20% - 輔色1 21 13 5 14" xfId="26391"/>
    <cellStyle name="20% - 輔色1 21 13 5 15" xfId="27441"/>
    <cellStyle name="20% - 輔色1 21 13 5 16" xfId="28468"/>
    <cellStyle name="20% - 輔色1 21 13 5 17" xfId="29467"/>
    <cellStyle name="20% - 輔色1 21 13 5 18" xfId="30417"/>
    <cellStyle name="20% - 輔色1 21 13 5 19" xfId="31348"/>
    <cellStyle name="20% - 輔色1 21 13 5 2" xfId="12639"/>
    <cellStyle name="20% - 輔色1 21 13 5 20" xfId="32268"/>
    <cellStyle name="20% - 輔色1 21 13 5 3" xfId="13858"/>
    <cellStyle name="20% - 輔色1 21 13 5 4" xfId="15077"/>
    <cellStyle name="20% - 輔色1 21 13 5 5" xfId="16262"/>
    <cellStyle name="20% - 輔色1 21 13 5 6" xfId="17459"/>
    <cellStyle name="20% - 輔色1 21 13 5 7" xfId="18630"/>
    <cellStyle name="20% - 輔色1 21 13 5 8" xfId="19778"/>
    <cellStyle name="20% - 輔色1 21 13 5 9" xfId="20910"/>
    <cellStyle name="20% - 輔色1 21 13 6" xfId="6917"/>
    <cellStyle name="20% - 輔色1 21 13 6 10" xfId="22190"/>
    <cellStyle name="20% - 輔色1 21 13 6 11" xfId="23296"/>
    <cellStyle name="20% - 輔色1 21 13 6 12" xfId="24394"/>
    <cellStyle name="20% - 輔色1 21 13 6 13" xfId="25476"/>
    <cellStyle name="20% - 輔色1 21 13 6 14" xfId="26540"/>
    <cellStyle name="20% - 輔色1 21 13 6 15" xfId="27586"/>
    <cellStyle name="20% - 輔色1 21 13 6 16" xfId="28615"/>
    <cellStyle name="20% - 輔色1 21 13 6 17" xfId="29605"/>
    <cellStyle name="20% - 輔色1 21 13 6 18" xfId="30554"/>
    <cellStyle name="20% - 輔色1 21 13 6 19" xfId="31484"/>
    <cellStyle name="20% - 輔色1 21 13 6 2" xfId="12798"/>
    <cellStyle name="20% - 輔色1 21 13 6 20" xfId="32403"/>
    <cellStyle name="20% - 輔色1 21 13 6 3" xfId="14017"/>
    <cellStyle name="20% - 輔色1 21 13 6 4" xfId="15235"/>
    <cellStyle name="20% - 輔色1 21 13 6 5" xfId="16422"/>
    <cellStyle name="20% - 輔色1 21 13 6 6" xfId="17617"/>
    <cellStyle name="20% - 輔色1 21 13 6 7" xfId="18789"/>
    <cellStyle name="20% - 輔色1 21 13 6 8" xfId="19933"/>
    <cellStyle name="20% - 輔色1 21 13 6 9" xfId="21068"/>
    <cellStyle name="20% - 輔色1 21 13 7" xfId="11474"/>
    <cellStyle name="20% - 輔色1 21 13 8" xfId="8047"/>
    <cellStyle name="20% - 輔色1 21 13 9" xfId="8883"/>
    <cellStyle name="20% - 輔色1 21 14" xfId="6798"/>
    <cellStyle name="20% - 輔色1 21 14 10" xfId="22080"/>
    <cellStyle name="20% - 輔色1 21 14 11" xfId="23187"/>
    <cellStyle name="20% - 輔色1 21 14 12" xfId="24285"/>
    <cellStyle name="20% - 輔色1 21 14 13" xfId="25365"/>
    <cellStyle name="20% - 輔色1 21 14 14" xfId="26431"/>
    <cellStyle name="20% - 輔色1 21 14 15" xfId="27483"/>
    <cellStyle name="20% - 輔色1 21 14 16" xfId="28509"/>
    <cellStyle name="20% - 輔色1 21 14 17" xfId="29502"/>
    <cellStyle name="20% - 輔色1 21 14 18" xfId="30452"/>
    <cellStyle name="20% - 輔色1 21 14 19" xfId="31382"/>
    <cellStyle name="20% - 輔色1 21 14 2" xfId="12684"/>
    <cellStyle name="20% - 輔色1 21 14 20" xfId="32301"/>
    <cellStyle name="20% - 輔色1 21 14 3" xfId="13905"/>
    <cellStyle name="20% - 輔色1 21 14 4" xfId="15122"/>
    <cellStyle name="20% - 輔色1 21 14 5" xfId="16306"/>
    <cellStyle name="20% - 輔色1 21 14 6" xfId="17507"/>
    <cellStyle name="20% - 輔色1 21 14 7" xfId="18675"/>
    <cellStyle name="20% - 輔色1 21 14 8" xfId="19823"/>
    <cellStyle name="20% - 輔色1 21 14 9" xfId="20954"/>
    <cellStyle name="20% - 輔色1 21 15" xfId="6211"/>
    <cellStyle name="20% - 輔色1 21 15 10" xfId="21643"/>
    <cellStyle name="20% - 輔色1 21 15 11" xfId="22753"/>
    <cellStyle name="20% - 輔色1 21 15 12" xfId="23860"/>
    <cellStyle name="20% - 輔色1 21 15 13" xfId="24951"/>
    <cellStyle name="20% - 輔色1 21 15 14" xfId="26037"/>
    <cellStyle name="20% - 輔色1 21 15 15" xfId="27097"/>
    <cellStyle name="20% - 輔色1 21 15 16" xfId="28136"/>
    <cellStyle name="20% - 輔色1 21 15 17" xfId="29148"/>
    <cellStyle name="20% - 輔色1 21 15 18" xfId="30133"/>
    <cellStyle name="20% - 輔色1 21 15 19" xfId="31072"/>
    <cellStyle name="20% - 輔色1 21 15 2" xfId="12187"/>
    <cellStyle name="20% - 輔色1 21 15 20" xfId="31998"/>
    <cellStyle name="20% - 輔色1 21 15 3" xfId="13398"/>
    <cellStyle name="20% - 輔色1 21 15 4" xfId="14620"/>
    <cellStyle name="20% - 輔色1 21 15 5" xfId="15823"/>
    <cellStyle name="20% - 輔色1 21 15 6" xfId="17012"/>
    <cellStyle name="20% - 輔色1 21 15 7" xfId="18204"/>
    <cellStyle name="20% - 輔色1 21 15 8" xfId="19366"/>
    <cellStyle name="20% - 輔色1 21 15 9" xfId="20511"/>
    <cellStyle name="20% - 輔色1 21 16" xfId="6376"/>
    <cellStyle name="20% - 輔色1 21 16 10" xfId="21740"/>
    <cellStyle name="20% - 輔色1 21 16 11" xfId="22851"/>
    <cellStyle name="20% - 輔色1 21 16 12" xfId="23948"/>
    <cellStyle name="20% - 輔色1 21 16 13" xfId="25036"/>
    <cellStyle name="20% - 輔色1 21 16 14" xfId="26113"/>
    <cellStyle name="20% - 輔色1 21 16 15" xfId="27175"/>
    <cellStyle name="20% - 輔色1 21 16 16" xfId="28197"/>
    <cellStyle name="20% - 輔色1 21 16 17" xfId="29203"/>
    <cellStyle name="20% - 輔色1 21 16 18" xfId="30176"/>
    <cellStyle name="20% - 輔色1 21 16 19" xfId="31108"/>
    <cellStyle name="20% - 輔色1 21 16 2" xfId="12314"/>
    <cellStyle name="20% - 輔色1 21 16 20" xfId="32031"/>
    <cellStyle name="20% - 輔色1 21 16 3" xfId="13528"/>
    <cellStyle name="20% - 輔色1 21 16 4" xfId="14749"/>
    <cellStyle name="20% - 輔色1 21 16 5" xfId="15943"/>
    <cellStyle name="20% - 輔色1 21 16 6" xfId="17128"/>
    <cellStyle name="20% - 輔色1 21 16 7" xfId="18316"/>
    <cellStyle name="20% - 輔色1 21 16 8" xfId="19482"/>
    <cellStyle name="20% - 輔色1 21 16 9" xfId="20608"/>
    <cellStyle name="20% - 輔色1 21 17" xfId="6720"/>
    <cellStyle name="20% - 輔色1 21 17 10" xfId="22021"/>
    <cellStyle name="20% - 輔色1 21 17 11" xfId="23131"/>
    <cellStyle name="20% - 輔色1 21 17 12" xfId="24225"/>
    <cellStyle name="20% - 輔色1 21 17 13" xfId="25306"/>
    <cellStyle name="20% - 輔色1 21 17 14" xfId="26376"/>
    <cellStyle name="20% - 輔色1 21 17 15" xfId="27426"/>
    <cellStyle name="20% - 輔色1 21 17 16" xfId="28453"/>
    <cellStyle name="20% - 輔色1 21 17 17" xfId="29454"/>
    <cellStyle name="20% - 輔色1 21 17 18" xfId="30406"/>
    <cellStyle name="20% - 輔色1 21 17 19" xfId="31337"/>
    <cellStyle name="20% - 輔色1 21 17 2" xfId="12621"/>
    <cellStyle name="20% - 輔色1 21 17 20" xfId="32257"/>
    <cellStyle name="20% - 輔色1 21 17 3" xfId="13834"/>
    <cellStyle name="20% - 輔色1 21 17 4" xfId="15055"/>
    <cellStyle name="20% - 輔色1 21 17 5" xfId="16245"/>
    <cellStyle name="20% - 輔色1 21 17 6" xfId="17439"/>
    <cellStyle name="20% - 輔色1 21 17 7" xfId="18612"/>
    <cellStyle name="20% - 輔色1 21 17 8" xfId="19765"/>
    <cellStyle name="20% - 輔色1 21 17 9" xfId="20893"/>
    <cellStyle name="20% - 輔色1 21 18" xfId="6282"/>
    <cellStyle name="20% - 輔色1 21 18 10" xfId="21687"/>
    <cellStyle name="20% - 輔色1 21 18 11" xfId="22796"/>
    <cellStyle name="20% - 輔色1 21 18 12" xfId="23900"/>
    <cellStyle name="20% - 輔色1 21 18 13" xfId="24993"/>
    <cellStyle name="20% - 輔色1 21 18 14" xfId="26075"/>
    <cellStyle name="20% - 輔色1 21 18 15" xfId="27133"/>
    <cellStyle name="20% - 輔色1 21 18 16" xfId="28164"/>
    <cellStyle name="20% - 輔色1 21 18 17" xfId="29178"/>
    <cellStyle name="20% - 輔色1 21 18 18" xfId="30157"/>
    <cellStyle name="20% - 輔色1 21 18 19" xfId="31093"/>
    <cellStyle name="20% - 輔色1 21 18 2" xfId="12246"/>
    <cellStyle name="20% - 輔色1 21 18 20" xfId="32017"/>
    <cellStyle name="20% - 輔色1 21 18 3" xfId="13451"/>
    <cellStyle name="20% - 輔色1 21 18 4" xfId="14677"/>
    <cellStyle name="20% - 輔色1 21 18 5" xfId="15875"/>
    <cellStyle name="20% - 輔色1 21 18 6" xfId="17067"/>
    <cellStyle name="20% - 輔色1 21 18 7" xfId="18255"/>
    <cellStyle name="20% - 輔色1 21 18 8" xfId="19420"/>
    <cellStyle name="20% - 輔色1 21 18 9" xfId="20554"/>
    <cellStyle name="20% - 輔色1 21 19" xfId="10903"/>
    <cellStyle name="20% - 輔色1 21 2" xfId="4891"/>
    <cellStyle name="20% - 輔色1 21 2 10" xfId="12290"/>
    <cellStyle name="20% - 輔色1 21 2 11" xfId="13502"/>
    <cellStyle name="20% - 輔色1 21 2 12" xfId="8650"/>
    <cellStyle name="20% - 輔色1 21 2 13" xfId="16357"/>
    <cellStyle name="20% - 輔色1 21 2 14" xfId="11780"/>
    <cellStyle name="20% - 輔色1 21 2 15" xfId="7957"/>
    <cellStyle name="20% - 輔色1 21 2 16" xfId="19378"/>
    <cellStyle name="20% - 輔色1 21 2 17" xfId="17042"/>
    <cellStyle name="20% - 輔色1 21 2 18" xfId="21722"/>
    <cellStyle name="20% - 輔色1 21 2 19" xfId="22831"/>
    <cellStyle name="20% - 輔色1 21 2 2" xfId="6870"/>
    <cellStyle name="20% - 輔色1 21 2 2 10" xfId="22144"/>
    <cellStyle name="20% - 輔色1 21 2 2 11" xfId="23250"/>
    <cellStyle name="20% - 輔色1 21 2 2 12" xfId="24348"/>
    <cellStyle name="20% - 輔色1 21 2 2 13" xfId="25430"/>
    <cellStyle name="20% - 輔色1 21 2 2 14" xfId="26493"/>
    <cellStyle name="20% - 輔色1 21 2 2 15" xfId="27541"/>
    <cellStyle name="20% - 輔色1 21 2 2 16" xfId="28570"/>
    <cellStyle name="20% - 輔色1 21 2 2 17" xfId="29559"/>
    <cellStyle name="20% - 輔色1 21 2 2 18" xfId="30509"/>
    <cellStyle name="20% - 輔色1 21 2 2 19" xfId="31439"/>
    <cellStyle name="20% - 輔色1 21 2 2 2" xfId="12752"/>
    <cellStyle name="20% - 輔色1 21 2 2 20" xfId="32358"/>
    <cellStyle name="20% - 輔色1 21 2 2 3" xfId="13971"/>
    <cellStyle name="20% - 輔色1 21 2 2 4" xfId="15188"/>
    <cellStyle name="20% - 輔色1 21 2 2 5" xfId="16376"/>
    <cellStyle name="20% - 輔色1 21 2 2 6" xfId="17572"/>
    <cellStyle name="20% - 輔色1 21 2 2 7" xfId="18742"/>
    <cellStyle name="20% - 輔色1 21 2 2 8" xfId="19887"/>
    <cellStyle name="20% - 輔色1 21 2 2 9" xfId="21021"/>
    <cellStyle name="20% - 輔色1 21 2 20" xfId="23930"/>
    <cellStyle name="20% - 輔色1 21 2 21" xfId="25023"/>
    <cellStyle name="20% - 輔色1 21 2 22" xfId="17075"/>
    <cellStyle name="20% - 輔色1 21 2 23" xfId="13512"/>
    <cellStyle name="20% - 輔色1 21 2 24" xfId="10356"/>
    <cellStyle name="20% - 輔色1 21 2 25" xfId="27648"/>
    <cellStyle name="20% - 輔色1 21 2 3" xfId="6159"/>
    <cellStyle name="20% - 輔色1 21 2 3 10" xfId="11482"/>
    <cellStyle name="20% - 輔色1 21 2 3 11" xfId="15472"/>
    <cellStyle name="20% - 輔色1 21 2 3 12" xfId="8890"/>
    <cellStyle name="20% - 輔色1 21 2 3 13" xfId="13463"/>
    <cellStyle name="20% - 輔色1 21 2 3 14" xfId="22692"/>
    <cellStyle name="20% - 輔色1 21 2 3 15" xfId="23796"/>
    <cellStyle name="20% - 輔色1 21 2 3 16" xfId="24889"/>
    <cellStyle name="20% - 輔色1 21 2 3 17" xfId="11507"/>
    <cellStyle name="20% - 輔色1 21 2 3 18" xfId="17088"/>
    <cellStyle name="20% - 輔色1 21 2 3 19" xfId="9306"/>
    <cellStyle name="20% - 輔色1 21 2 3 2" xfId="12138"/>
    <cellStyle name="20% - 輔色1 21 2 3 20" xfId="24320"/>
    <cellStyle name="20% - 輔色1 21 2 3 3" xfId="7514"/>
    <cellStyle name="20% - 輔色1 21 2 3 4" xfId="9284"/>
    <cellStyle name="20% - 輔色1 21 2 3 5" xfId="10809"/>
    <cellStyle name="20% - 輔色1 21 2 3 6" xfId="13321"/>
    <cellStyle name="20% - 輔色1 21 2 3 7" xfId="8688"/>
    <cellStyle name="20% - 輔色1 21 2 3 8" xfId="9579"/>
    <cellStyle name="20% - 輔色1 21 2 3 9" xfId="8599"/>
    <cellStyle name="20% - 輔色1 21 2 4" xfId="6403"/>
    <cellStyle name="20% - 輔色1 21 2 4 10" xfId="21764"/>
    <cellStyle name="20% - 輔色1 21 2 4 11" xfId="22875"/>
    <cellStyle name="20% - 輔色1 21 2 4 12" xfId="23971"/>
    <cellStyle name="20% - 輔色1 21 2 4 13" xfId="25059"/>
    <cellStyle name="20% - 輔色1 21 2 4 14" xfId="26135"/>
    <cellStyle name="20% - 輔色1 21 2 4 15" xfId="27196"/>
    <cellStyle name="20% - 輔色1 21 2 4 16" xfId="28220"/>
    <cellStyle name="20% - 輔色1 21 2 4 17" xfId="29225"/>
    <cellStyle name="20% - 輔色1 21 2 4 18" xfId="30197"/>
    <cellStyle name="20% - 輔色1 21 2 4 19" xfId="31129"/>
    <cellStyle name="20% - 輔色1 21 2 4 2" xfId="12339"/>
    <cellStyle name="20% - 輔色1 21 2 4 20" xfId="32052"/>
    <cellStyle name="20% - 輔色1 21 2 4 3" xfId="13552"/>
    <cellStyle name="20% - 輔色1 21 2 4 4" xfId="14775"/>
    <cellStyle name="20% - 輔色1 21 2 4 5" xfId="15969"/>
    <cellStyle name="20% - 輔色1 21 2 4 6" xfId="17152"/>
    <cellStyle name="20% - 輔色1 21 2 4 7" xfId="18341"/>
    <cellStyle name="20% - 輔色1 21 2 4 8" xfId="19505"/>
    <cellStyle name="20% - 輔色1 21 2 4 9" xfId="20631"/>
    <cellStyle name="20% - 輔色1 21 2 5" xfId="6935"/>
    <cellStyle name="20% - 輔色1 21 2 5 10" xfId="22208"/>
    <cellStyle name="20% - 輔色1 21 2 5 11" xfId="23314"/>
    <cellStyle name="20% - 輔色1 21 2 5 12" xfId="24412"/>
    <cellStyle name="20% - 輔色1 21 2 5 13" xfId="25492"/>
    <cellStyle name="20% - 輔色1 21 2 5 14" xfId="26557"/>
    <cellStyle name="20% - 輔色1 21 2 5 15" xfId="27603"/>
    <cellStyle name="20% - 輔色1 21 2 5 16" xfId="28631"/>
    <cellStyle name="20% - 輔色1 21 2 5 17" xfId="29619"/>
    <cellStyle name="20% - 輔色1 21 2 5 18" xfId="30569"/>
    <cellStyle name="20% - 輔色1 21 2 5 19" xfId="31498"/>
    <cellStyle name="20% - 輔色1 21 2 5 2" xfId="12816"/>
    <cellStyle name="20% - 輔色1 21 2 5 20" xfId="32417"/>
    <cellStyle name="20% - 輔色1 21 2 5 3" xfId="14034"/>
    <cellStyle name="20% - 輔色1 21 2 5 4" xfId="15252"/>
    <cellStyle name="20% - 輔色1 21 2 5 5" xfId="16439"/>
    <cellStyle name="20% - 輔色1 21 2 5 6" xfId="17633"/>
    <cellStyle name="20% - 輔色1 21 2 5 7" xfId="18806"/>
    <cellStyle name="20% - 輔色1 21 2 5 8" xfId="19950"/>
    <cellStyle name="20% - 輔色1 21 2 5 9" xfId="21084"/>
    <cellStyle name="20% - 輔色1 21 2 6" xfId="6688"/>
    <cellStyle name="20% - 輔色1 21 2 6 10" xfId="21995"/>
    <cellStyle name="20% - 輔色1 21 2 6 11" xfId="23108"/>
    <cellStyle name="20% - 輔色1 21 2 6 12" xfId="24200"/>
    <cellStyle name="20% - 輔色1 21 2 6 13" xfId="25283"/>
    <cellStyle name="20% - 輔色1 21 2 6 14" xfId="26350"/>
    <cellStyle name="20% - 輔色1 21 2 6 15" xfId="27403"/>
    <cellStyle name="20% - 輔色1 21 2 6 16" xfId="28430"/>
    <cellStyle name="20% - 輔色1 21 2 6 17" xfId="29431"/>
    <cellStyle name="20% - 輔色1 21 2 6 18" xfId="30389"/>
    <cellStyle name="20% - 輔色1 21 2 6 19" xfId="31320"/>
    <cellStyle name="20% - 輔色1 21 2 6 2" xfId="12593"/>
    <cellStyle name="20% - 輔色1 21 2 6 20" xfId="32240"/>
    <cellStyle name="20% - 輔色1 21 2 6 3" xfId="13807"/>
    <cellStyle name="20% - 輔色1 21 2 6 4" xfId="15028"/>
    <cellStyle name="20% - 輔色1 21 2 6 5" xfId="16217"/>
    <cellStyle name="20% - 輔色1 21 2 6 6" xfId="17414"/>
    <cellStyle name="20% - 輔色1 21 2 6 7" xfId="18580"/>
    <cellStyle name="20% - 輔色1 21 2 6 8" xfId="19739"/>
    <cellStyle name="20% - 輔色1 21 2 6 9" xfId="20864"/>
    <cellStyle name="20% - 輔色1 21 2 7" xfId="11146"/>
    <cellStyle name="20% - 輔色1 21 2 8" xfId="10144"/>
    <cellStyle name="20% - 輔色1 21 2 9" xfId="8407"/>
    <cellStyle name="20% - 輔色1 21 20" xfId="12200"/>
    <cellStyle name="20% - 輔色1 21 21" xfId="13409"/>
    <cellStyle name="20% - 輔色1 21 22" xfId="14635"/>
    <cellStyle name="20% - 輔色1 21 23" xfId="15833"/>
    <cellStyle name="20% - 輔色1 21 24" xfId="11263"/>
    <cellStyle name="20% - 輔色1 21 25" xfId="18215"/>
    <cellStyle name="20% - 輔色1 21 26" xfId="19377"/>
    <cellStyle name="20% - 輔色1 21 27" xfId="10825"/>
    <cellStyle name="20% - 輔色1 21 28" xfId="21655"/>
    <cellStyle name="20% - 輔色1 21 29" xfId="22763"/>
    <cellStyle name="20% - 輔色1 21 3" xfId="5843"/>
    <cellStyle name="20% - 輔色1 21 3 10" xfId="11379"/>
    <cellStyle name="20% - 輔色1 21 3 11" xfId="8121"/>
    <cellStyle name="20% - 輔色1 21 3 12" xfId="8107"/>
    <cellStyle name="20% - 輔色1 21 3 13" xfId="9819"/>
    <cellStyle name="20% - 輔色1 21 3 14" xfId="9670"/>
    <cellStyle name="20% - 輔色1 21 3 15" xfId="7905"/>
    <cellStyle name="20% - 輔色1 21 3 16" xfId="7816"/>
    <cellStyle name="20% - 輔色1 21 3 17" xfId="9624"/>
    <cellStyle name="20% - 輔色1 21 3 18" xfId="11032"/>
    <cellStyle name="20% - 輔色1 21 3 19" xfId="11790"/>
    <cellStyle name="20% - 輔色1 21 3 2" xfId="7123"/>
    <cellStyle name="20% - 輔色1 21 3 2 10" xfId="22370"/>
    <cellStyle name="20% - 輔色1 21 3 2 11" xfId="23476"/>
    <cellStyle name="20% - 輔色1 21 3 2 12" xfId="24571"/>
    <cellStyle name="20% - 輔色1 21 3 2 13" xfId="25656"/>
    <cellStyle name="20% - 輔色1 21 3 2 14" xfId="26718"/>
    <cellStyle name="20% - 輔色1 21 3 2 15" xfId="27762"/>
    <cellStyle name="20% - 輔色1 21 3 2 16" xfId="28783"/>
    <cellStyle name="20% - 輔色1 21 3 2 17" xfId="29771"/>
    <cellStyle name="20% - 輔色1 21 3 2 18" xfId="30716"/>
    <cellStyle name="20% - 輔色1 21 3 2 19" xfId="31644"/>
    <cellStyle name="20% - 輔色1 21 3 2 2" xfId="12993"/>
    <cellStyle name="20% - 輔色1 21 3 2 20" xfId="32560"/>
    <cellStyle name="20% - 輔色1 21 3 2 3" xfId="14212"/>
    <cellStyle name="20% - 輔色1 21 3 2 4" xfId="15423"/>
    <cellStyle name="20% - 輔色1 21 3 2 5" xfId="16614"/>
    <cellStyle name="20% - 輔色1 21 3 2 6" xfId="17808"/>
    <cellStyle name="20% - 輔色1 21 3 2 7" xfId="18973"/>
    <cellStyle name="20% - 輔色1 21 3 2 8" xfId="20117"/>
    <cellStyle name="20% - 輔色1 21 3 2 9" xfId="21251"/>
    <cellStyle name="20% - 輔色1 21 3 20" xfId="18254"/>
    <cellStyle name="20% - 輔色1 21 3 21" xfId="16162"/>
    <cellStyle name="20% - 輔色1 21 3 22" xfId="19322"/>
    <cellStyle name="20% - 輔色1 21 3 23" xfId="16253"/>
    <cellStyle name="20% - 輔色1 21 3 24" xfId="9465"/>
    <cellStyle name="20% - 輔色1 21 3 25" xfId="25135"/>
    <cellStyle name="20% - 輔色1 21 3 3" xfId="7212"/>
    <cellStyle name="20% - 輔色1 21 3 3 10" xfId="22450"/>
    <cellStyle name="20% - 輔色1 21 3 3 11" xfId="23556"/>
    <cellStyle name="20% - 輔色1 21 3 3 12" xfId="24648"/>
    <cellStyle name="20% - 輔色1 21 3 3 13" xfId="25735"/>
    <cellStyle name="20% - 輔色1 21 3 3 14" xfId="26794"/>
    <cellStyle name="20% - 輔色1 21 3 3 15" xfId="27837"/>
    <cellStyle name="20% - 輔色1 21 3 3 16" xfId="28859"/>
    <cellStyle name="20% - 輔色1 21 3 3 17" xfId="29846"/>
    <cellStyle name="20% - 輔色1 21 3 3 18" xfId="30788"/>
    <cellStyle name="20% - 輔色1 21 3 3 19" xfId="31715"/>
    <cellStyle name="20% - 輔色1 21 3 3 2" xfId="13076"/>
    <cellStyle name="20% - 輔色1 21 3 3 20" xfId="32631"/>
    <cellStyle name="20% - 輔色1 21 3 3 3" xfId="14295"/>
    <cellStyle name="20% - 輔色1 21 3 3 4" xfId="15505"/>
    <cellStyle name="20% - 輔色1 21 3 3 5" xfId="16698"/>
    <cellStyle name="20% - 輔色1 21 3 3 6" xfId="17891"/>
    <cellStyle name="20% - 輔色1 21 3 3 7" xfId="19054"/>
    <cellStyle name="20% - 輔色1 21 3 3 8" xfId="20195"/>
    <cellStyle name="20% - 輔色1 21 3 3 9" xfId="21332"/>
    <cellStyle name="20% - 輔色1 21 3 4" xfId="7288"/>
    <cellStyle name="20% - 輔色1 21 3 4 10" xfId="22518"/>
    <cellStyle name="20% - 輔色1 21 3 4 11" xfId="23623"/>
    <cellStyle name="20% - 輔色1 21 3 4 12" xfId="24715"/>
    <cellStyle name="20% - 輔色1 21 3 4 13" xfId="25802"/>
    <cellStyle name="20% - 輔色1 21 3 4 14" xfId="26864"/>
    <cellStyle name="20% - 輔色1 21 3 4 15" xfId="27907"/>
    <cellStyle name="20% - 輔色1 21 3 4 16" xfId="28927"/>
    <cellStyle name="20% - 輔色1 21 3 4 17" xfId="29915"/>
    <cellStyle name="20% - 輔色1 21 3 4 18" xfId="30855"/>
    <cellStyle name="20% - 輔色1 21 3 4 19" xfId="31782"/>
    <cellStyle name="20% - 輔色1 21 3 4 2" xfId="13146"/>
    <cellStyle name="20% - 輔色1 21 3 4 20" xfId="32698"/>
    <cellStyle name="20% - 輔色1 21 3 4 3" xfId="14367"/>
    <cellStyle name="20% - 輔色1 21 3 4 4" xfId="15578"/>
    <cellStyle name="20% - 輔色1 21 3 4 5" xfId="16770"/>
    <cellStyle name="20% - 輔色1 21 3 4 6" xfId="17964"/>
    <cellStyle name="20% - 輔色1 21 3 4 7" xfId="19126"/>
    <cellStyle name="20% - 輔色1 21 3 4 8" xfId="20268"/>
    <cellStyle name="20% - 輔色1 21 3 4 9" xfId="21403"/>
    <cellStyle name="20% - 輔色1 21 3 5" xfId="7357"/>
    <cellStyle name="20% - 輔色1 21 3 5 10" xfId="22586"/>
    <cellStyle name="20% - 輔色1 21 3 5 11" xfId="23690"/>
    <cellStyle name="20% - 輔色1 21 3 5 12" xfId="24783"/>
    <cellStyle name="20% - 輔色1 21 3 5 13" xfId="25869"/>
    <cellStyle name="20% - 輔色1 21 3 5 14" xfId="26931"/>
    <cellStyle name="20% - 輔色1 21 3 5 15" xfId="27976"/>
    <cellStyle name="20% - 輔色1 21 3 5 16" xfId="28994"/>
    <cellStyle name="20% - 輔色1 21 3 5 17" xfId="29982"/>
    <cellStyle name="20% - 輔色1 21 3 5 18" xfId="30922"/>
    <cellStyle name="20% - 輔色1 21 3 5 19" xfId="31849"/>
    <cellStyle name="20% - 輔色1 21 3 5 2" xfId="13215"/>
    <cellStyle name="20% - 輔色1 21 3 5 20" xfId="32764"/>
    <cellStyle name="20% - 輔色1 21 3 5 3" xfId="14436"/>
    <cellStyle name="20% - 輔色1 21 3 5 4" xfId="15646"/>
    <cellStyle name="20% - 輔色1 21 3 5 5" xfId="16839"/>
    <cellStyle name="20% - 輔色1 21 3 5 6" xfId="18032"/>
    <cellStyle name="20% - 輔色1 21 3 5 7" xfId="19194"/>
    <cellStyle name="20% - 輔色1 21 3 5 8" xfId="20337"/>
    <cellStyle name="20% - 輔色1 21 3 5 9" xfId="21471"/>
    <cellStyle name="20% - 輔色1 21 3 6" xfId="7423"/>
    <cellStyle name="20% - 輔色1 21 3 6 10" xfId="22652"/>
    <cellStyle name="20% - 輔色1 21 3 6 11" xfId="23756"/>
    <cellStyle name="20% - 輔色1 21 3 6 12" xfId="24849"/>
    <cellStyle name="20% - 輔色1 21 3 6 13" xfId="25935"/>
    <cellStyle name="20% - 輔色1 21 3 6 14" xfId="26997"/>
    <cellStyle name="20% - 輔色1 21 3 6 15" xfId="28042"/>
    <cellStyle name="20% - 輔色1 21 3 6 16" xfId="29060"/>
    <cellStyle name="20% - 輔色1 21 3 6 17" xfId="30048"/>
    <cellStyle name="20% - 輔色1 21 3 6 18" xfId="30988"/>
    <cellStyle name="20% - 輔色1 21 3 6 19" xfId="31915"/>
    <cellStyle name="20% - 輔色1 21 3 6 2" xfId="13281"/>
    <cellStyle name="20% - 輔色1 21 3 6 20" xfId="32830"/>
    <cellStyle name="20% - 輔色1 21 3 6 3" xfId="14502"/>
    <cellStyle name="20% - 輔色1 21 3 6 4" xfId="15712"/>
    <cellStyle name="20% - 輔色1 21 3 6 5" xfId="16905"/>
    <cellStyle name="20% - 輔色1 21 3 6 6" xfId="18098"/>
    <cellStyle name="20% - 輔色1 21 3 6 7" xfId="19260"/>
    <cellStyle name="20% - 輔色1 21 3 6 8" xfId="20403"/>
    <cellStyle name="20% - 輔色1 21 3 6 9" xfId="21537"/>
    <cellStyle name="20% - 輔色1 21 3 7" xfId="11863"/>
    <cellStyle name="20% - 輔色1 21 3 8" xfId="7735"/>
    <cellStyle name="20% - 輔色1 21 3 9" xfId="9116"/>
    <cellStyle name="20% - 輔色1 21 30" xfId="23869"/>
    <cellStyle name="20% - 輔色1 21 31" xfId="24961"/>
    <cellStyle name="20% - 輔色1 21 32" xfId="26045"/>
    <cellStyle name="20% - 輔色1 21 33" xfId="27106"/>
    <cellStyle name="20% - 輔色1 21 34" xfId="20595"/>
    <cellStyle name="20% - 輔色1 21 35" xfId="25162"/>
    <cellStyle name="20% - 輔色1 21 36" xfId="30139"/>
    <cellStyle name="20% - 輔色1 21 37" xfId="17364"/>
    <cellStyle name="20% - 輔色1 21 4" xfId="4932"/>
    <cellStyle name="20% - 輔色1 21 4 10" xfId="8646"/>
    <cellStyle name="20% - 輔色1 21 4 11" xfId="11410"/>
    <cellStyle name="20% - 輔色1 21 4 12" xfId="12609"/>
    <cellStyle name="20% - 輔色1 21 4 13" xfId="7880"/>
    <cellStyle name="20% - 輔色1 21 4 14" xfId="13065"/>
    <cellStyle name="20% - 輔色1 21 4 15" xfId="9290"/>
    <cellStyle name="20% - 輔色1 21 4 16" xfId="13733"/>
    <cellStyle name="20% - 輔色1 21 4 17" xfId="9005"/>
    <cellStyle name="20% - 輔色1 21 4 18" xfId="10882"/>
    <cellStyle name="20% - 輔色1 21 4 19" xfId="15073"/>
    <cellStyle name="20% - 輔色1 21 4 2" xfId="6900"/>
    <cellStyle name="20% - 輔色1 21 4 2 10" xfId="22174"/>
    <cellStyle name="20% - 輔色1 21 4 2 11" xfId="23280"/>
    <cellStyle name="20% - 輔色1 21 4 2 12" xfId="24378"/>
    <cellStyle name="20% - 輔色1 21 4 2 13" xfId="25460"/>
    <cellStyle name="20% - 輔色1 21 4 2 14" xfId="26523"/>
    <cellStyle name="20% - 輔色1 21 4 2 15" xfId="27571"/>
    <cellStyle name="20% - 輔色1 21 4 2 16" xfId="28600"/>
    <cellStyle name="20% - 輔色1 21 4 2 17" xfId="29589"/>
    <cellStyle name="20% - 輔色1 21 4 2 18" xfId="30539"/>
    <cellStyle name="20% - 輔色1 21 4 2 19" xfId="31469"/>
    <cellStyle name="20% - 輔色1 21 4 2 2" xfId="12782"/>
    <cellStyle name="20% - 輔色1 21 4 2 20" xfId="32388"/>
    <cellStyle name="20% - 輔色1 21 4 2 3" xfId="14001"/>
    <cellStyle name="20% - 輔色1 21 4 2 4" xfId="15218"/>
    <cellStyle name="20% - 輔色1 21 4 2 5" xfId="16406"/>
    <cellStyle name="20% - 輔色1 21 4 2 6" xfId="17602"/>
    <cellStyle name="20% - 輔色1 21 4 2 7" xfId="18772"/>
    <cellStyle name="20% - 輔色1 21 4 2 8" xfId="19917"/>
    <cellStyle name="20% - 輔色1 21 4 2 9" xfId="21051"/>
    <cellStyle name="20% - 輔色1 21 4 20" xfId="19454"/>
    <cellStyle name="20% - 輔色1 21 4 21" xfId="17456"/>
    <cellStyle name="20% - 輔色1 21 4 22" xfId="23056"/>
    <cellStyle name="20% - 輔色1 21 4 23" xfId="19394"/>
    <cellStyle name="20% - 輔色1 21 4 24" xfId="24637"/>
    <cellStyle name="20% - 輔色1 21 4 25" xfId="27166"/>
    <cellStyle name="20% - 輔色1 21 4 3" xfId="6130"/>
    <cellStyle name="20% - 輔色1 21 4 3 10" xfId="18277"/>
    <cellStyle name="20% - 輔色1 21 4 3 11" xfId="19380"/>
    <cellStyle name="20% - 輔色1 21 4 3 12" xfId="20574"/>
    <cellStyle name="20% - 輔色1 21 4 3 13" xfId="22017"/>
    <cellStyle name="20% - 輔色1 21 4 3 14" xfId="23128"/>
    <cellStyle name="20% - 輔色1 21 4 3 15" xfId="24222"/>
    <cellStyle name="20% - 輔色1 21 4 3 16" xfId="25302"/>
    <cellStyle name="20% - 輔色1 21 4 3 17" xfId="26088"/>
    <cellStyle name="20% - 輔色1 21 4 3 18" xfId="23868"/>
    <cellStyle name="20% - 輔色1 21 4 3 19" xfId="28466"/>
    <cellStyle name="20% - 輔色1 21 4 3 2" xfId="12109"/>
    <cellStyle name="20% - 輔色1 21 4 3 20" xfId="29188"/>
    <cellStyle name="20% - 輔色1 21 4 3 3" xfId="7530"/>
    <cellStyle name="20% - 輔色1 21 4 3 4" xfId="9268"/>
    <cellStyle name="20% - 輔色1 21 4 3 5" xfId="12618"/>
    <cellStyle name="20% - 輔色1 21 4 3 6" xfId="13831"/>
    <cellStyle name="20% - 輔色1 21 4 3 7" xfId="15075"/>
    <cellStyle name="20% - 輔色1 21 4 3 8" xfId="12199"/>
    <cellStyle name="20% - 輔色1 21 4 3 9" xfId="17457"/>
    <cellStyle name="20% - 輔色1 21 4 4" xfId="6415"/>
    <cellStyle name="20% - 輔色1 21 4 4 10" xfId="21776"/>
    <cellStyle name="20% - 輔色1 21 4 4 11" xfId="22887"/>
    <cellStyle name="20% - 輔色1 21 4 4 12" xfId="23983"/>
    <cellStyle name="20% - 輔色1 21 4 4 13" xfId="25071"/>
    <cellStyle name="20% - 輔色1 21 4 4 14" xfId="26147"/>
    <cellStyle name="20% - 輔色1 21 4 4 15" xfId="27208"/>
    <cellStyle name="20% - 輔色1 21 4 4 16" xfId="28232"/>
    <cellStyle name="20% - 輔色1 21 4 4 17" xfId="29237"/>
    <cellStyle name="20% - 輔色1 21 4 4 18" xfId="30209"/>
    <cellStyle name="20% - 輔色1 21 4 4 19" xfId="31141"/>
    <cellStyle name="20% - 輔色1 21 4 4 2" xfId="12351"/>
    <cellStyle name="20% - 輔色1 21 4 4 20" xfId="32064"/>
    <cellStyle name="20% - 輔色1 21 4 4 3" xfId="13564"/>
    <cellStyle name="20% - 輔色1 21 4 4 4" xfId="14787"/>
    <cellStyle name="20% - 輔色1 21 4 4 5" xfId="15981"/>
    <cellStyle name="20% - 輔色1 21 4 4 6" xfId="17164"/>
    <cellStyle name="20% - 輔色1 21 4 4 7" xfId="18353"/>
    <cellStyle name="20% - 輔色1 21 4 4 8" xfId="19517"/>
    <cellStyle name="20% - 輔色1 21 4 4 9" xfId="20643"/>
    <cellStyle name="20% - 輔色1 21 4 5" xfId="6752"/>
    <cellStyle name="20% - 輔色1 21 4 5 10" xfId="22046"/>
    <cellStyle name="20% - 輔色1 21 4 5 11" xfId="23154"/>
    <cellStyle name="20% - 輔色1 21 4 5 12" xfId="24248"/>
    <cellStyle name="20% - 輔色1 21 4 5 13" xfId="25333"/>
    <cellStyle name="20% - 輔色1 21 4 5 14" xfId="26397"/>
    <cellStyle name="20% - 輔色1 21 4 5 15" xfId="27448"/>
    <cellStyle name="20% - 輔色1 21 4 5 16" xfId="28475"/>
    <cellStyle name="20% - 輔色1 21 4 5 17" xfId="29473"/>
    <cellStyle name="20% - 輔色1 21 4 5 18" xfId="30423"/>
    <cellStyle name="20% - 輔色1 21 4 5 19" xfId="31354"/>
    <cellStyle name="20% - 輔色1 21 4 5 2" xfId="12647"/>
    <cellStyle name="20% - 輔色1 21 4 5 20" xfId="32274"/>
    <cellStyle name="20% - 輔色1 21 4 5 3" xfId="13865"/>
    <cellStyle name="20% - 輔色1 21 4 5 4" xfId="15084"/>
    <cellStyle name="20% - 輔色1 21 4 5 5" xfId="16268"/>
    <cellStyle name="20% - 輔色1 21 4 5 6" xfId="17466"/>
    <cellStyle name="20% - 輔色1 21 4 5 7" xfId="18636"/>
    <cellStyle name="20% - 輔色1 21 4 5 8" xfId="19785"/>
    <cellStyle name="20% - 輔色1 21 4 5 9" xfId="20917"/>
    <cellStyle name="20% - 輔色1 21 4 6" xfId="6637"/>
    <cellStyle name="20% - 輔色1 21 4 6 10" xfId="21956"/>
    <cellStyle name="20% - 輔色1 21 4 6 11" xfId="23067"/>
    <cellStyle name="20% - 輔色1 21 4 6 12" xfId="24161"/>
    <cellStyle name="20% - 輔色1 21 4 6 13" xfId="25246"/>
    <cellStyle name="20% - 輔色1 21 4 6 14" xfId="26310"/>
    <cellStyle name="20% - 輔色1 21 4 6 15" xfId="27362"/>
    <cellStyle name="20% - 輔色1 21 4 6 16" xfId="28392"/>
    <cellStyle name="20% - 輔色1 21 4 6 17" xfId="29392"/>
    <cellStyle name="20% - 輔色1 21 4 6 18" xfId="30353"/>
    <cellStyle name="20% - 輔色1 21 4 6 19" xfId="31283"/>
    <cellStyle name="20% - 輔色1 21 4 6 2" xfId="12548"/>
    <cellStyle name="20% - 輔色1 21 4 6 20" xfId="32204"/>
    <cellStyle name="20% - 輔色1 21 4 6 3" xfId="13762"/>
    <cellStyle name="20% - 輔色1 21 4 6 4" xfId="14980"/>
    <cellStyle name="20% - 輔色1 21 4 6 5" xfId="16172"/>
    <cellStyle name="20% - 輔色1 21 4 6 6" xfId="17365"/>
    <cellStyle name="20% - 輔色1 21 4 6 7" xfId="18535"/>
    <cellStyle name="20% - 輔色1 21 4 6 8" xfId="19692"/>
    <cellStyle name="20% - 輔色1 21 4 6 9" xfId="20822"/>
    <cellStyle name="20% - 輔色1 21 4 7" xfId="11184"/>
    <cellStyle name="20% - 輔色1 21 4 8" xfId="10196"/>
    <cellStyle name="20% - 輔色1 21 4 9" xfId="8361"/>
    <cellStyle name="20% - 輔色1 21 5" xfId="5425"/>
    <cellStyle name="20% - 輔色1 21 5 10" xfId="11901"/>
    <cellStyle name="20% - 輔色1 21 5 11" xfId="10997"/>
    <cellStyle name="20% - 輔色1 21 5 12" xfId="8802"/>
    <cellStyle name="20% - 輔色1 21 5 13" xfId="15911"/>
    <cellStyle name="20% - 輔色1 21 5 14" xfId="11258"/>
    <cellStyle name="20% - 輔色1 21 5 15" xfId="9331"/>
    <cellStyle name="20% - 輔色1 21 5 16" xfId="19677"/>
    <cellStyle name="20% - 輔色1 21 5 17" xfId="17036"/>
    <cellStyle name="20% - 輔色1 21 5 18" xfId="18555"/>
    <cellStyle name="20% - 輔色1 21 5 19" xfId="11225"/>
    <cellStyle name="20% - 輔色1 21 5 2" xfId="7014"/>
    <cellStyle name="20% - 輔色1 21 5 2 10" xfId="22276"/>
    <cellStyle name="20% - 輔色1 21 5 2 11" xfId="23385"/>
    <cellStyle name="20% - 輔色1 21 5 2 12" xfId="24479"/>
    <cellStyle name="20% - 輔色1 21 5 2 13" xfId="25560"/>
    <cellStyle name="20% - 輔色1 21 5 2 14" xfId="26626"/>
    <cellStyle name="20% - 輔色1 21 5 2 15" xfId="27671"/>
    <cellStyle name="20% - 輔色1 21 5 2 16" xfId="28693"/>
    <cellStyle name="20% - 輔色1 21 5 2 17" xfId="29681"/>
    <cellStyle name="20% - 輔色1 21 5 2 18" xfId="30629"/>
    <cellStyle name="20% - 輔色1 21 5 2 19" xfId="31558"/>
    <cellStyle name="20% - 輔色1 21 5 2 2" xfId="12891"/>
    <cellStyle name="20% - 輔色1 21 5 2 20" xfId="32476"/>
    <cellStyle name="20% - 輔色1 21 5 2 3" xfId="14108"/>
    <cellStyle name="20% - 輔色1 21 5 2 4" xfId="15323"/>
    <cellStyle name="20% - 輔色1 21 5 2 5" xfId="16511"/>
    <cellStyle name="20% - 輔色1 21 5 2 6" xfId="17708"/>
    <cellStyle name="20% - 輔色1 21 5 2 7" xfId="18875"/>
    <cellStyle name="20% - 輔色1 21 5 2 8" xfId="20018"/>
    <cellStyle name="20% - 輔色1 21 5 2 9" xfId="21154"/>
    <cellStyle name="20% - 輔色1 21 5 20" xfId="11530"/>
    <cellStyle name="20% - 輔色1 21 5 21" xfId="16747"/>
    <cellStyle name="20% - 輔色1 21 5 22" xfId="22838"/>
    <cellStyle name="20% - 輔色1 21 5 23" xfId="27155"/>
    <cellStyle name="20% - 輔色1 21 5 24" xfId="18364"/>
    <cellStyle name="20% - 輔色1 21 5 25" xfId="17023"/>
    <cellStyle name="20% - 輔色1 21 5 3" xfId="6065"/>
    <cellStyle name="20% - 輔色1 21 5 3 10" xfId="10132"/>
    <cellStyle name="20% - 輔色1 21 5 3 11" xfId="10705"/>
    <cellStyle name="20% - 輔色1 21 5 3 12" xfId="10559"/>
    <cellStyle name="20% - 輔色1 21 5 3 13" xfId="8134"/>
    <cellStyle name="20% - 輔色1 21 5 3 14" xfId="9177"/>
    <cellStyle name="20% - 輔色1 21 5 3 15" xfId="15777"/>
    <cellStyle name="20% - 輔色1 21 5 3 16" xfId="10801"/>
    <cellStyle name="20% - 輔色1 21 5 3 17" xfId="22794"/>
    <cellStyle name="20% - 輔色1 21 5 3 18" xfId="23926"/>
    <cellStyle name="20% - 輔色1 21 5 3 19" xfId="22566"/>
    <cellStyle name="20% - 輔色1 21 5 3 2" xfId="12049"/>
    <cellStyle name="20% - 輔色1 21 5 3 20" xfId="26479"/>
    <cellStyle name="20% - 輔色1 21 5 3 3" xfId="7579"/>
    <cellStyle name="20% - 輔色1 21 5 3 4" xfId="9230"/>
    <cellStyle name="20% - 輔色1 21 5 3 5" xfId="11716"/>
    <cellStyle name="20% - 輔色1 21 5 3 6" xfId="7850"/>
    <cellStyle name="20% - 輔色1 21 5 3 7" xfId="9001"/>
    <cellStyle name="20% - 輔色1 21 5 3 8" xfId="12283"/>
    <cellStyle name="20% - 輔色1 21 5 3 9" xfId="10030"/>
    <cellStyle name="20% - 輔色1 21 5 4" xfId="6458"/>
    <cellStyle name="20% - 輔色1 21 5 4 10" xfId="21816"/>
    <cellStyle name="20% - 輔色1 21 5 4 11" xfId="22925"/>
    <cellStyle name="20% - 輔色1 21 5 4 12" xfId="24023"/>
    <cellStyle name="20% - 輔色1 21 5 4 13" xfId="25109"/>
    <cellStyle name="20% - 輔色1 21 5 4 14" xfId="26185"/>
    <cellStyle name="20% - 輔色1 21 5 4 15" xfId="27245"/>
    <cellStyle name="20% - 輔色1 21 5 4 16" xfId="28269"/>
    <cellStyle name="20% - 輔色1 21 5 4 17" xfId="29275"/>
    <cellStyle name="20% - 輔色1 21 5 4 18" xfId="30245"/>
    <cellStyle name="20% - 輔色1 21 5 4 19" xfId="31177"/>
    <cellStyle name="20% - 輔色1 21 5 4 2" xfId="12390"/>
    <cellStyle name="20% - 輔色1 21 5 4 20" xfId="32100"/>
    <cellStyle name="20% - 輔色1 21 5 4 3" xfId="13604"/>
    <cellStyle name="20% - 輔色1 21 5 4 4" xfId="14829"/>
    <cellStyle name="20% - 輔色1 21 5 4 5" xfId="16021"/>
    <cellStyle name="20% - 輔色1 21 5 4 6" xfId="17205"/>
    <cellStyle name="20% - 輔色1 21 5 4 7" xfId="18394"/>
    <cellStyle name="20% - 輔色1 21 5 4 8" xfId="19554"/>
    <cellStyle name="20% - 輔色1 21 5 4 9" xfId="20684"/>
    <cellStyle name="20% - 輔色1 21 5 5" xfId="6619"/>
    <cellStyle name="20% - 輔色1 21 5 5 10" xfId="21940"/>
    <cellStyle name="20% - 輔色1 21 5 5 11" xfId="23053"/>
    <cellStyle name="20% - 輔色1 21 5 5 12" xfId="24147"/>
    <cellStyle name="20% - 輔色1 21 5 5 13" xfId="25232"/>
    <cellStyle name="20% - 輔色1 21 5 5 14" xfId="26297"/>
    <cellStyle name="20% - 輔色1 21 5 5 15" xfId="27352"/>
    <cellStyle name="20% - 輔色1 21 5 5 16" xfId="28381"/>
    <cellStyle name="20% - 輔色1 21 5 5 17" xfId="29379"/>
    <cellStyle name="20% - 輔色1 21 5 5 18" xfId="30344"/>
    <cellStyle name="20% - 輔色1 21 5 5 19" xfId="31273"/>
    <cellStyle name="20% - 輔色1 21 5 5 2" xfId="12532"/>
    <cellStyle name="20% - 輔色1 21 5 5 20" xfId="32195"/>
    <cellStyle name="20% - 輔色1 21 5 5 3" xfId="13747"/>
    <cellStyle name="20% - 輔色1 21 5 5 4" xfId="14968"/>
    <cellStyle name="20% - 輔色1 21 5 5 5" xfId="16157"/>
    <cellStyle name="20% - 輔色1 21 5 5 6" xfId="17351"/>
    <cellStyle name="20% - 輔色1 21 5 5 7" xfId="18521"/>
    <cellStyle name="20% - 輔色1 21 5 5 8" xfId="19679"/>
    <cellStyle name="20% - 輔色1 21 5 5 9" xfId="20806"/>
    <cellStyle name="20% - 輔色1 21 5 6" xfId="6694"/>
    <cellStyle name="20% - 輔色1 21 5 6 10" xfId="22000"/>
    <cellStyle name="20% - 輔色1 21 5 6 11" xfId="23113"/>
    <cellStyle name="20% - 輔色1 21 5 6 12" xfId="24205"/>
    <cellStyle name="20% - 輔色1 21 5 6 13" xfId="25288"/>
    <cellStyle name="20% - 輔色1 21 5 6 14" xfId="26355"/>
    <cellStyle name="20% - 輔色1 21 5 6 15" xfId="27408"/>
    <cellStyle name="20% - 輔色1 21 5 6 16" xfId="28435"/>
    <cellStyle name="20% - 輔色1 21 5 6 17" xfId="29437"/>
    <cellStyle name="20% - 輔色1 21 5 6 18" xfId="30394"/>
    <cellStyle name="20% - 輔色1 21 5 6 19" xfId="31325"/>
    <cellStyle name="20% - 輔色1 21 5 6 2" xfId="12599"/>
    <cellStyle name="20% - 輔色1 21 5 6 20" xfId="32245"/>
    <cellStyle name="20% - 輔色1 21 5 6 3" xfId="13813"/>
    <cellStyle name="20% - 輔色1 21 5 6 4" xfId="15034"/>
    <cellStyle name="20% - 輔色1 21 5 6 5" xfId="16223"/>
    <cellStyle name="20% - 輔色1 21 5 6 6" xfId="17420"/>
    <cellStyle name="20% - 輔色1 21 5 6 7" xfId="18586"/>
    <cellStyle name="20% - 輔色1 21 5 6 8" xfId="19744"/>
    <cellStyle name="20% - 輔色1 21 5 6 9" xfId="20869"/>
    <cellStyle name="20% - 輔色1 21 5 7" xfId="11547"/>
    <cellStyle name="20% - 輔色1 21 5 8" xfId="7982"/>
    <cellStyle name="20% - 輔色1 21 5 9" xfId="8934"/>
    <cellStyle name="20% - 輔色1 21 6" xfId="5483"/>
    <cellStyle name="20% - 輔色1 21 6 10" xfId="10111"/>
    <cellStyle name="20% - 輔色1 21 6 11" xfId="8425"/>
    <cellStyle name="20% - 輔色1 21 6 12" xfId="13694"/>
    <cellStyle name="20% - 輔色1 21 6 13" xfId="14263"/>
    <cellStyle name="20% - 輔色1 21 6 14" xfId="16107"/>
    <cellStyle name="20% - 輔色1 21 6 15" xfId="8422"/>
    <cellStyle name="20% - 輔色1 21 6 16" xfId="16972"/>
    <cellStyle name="20% - 輔色1 21 6 17" xfId="10158"/>
    <cellStyle name="20% - 輔色1 21 6 18" xfId="17031"/>
    <cellStyle name="20% - 輔色1 21 6 19" xfId="20967"/>
    <cellStyle name="20% - 輔色1 21 6 2" xfId="7023"/>
    <cellStyle name="20% - 輔色1 21 6 2 10" xfId="22283"/>
    <cellStyle name="20% - 輔色1 21 6 2 11" xfId="23392"/>
    <cellStyle name="20% - 輔色1 21 6 2 12" xfId="24486"/>
    <cellStyle name="20% - 輔色1 21 6 2 13" xfId="25567"/>
    <cellStyle name="20% - 輔色1 21 6 2 14" xfId="26634"/>
    <cellStyle name="20% - 輔色1 21 6 2 15" xfId="27679"/>
    <cellStyle name="20% - 輔色1 21 6 2 16" xfId="28700"/>
    <cellStyle name="20% - 輔色1 21 6 2 17" xfId="29688"/>
    <cellStyle name="20% - 輔色1 21 6 2 18" xfId="30636"/>
    <cellStyle name="20% - 輔色1 21 6 2 19" xfId="31565"/>
    <cellStyle name="20% - 輔色1 21 6 2 2" xfId="12899"/>
    <cellStyle name="20% - 輔色1 21 6 2 20" xfId="32483"/>
    <cellStyle name="20% - 輔色1 21 6 2 3" xfId="14117"/>
    <cellStyle name="20% - 輔色1 21 6 2 4" xfId="15332"/>
    <cellStyle name="20% - 輔色1 21 6 2 5" xfId="16520"/>
    <cellStyle name="20% - 輔色1 21 6 2 6" xfId="17715"/>
    <cellStyle name="20% - 輔色1 21 6 2 7" xfId="18884"/>
    <cellStyle name="20% - 輔色1 21 6 2 8" xfId="20026"/>
    <cellStyle name="20% - 輔色1 21 6 2 9" xfId="21162"/>
    <cellStyle name="20% - 輔色1 21 6 20" xfId="10098"/>
    <cellStyle name="20% - 輔色1 21 6 21" xfId="10373"/>
    <cellStyle name="20% - 輔色1 21 6 22" xfId="9062"/>
    <cellStyle name="20% - 輔色1 21 6 23" xfId="25704"/>
    <cellStyle name="20% - 輔色1 21 6 24" xfId="27314"/>
    <cellStyle name="20% - 輔色1 21 6 25" xfId="8829"/>
    <cellStyle name="20% - 輔色1 21 6 3" xfId="6057"/>
    <cellStyle name="20% - 輔色1 21 6 3 10" xfId="15291"/>
    <cellStyle name="20% - 輔色1 21 6 3 11" xfId="19445"/>
    <cellStyle name="20% - 輔色1 21 6 3 12" xfId="17675"/>
    <cellStyle name="20% - 輔色1 21 6 3 13" xfId="11193"/>
    <cellStyle name="20% - 輔色1 21 6 3 14" xfId="7986"/>
    <cellStyle name="20% - 輔色1 21 6 3 15" xfId="14577"/>
    <cellStyle name="20% - 輔色1 21 6 3 16" xfId="8461"/>
    <cellStyle name="20% - 輔色1 21 6 3 17" xfId="11684"/>
    <cellStyle name="20% - 輔色1 21 6 3 18" xfId="20089"/>
    <cellStyle name="20% - 輔色1 21 6 3 19" xfId="15918"/>
    <cellStyle name="20% - 輔色1 21 6 3 2" xfId="12041"/>
    <cellStyle name="20% - 輔色1 21 6 3 20" xfId="28083"/>
    <cellStyle name="20% - 輔色1 21 6 3 3" xfId="7586"/>
    <cellStyle name="20% - 輔色1 21 6 3 4" xfId="9223"/>
    <cellStyle name="20% - 輔色1 21 6 3 5" xfId="11432"/>
    <cellStyle name="20% - 輔色1 21 6 3 6" xfId="8082"/>
    <cellStyle name="20% - 輔色1 21 6 3 7" xfId="8791"/>
    <cellStyle name="20% - 輔色1 21 6 3 8" xfId="11073"/>
    <cellStyle name="20% - 輔色1 21 6 3 9" xfId="9592"/>
    <cellStyle name="20% - 輔色1 21 6 4" xfId="6945"/>
    <cellStyle name="20% - 輔色1 21 6 4 10" xfId="22217"/>
    <cellStyle name="20% - 輔色1 21 6 4 11" xfId="23324"/>
    <cellStyle name="20% - 輔色1 21 6 4 12" xfId="24421"/>
    <cellStyle name="20% - 輔色1 21 6 4 13" xfId="25500"/>
    <cellStyle name="20% - 輔色1 21 6 4 14" xfId="26566"/>
    <cellStyle name="20% - 輔色1 21 6 4 15" xfId="27611"/>
    <cellStyle name="20% - 輔色1 21 6 4 16" xfId="28639"/>
    <cellStyle name="20% - 輔色1 21 6 4 17" xfId="29627"/>
    <cellStyle name="20% - 輔色1 21 6 4 18" xfId="30577"/>
    <cellStyle name="20% - 輔色1 21 6 4 19" xfId="31506"/>
    <cellStyle name="20% - 輔色1 21 6 4 2" xfId="12826"/>
    <cellStyle name="20% - 輔色1 21 6 4 20" xfId="32425"/>
    <cellStyle name="20% - 輔色1 21 6 4 3" xfId="14044"/>
    <cellStyle name="20% - 輔色1 21 6 4 4" xfId="15261"/>
    <cellStyle name="20% - 輔色1 21 6 4 5" xfId="16447"/>
    <cellStyle name="20% - 輔色1 21 6 4 6" xfId="17643"/>
    <cellStyle name="20% - 輔色1 21 6 4 7" xfId="18815"/>
    <cellStyle name="20% - 輔色1 21 6 4 8" xfId="19958"/>
    <cellStyle name="20% - 輔色1 21 6 4 9" xfId="21093"/>
    <cellStyle name="20% - 輔色1 21 6 5" xfId="6699"/>
    <cellStyle name="20% - 輔色1 21 6 5 10" xfId="22005"/>
    <cellStyle name="20% - 輔色1 21 6 5 11" xfId="23116"/>
    <cellStyle name="20% - 輔色1 21 6 5 12" xfId="24209"/>
    <cellStyle name="20% - 輔色1 21 6 5 13" xfId="25290"/>
    <cellStyle name="20% - 輔色1 21 6 5 14" xfId="26358"/>
    <cellStyle name="20% - 輔色1 21 6 5 15" xfId="27411"/>
    <cellStyle name="20% - 輔色1 21 6 5 16" xfId="28439"/>
    <cellStyle name="20% - 輔色1 21 6 5 17" xfId="29440"/>
    <cellStyle name="20% - 輔色1 21 6 5 18" xfId="30396"/>
    <cellStyle name="20% - 輔色1 21 6 5 19" xfId="31327"/>
    <cellStyle name="20% - 輔色1 21 6 5 2" xfId="12603"/>
    <cellStyle name="20% - 輔色1 21 6 5 20" xfId="32247"/>
    <cellStyle name="20% - 輔色1 21 6 5 3" xfId="13817"/>
    <cellStyle name="20% - 輔色1 21 6 5 4" xfId="15039"/>
    <cellStyle name="20% - 輔色1 21 6 5 5" xfId="16227"/>
    <cellStyle name="20% - 輔色1 21 6 5 6" xfId="17424"/>
    <cellStyle name="20% - 輔色1 21 6 5 7" xfId="18591"/>
    <cellStyle name="20% - 輔色1 21 6 5 8" xfId="19747"/>
    <cellStyle name="20% - 輔色1 21 6 5 9" xfId="20874"/>
    <cellStyle name="20% - 輔色1 21 6 6" xfId="6431"/>
    <cellStyle name="20% - 輔色1 21 6 6 10" xfId="21792"/>
    <cellStyle name="20% - 輔色1 21 6 6 11" xfId="22901"/>
    <cellStyle name="20% - 輔色1 21 6 6 12" xfId="23998"/>
    <cellStyle name="20% - 輔色1 21 6 6 13" xfId="25085"/>
    <cellStyle name="20% - 輔色1 21 6 6 14" xfId="26160"/>
    <cellStyle name="20% - 輔色1 21 6 6 15" xfId="27221"/>
    <cellStyle name="20% - 輔色1 21 6 6 16" xfId="28246"/>
    <cellStyle name="20% - 輔色1 21 6 6 17" xfId="29250"/>
    <cellStyle name="20% - 輔色1 21 6 6 18" xfId="30222"/>
    <cellStyle name="20% - 輔色1 21 6 6 19" xfId="31154"/>
    <cellStyle name="20% - 輔色1 21 6 6 2" xfId="12366"/>
    <cellStyle name="20% - 輔色1 21 6 6 20" xfId="32077"/>
    <cellStyle name="20% - 輔色1 21 6 6 3" xfId="13579"/>
    <cellStyle name="20% - 輔色1 21 6 6 4" xfId="14803"/>
    <cellStyle name="20% - 輔色1 21 6 6 5" xfId="15995"/>
    <cellStyle name="20% - 輔色1 21 6 6 6" xfId="17179"/>
    <cellStyle name="20% - 輔色1 21 6 6 7" xfId="18368"/>
    <cellStyle name="20% - 輔色1 21 6 6 8" xfId="19530"/>
    <cellStyle name="20% - 輔色1 21 6 6 9" xfId="20658"/>
    <cellStyle name="20% - 輔色1 21 6 7" xfId="11589"/>
    <cellStyle name="20% - 輔色1 21 6 8" xfId="7950"/>
    <cellStyle name="20% - 輔色1 21 6 9" xfId="8953"/>
    <cellStyle name="20% - 輔色1 21 7" xfId="5692"/>
    <cellStyle name="20% - 輔色1 21 7 10" xfId="9969"/>
    <cellStyle name="20% - 輔色1 21 7 11" xfId="12249"/>
    <cellStyle name="20% - 輔色1 21 7 12" xfId="18153"/>
    <cellStyle name="20% - 輔色1 21 7 13" xfId="14693"/>
    <cellStyle name="20% - 輔色1 21 7 14" xfId="14875"/>
    <cellStyle name="20% - 輔色1 21 7 15" xfId="13680"/>
    <cellStyle name="20% - 輔色1 21 7 16" xfId="13354"/>
    <cellStyle name="20% - 輔色1 21 7 17" xfId="11074"/>
    <cellStyle name="20% - 輔色1 21 7 18" xfId="14061"/>
    <cellStyle name="20% - 輔色1 21 7 19" xfId="21691"/>
    <cellStyle name="20% - 輔色1 21 7 2" xfId="7085"/>
    <cellStyle name="20% - 輔色1 21 7 2 10" xfId="22337"/>
    <cellStyle name="20% - 輔色1 21 7 2 11" xfId="23445"/>
    <cellStyle name="20% - 輔色1 21 7 2 12" xfId="24540"/>
    <cellStyle name="20% - 輔色1 21 7 2 13" xfId="25621"/>
    <cellStyle name="20% - 輔色1 21 7 2 14" xfId="26687"/>
    <cellStyle name="20% - 輔色1 21 7 2 15" xfId="27733"/>
    <cellStyle name="20% - 輔色1 21 7 2 16" xfId="28753"/>
    <cellStyle name="20% - 輔色1 21 7 2 17" xfId="29739"/>
    <cellStyle name="20% - 輔色1 21 7 2 18" xfId="30688"/>
    <cellStyle name="20% - 輔色1 21 7 2 19" xfId="31616"/>
    <cellStyle name="20% - 輔色1 21 7 2 2" xfId="12958"/>
    <cellStyle name="20% - 輔色1 21 7 2 20" xfId="32532"/>
    <cellStyle name="20% - 輔色1 21 7 2 3" xfId="14174"/>
    <cellStyle name="20% - 輔色1 21 7 2 4" xfId="15387"/>
    <cellStyle name="20% - 輔色1 21 7 2 5" xfId="16580"/>
    <cellStyle name="20% - 輔色1 21 7 2 6" xfId="17773"/>
    <cellStyle name="20% - 輔色1 21 7 2 7" xfId="18939"/>
    <cellStyle name="20% - 輔色1 21 7 2 8" xfId="20082"/>
    <cellStyle name="20% - 輔色1 21 7 2 9" xfId="21219"/>
    <cellStyle name="20% - 輔色1 21 7 20" xfId="22799"/>
    <cellStyle name="20% - 輔色1 21 7 21" xfId="23904"/>
    <cellStyle name="20% - 輔色1 21 7 22" xfId="21592"/>
    <cellStyle name="20% - 輔色1 21 7 23" xfId="30093"/>
    <cellStyle name="20% - 輔色1 21 7 24" xfId="26227"/>
    <cellStyle name="20% - 輔色1 21 7 25" xfId="31959"/>
    <cellStyle name="20% - 輔色1 21 7 3" xfId="6016"/>
    <cellStyle name="20% - 輔色1 21 7 3 10" xfId="8513"/>
    <cellStyle name="20% - 輔色1 21 7 3 11" xfId="10021"/>
    <cellStyle name="20% - 輔色1 21 7 3 12" xfId="8562"/>
    <cellStyle name="20% - 輔色1 21 7 3 13" xfId="7683"/>
    <cellStyle name="20% - 輔色1 21 7 3 14" xfId="22038"/>
    <cellStyle name="20% - 輔色1 21 7 3 15" xfId="23146"/>
    <cellStyle name="20% - 輔色1 21 7 3 16" xfId="24240"/>
    <cellStyle name="20% - 輔色1 21 7 3 17" xfId="9312"/>
    <cellStyle name="20% - 輔色1 21 7 3 18" xfId="11702"/>
    <cellStyle name="20% - 輔色1 21 7 3 19" xfId="24919"/>
    <cellStyle name="20% - 輔色1 21 7 3 2" xfId="12001"/>
    <cellStyle name="20% - 輔色1 21 7 3 20" xfId="20904"/>
    <cellStyle name="20% - 輔色1 21 7 3 3" xfId="10995"/>
    <cellStyle name="20% - 輔色1 21 7 3 4" xfId="10183"/>
    <cellStyle name="20% - 輔色1 21 7 3 5" xfId="8374"/>
    <cellStyle name="20% - 輔色1 21 7 3 6" xfId="12638"/>
    <cellStyle name="20% - 輔色1 21 7 3 7" xfId="9555"/>
    <cellStyle name="20% - 輔色1 21 7 3 8" xfId="9566"/>
    <cellStyle name="20% - 輔色1 21 7 3 9" xfId="16604"/>
    <cellStyle name="20% - 輔色1 21 7 4" xfId="7256"/>
    <cellStyle name="20% - 輔色1 21 7 4 10" xfId="22492"/>
    <cellStyle name="20% - 輔色1 21 7 4 11" xfId="23598"/>
    <cellStyle name="20% - 輔色1 21 7 4 12" xfId="24690"/>
    <cellStyle name="20% - 輔色1 21 7 4 13" xfId="25777"/>
    <cellStyle name="20% - 輔色1 21 7 4 14" xfId="26838"/>
    <cellStyle name="20% - 輔色1 21 7 4 15" xfId="27880"/>
    <cellStyle name="20% - 輔色1 21 7 4 16" xfId="28902"/>
    <cellStyle name="20% - 輔色1 21 7 4 17" xfId="29890"/>
    <cellStyle name="20% - 輔色1 21 7 4 18" xfId="30830"/>
    <cellStyle name="20% - 輔色1 21 7 4 19" xfId="31757"/>
    <cellStyle name="20% - 輔色1 21 7 4 2" xfId="13118"/>
    <cellStyle name="20% - 輔色1 21 7 4 20" xfId="32673"/>
    <cellStyle name="20% - 輔色1 21 7 4 3" xfId="14339"/>
    <cellStyle name="20% - 輔色1 21 7 4 4" xfId="15548"/>
    <cellStyle name="20% - 輔色1 21 7 4 5" xfId="16741"/>
    <cellStyle name="20% - 輔色1 21 7 4 6" xfId="17935"/>
    <cellStyle name="20% - 輔色1 21 7 4 7" xfId="19098"/>
    <cellStyle name="20% - 輔色1 21 7 4 8" xfId="20239"/>
    <cellStyle name="20% - 輔色1 21 7 4 9" xfId="21376"/>
    <cellStyle name="20% - 輔色1 21 7 5" xfId="7329"/>
    <cellStyle name="20% - 輔色1 21 7 5 10" xfId="22559"/>
    <cellStyle name="20% - 輔色1 21 7 5 11" xfId="23664"/>
    <cellStyle name="20% - 輔色1 21 7 5 12" xfId="24756"/>
    <cellStyle name="20% - 輔色1 21 7 5 13" xfId="25843"/>
    <cellStyle name="20% - 輔色1 21 7 5 14" xfId="26905"/>
    <cellStyle name="20% - 輔色1 21 7 5 15" xfId="27948"/>
    <cellStyle name="20% - 輔色1 21 7 5 16" xfId="28968"/>
    <cellStyle name="20% - 輔色1 21 7 5 17" xfId="29956"/>
    <cellStyle name="20% - 輔色1 21 7 5 18" xfId="30896"/>
    <cellStyle name="20% - 輔色1 21 7 5 19" xfId="31823"/>
    <cellStyle name="20% - 輔色1 21 7 5 2" xfId="13187"/>
    <cellStyle name="20% - 輔色1 21 7 5 20" xfId="32739"/>
    <cellStyle name="20% - 輔色1 21 7 5 3" xfId="14408"/>
    <cellStyle name="20% - 輔色1 21 7 5 4" xfId="15619"/>
    <cellStyle name="20% - 輔色1 21 7 5 5" xfId="16811"/>
    <cellStyle name="20% - 輔色1 21 7 5 6" xfId="18005"/>
    <cellStyle name="20% - 輔色1 21 7 5 7" xfId="19167"/>
    <cellStyle name="20% - 輔色1 21 7 5 8" xfId="20309"/>
    <cellStyle name="20% - 輔色1 21 7 5 9" xfId="21444"/>
    <cellStyle name="20% - 輔色1 21 7 6" xfId="7398"/>
    <cellStyle name="20% - 輔色1 21 7 6 10" xfId="22627"/>
    <cellStyle name="20% - 輔色1 21 7 6 11" xfId="23731"/>
    <cellStyle name="20% - 輔色1 21 7 6 12" xfId="24824"/>
    <cellStyle name="20% - 輔色1 21 7 6 13" xfId="25910"/>
    <cellStyle name="20% - 輔色1 21 7 6 14" xfId="26972"/>
    <cellStyle name="20% - 輔色1 21 7 6 15" xfId="28017"/>
    <cellStyle name="20% - 輔色1 21 7 6 16" xfId="29035"/>
    <cellStyle name="20% - 輔色1 21 7 6 17" xfId="30023"/>
    <cellStyle name="20% - 輔色1 21 7 6 18" xfId="30963"/>
    <cellStyle name="20% - 輔色1 21 7 6 19" xfId="31890"/>
    <cellStyle name="20% - 輔色1 21 7 6 2" xfId="13256"/>
    <cellStyle name="20% - 輔色1 21 7 6 20" xfId="32805"/>
    <cellStyle name="20% - 輔色1 21 7 6 3" xfId="14477"/>
    <cellStyle name="20% - 輔色1 21 7 6 4" xfId="15687"/>
    <cellStyle name="20% - 輔色1 21 7 6 5" xfId="16880"/>
    <cellStyle name="20% - 輔色1 21 7 6 6" xfId="18073"/>
    <cellStyle name="20% - 輔色1 21 7 6 7" xfId="19235"/>
    <cellStyle name="20% - 輔色1 21 7 6 8" xfId="20378"/>
    <cellStyle name="20% - 輔色1 21 7 6 9" xfId="21512"/>
    <cellStyle name="20% - 輔色1 21 7 7" xfId="11751"/>
    <cellStyle name="20% - 輔色1 21 7 8" xfId="7818"/>
    <cellStyle name="20% - 輔色1 21 7 9" xfId="9050"/>
    <cellStyle name="20% - 輔色1 21 8" xfId="5708"/>
    <cellStyle name="20% - 輔色1 21 8 10" xfId="8583"/>
    <cellStyle name="20% - 輔色1 21 8 11" xfId="11424"/>
    <cellStyle name="20% - 輔色1 21 8 12" xfId="14690"/>
    <cellStyle name="20% - 輔色1 21 8 13" xfId="8152"/>
    <cellStyle name="20% - 輔色1 21 8 14" xfId="11909"/>
    <cellStyle name="20% - 輔色1 21 8 15" xfId="18787"/>
    <cellStyle name="20% - 輔色1 21 8 16" xfId="15277"/>
    <cellStyle name="20% - 輔色1 21 8 17" xfId="16687"/>
    <cellStyle name="20% - 輔色1 21 8 18" xfId="13721"/>
    <cellStyle name="20% - 輔色1 21 8 19" xfId="10942"/>
    <cellStyle name="20% - 輔色1 21 8 2" xfId="7088"/>
    <cellStyle name="20% - 輔色1 21 8 2 10" xfId="22339"/>
    <cellStyle name="20% - 輔色1 21 8 2 11" xfId="23447"/>
    <cellStyle name="20% - 輔色1 21 8 2 12" xfId="24542"/>
    <cellStyle name="20% - 輔色1 21 8 2 13" xfId="25624"/>
    <cellStyle name="20% - 輔色1 21 8 2 14" xfId="26689"/>
    <cellStyle name="20% - 輔色1 21 8 2 15" xfId="27735"/>
    <cellStyle name="20% - 輔色1 21 8 2 16" xfId="28755"/>
    <cellStyle name="20% - 輔色1 21 8 2 17" xfId="29741"/>
    <cellStyle name="20% - 輔色1 21 8 2 18" xfId="30690"/>
    <cellStyle name="20% - 輔色1 21 8 2 19" xfId="31618"/>
    <cellStyle name="20% - 輔色1 21 8 2 2" xfId="12960"/>
    <cellStyle name="20% - 輔色1 21 8 2 20" xfId="32534"/>
    <cellStyle name="20% - 輔色1 21 8 2 3" xfId="14177"/>
    <cellStyle name="20% - 輔色1 21 8 2 4" xfId="15390"/>
    <cellStyle name="20% - 輔色1 21 8 2 5" xfId="16582"/>
    <cellStyle name="20% - 輔色1 21 8 2 6" xfId="17775"/>
    <cellStyle name="20% - 輔色1 21 8 2 7" xfId="18941"/>
    <cellStyle name="20% - 輔色1 21 8 2 8" xfId="20084"/>
    <cellStyle name="20% - 輔色1 21 8 2 9" xfId="21221"/>
    <cellStyle name="20% - 輔色1 21 8 20" xfId="20601"/>
    <cellStyle name="20% - 輔色1 21 8 21" xfId="20931"/>
    <cellStyle name="20% - 輔色1 21 8 22" xfId="26538"/>
    <cellStyle name="20% - 輔色1 21 8 23" xfId="8736"/>
    <cellStyle name="20% - 輔色1 21 8 24" xfId="10880"/>
    <cellStyle name="20% - 輔色1 21 8 25" xfId="29603"/>
    <cellStyle name="20% - 輔色1 21 8 3" xfId="6497"/>
    <cellStyle name="20% - 輔色1 21 8 3 10" xfId="21850"/>
    <cellStyle name="20% - 輔色1 21 8 3 11" xfId="22960"/>
    <cellStyle name="20% - 輔色1 21 8 3 12" xfId="24059"/>
    <cellStyle name="20% - 輔色1 21 8 3 13" xfId="25145"/>
    <cellStyle name="20% - 輔色1 21 8 3 14" xfId="26217"/>
    <cellStyle name="20% - 輔色1 21 8 3 15" xfId="27276"/>
    <cellStyle name="20% - 輔色1 21 8 3 16" xfId="28304"/>
    <cellStyle name="20% - 輔色1 21 8 3 17" xfId="29307"/>
    <cellStyle name="20% - 輔色1 21 8 3 18" xfId="30276"/>
    <cellStyle name="20% - 輔色1 21 8 3 19" xfId="31208"/>
    <cellStyle name="20% - 輔色1 21 8 3 2" xfId="12428"/>
    <cellStyle name="20% - 輔色1 21 8 3 20" xfId="32130"/>
    <cellStyle name="20% - 輔色1 21 8 3 3" xfId="13640"/>
    <cellStyle name="20% - 輔色1 21 8 3 4" xfId="14865"/>
    <cellStyle name="20% - 輔色1 21 8 3 5" xfId="16056"/>
    <cellStyle name="20% - 輔色1 21 8 3 6" xfId="17243"/>
    <cellStyle name="20% - 輔色1 21 8 3 7" xfId="18432"/>
    <cellStyle name="20% - 輔色1 21 8 3 8" xfId="19590"/>
    <cellStyle name="20% - 輔色1 21 8 3 9" xfId="20717"/>
    <cellStyle name="20% - 輔色1 21 8 4" xfId="7259"/>
    <cellStyle name="20% - 輔色1 21 8 4 10" xfId="22494"/>
    <cellStyle name="20% - 輔色1 21 8 4 11" xfId="23600"/>
    <cellStyle name="20% - 輔色1 21 8 4 12" xfId="24692"/>
    <cellStyle name="20% - 輔色1 21 8 4 13" xfId="25779"/>
    <cellStyle name="20% - 輔色1 21 8 4 14" xfId="26840"/>
    <cellStyle name="20% - 輔色1 21 8 4 15" xfId="27882"/>
    <cellStyle name="20% - 輔色1 21 8 4 16" xfId="28904"/>
    <cellStyle name="20% - 輔色1 21 8 4 17" xfId="29892"/>
    <cellStyle name="20% - 輔色1 21 8 4 18" xfId="30832"/>
    <cellStyle name="20% - 輔色1 21 8 4 19" xfId="31759"/>
    <cellStyle name="20% - 輔色1 21 8 4 2" xfId="13121"/>
    <cellStyle name="20% - 輔色1 21 8 4 20" xfId="32675"/>
    <cellStyle name="20% - 輔色1 21 8 4 3" xfId="14342"/>
    <cellStyle name="20% - 輔色1 21 8 4 4" xfId="15550"/>
    <cellStyle name="20% - 輔色1 21 8 4 5" xfId="16743"/>
    <cellStyle name="20% - 輔色1 21 8 4 6" xfId="17938"/>
    <cellStyle name="20% - 輔色1 21 8 4 7" xfId="19101"/>
    <cellStyle name="20% - 輔色1 21 8 4 8" xfId="20241"/>
    <cellStyle name="20% - 輔色1 21 8 4 9" xfId="21379"/>
    <cellStyle name="20% - 輔色1 21 8 5" xfId="7332"/>
    <cellStyle name="20% - 輔色1 21 8 5 10" xfId="22562"/>
    <cellStyle name="20% - 輔色1 21 8 5 11" xfId="23667"/>
    <cellStyle name="20% - 輔色1 21 8 5 12" xfId="24759"/>
    <cellStyle name="20% - 輔色1 21 8 5 13" xfId="25846"/>
    <cellStyle name="20% - 輔色1 21 8 5 14" xfId="26908"/>
    <cellStyle name="20% - 輔色1 21 8 5 15" xfId="27951"/>
    <cellStyle name="20% - 輔色1 21 8 5 16" xfId="28971"/>
    <cellStyle name="20% - 輔色1 21 8 5 17" xfId="29959"/>
    <cellStyle name="20% - 輔色1 21 8 5 18" xfId="30899"/>
    <cellStyle name="20% - 輔色1 21 8 5 19" xfId="31826"/>
    <cellStyle name="20% - 輔色1 21 8 5 2" xfId="13190"/>
    <cellStyle name="20% - 輔色1 21 8 5 20" xfId="32741"/>
    <cellStyle name="20% - 輔色1 21 8 5 3" xfId="14411"/>
    <cellStyle name="20% - 輔色1 21 8 5 4" xfId="15622"/>
    <cellStyle name="20% - 輔色1 21 8 5 5" xfId="16814"/>
    <cellStyle name="20% - 輔色1 21 8 5 6" xfId="18008"/>
    <cellStyle name="20% - 輔色1 21 8 5 7" xfId="19170"/>
    <cellStyle name="20% - 輔色1 21 8 5 8" xfId="20312"/>
    <cellStyle name="20% - 輔色1 21 8 5 9" xfId="21447"/>
    <cellStyle name="20% - 輔色1 21 8 6" xfId="7400"/>
    <cellStyle name="20% - 輔色1 21 8 6 10" xfId="22629"/>
    <cellStyle name="20% - 輔色1 21 8 6 11" xfId="23733"/>
    <cellStyle name="20% - 輔色1 21 8 6 12" xfId="24826"/>
    <cellStyle name="20% - 輔色1 21 8 6 13" xfId="25912"/>
    <cellStyle name="20% - 輔色1 21 8 6 14" xfId="26974"/>
    <cellStyle name="20% - 輔色1 21 8 6 15" xfId="28019"/>
    <cellStyle name="20% - 輔色1 21 8 6 16" xfId="29037"/>
    <cellStyle name="20% - 輔色1 21 8 6 17" xfId="30025"/>
    <cellStyle name="20% - 輔色1 21 8 6 18" xfId="30965"/>
    <cellStyle name="20% - 輔色1 21 8 6 19" xfId="31892"/>
    <cellStyle name="20% - 輔色1 21 8 6 2" xfId="13258"/>
    <cellStyle name="20% - 輔色1 21 8 6 20" xfId="32807"/>
    <cellStyle name="20% - 輔色1 21 8 6 3" xfId="14479"/>
    <cellStyle name="20% - 輔色1 21 8 6 4" xfId="15689"/>
    <cellStyle name="20% - 輔色1 21 8 6 5" xfId="16882"/>
    <cellStyle name="20% - 輔色1 21 8 6 6" xfId="18075"/>
    <cellStyle name="20% - 輔色1 21 8 6 7" xfId="19237"/>
    <cellStyle name="20% - 輔色1 21 8 6 8" xfId="20380"/>
    <cellStyle name="20% - 輔色1 21 8 6 9" xfId="21514"/>
    <cellStyle name="20% - 輔色1 21 8 7" xfId="11764"/>
    <cellStyle name="20% - 輔色1 21 8 8" xfId="9301"/>
    <cellStyle name="20% - 輔色1 21 8 9" xfId="9684"/>
    <cellStyle name="20% - 輔色1 21 9" xfId="5624"/>
    <cellStyle name="20% - 輔色1 21 9 10" xfId="12542"/>
    <cellStyle name="20% - 輔色1 21 9 11" xfId="13757"/>
    <cellStyle name="20% - 輔色1 21 9 12" xfId="14713"/>
    <cellStyle name="20% - 輔色1 21 9 13" xfId="16063"/>
    <cellStyle name="20% - 輔色1 21 9 14" xfId="17095"/>
    <cellStyle name="20% - 輔色1 21 9 15" xfId="8702"/>
    <cellStyle name="20% - 輔色1 21 9 16" xfId="13672"/>
    <cellStyle name="20% - 輔色1 21 9 17" xfId="11582"/>
    <cellStyle name="20% - 輔色1 21 9 18" xfId="21950"/>
    <cellStyle name="20% - 輔色1 21 9 19" xfId="23062"/>
    <cellStyle name="20% - 輔色1 21 9 2" xfId="7066"/>
    <cellStyle name="20% - 輔色1 21 9 2 10" xfId="22320"/>
    <cellStyle name="20% - 輔色1 21 9 2 11" xfId="23429"/>
    <cellStyle name="20% - 輔色1 21 9 2 12" xfId="24524"/>
    <cellStyle name="20% - 輔色1 21 9 2 13" xfId="25605"/>
    <cellStyle name="20% - 輔色1 21 9 2 14" xfId="26671"/>
    <cellStyle name="20% - 輔色1 21 9 2 15" xfId="27717"/>
    <cellStyle name="20% - 輔色1 21 9 2 16" xfId="28737"/>
    <cellStyle name="20% - 輔色1 21 9 2 17" xfId="29723"/>
    <cellStyle name="20% - 輔色1 21 9 2 18" xfId="30671"/>
    <cellStyle name="20% - 輔色1 21 9 2 19" xfId="31600"/>
    <cellStyle name="20% - 輔色1 21 9 2 2" xfId="12940"/>
    <cellStyle name="20% - 輔色1 21 9 2 20" xfId="32516"/>
    <cellStyle name="20% - 輔色1 21 9 2 3" xfId="14157"/>
    <cellStyle name="20% - 輔色1 21 9 2 4" xfId="15371"/>
    <cellStyle name="20% - 輔色1 21 9 2 5" xfId="16561"/>
    <cellStyle name="20% - 輔色1 21 9 2 6" xfId="17756"/>
    <cellStyle name="20% - 輔色1 21 9 2 7" xfId="18922"/>
    <cellStyle name="20% - 輔色1 21 9 2 8" xfId="20065"/>
    <cellStyle name="20% - 輔色1 21 9 2 9" xfId="21202"/>
    <cellStyle name="20% - 輔色1 21 9 20" xfId="24155"/>
    <cellStyle name="20% - 輔色1 21 9 21" xfId="25241"/>
    <cellStyle name="20% - 輔色1 21 9 22" xfId="12488"/>
    <cellStyle name="20% - 輔色1 21 9 23" xfId="27282"/>
    <cellStyle name="20% - 輔色1 21 9 24" xfId="28179"/>
    <cellStyle name="20% - 輔色1 21 9 25" xfId="15838"/>
    <cellStyle name="20% - 輔色1 21 9 3" xfId="6030"/>
    <cellStyle name="20% - 輔色1 21 9 3 10" xfId="8160"/>
    <cellStyle name="20% - 輔色1 21 9 3 11" xfId="10893"/>
    <cellStyle name="20% - 輔色1 21 9 3 12" xfId="17791"/>
    <cellStyle name="20% - 輔色1 21 9 3 13" xfId="10724"/>
    <cellStyle name="20% - 輔色1 21 9 3 14" xfId="12872"/>
    <cellStyle name="20% - 輔色1 21 9 3 15" xfId="22700"/>
    <cellStyle name="20% - 輔色1 21 9 3 16" xfId="23806"/>
    <cellStyle name="20% - 輔色1 21 9 3 17" xfId="23012"/>
    <cellStyle name="20% - 輔色1 21 9 3 18" xfId="25187"/>
    <cellStyle name="20% - 輔色1 21 9 3 19" xfId="18482"/>
    <cellStyle name="20% - 輔色1 21 9 3 2" xfId="12015"/>
    <cellStyle name="20% - 輔色1 21 9 3 20" xfId="27475"/>
    <cellStyle name="20% - 輔色1 21 9 3 3" xfId="7612"/>
    <cellStyle name="20% - 輔色1 21 9 3 4" xfId="9196"/>
    <cellStyle name="20% - 輔色1 21 9 3 5" xfId="9848"/>
    <cellStyle name="20% - 輔色1 21 9 3 6" xfId="10016"/>
    <cellStyle name="20% - 輔色1 21 9 3 7" xfId="8504"/>
    <cellStyle name="20% - 輔色1 21 9 3 8" xfId="13692"/>
    <cellStyle name="20% - 輔色1 21 9 3 9" xfId="10172"/>
    <cellStyle name="20% - 輔色1 21 9 4" xfId="6685"/>
    <cellStyle name="20% - 輔色1 21 9 4 10" xfId="21993"/>
    <cellStyle name="20% - 輔色1 21 9 4 11" xfId="23106"/>
    <cellStyle name="20% - 輔色1 21 9 4 12" xfId="24198"/>
    <cellStyle name="20% - 輔色1 21 9 4 13" xfId="25281"/>
    <cellStyle name="20% - 輔色1 21 9 4 14" xfId="26347"/>
    <cellStyle name="20% - 輔色1 21 9 4 15" xfId="27401"/>
    <cellStyle name="20% - 輔色1 21 9 4 16" xfId="28428"/>
    <cellStyle name="20% - 輔色1 21 9 4 17" xfId="29429"/>
    <cellStyle name="20% - 輔色1 21 9 4 18" xfId="30387"/>
    <cellStyle name="20% - 輔色1 21 9 4 19" xfId="31318"/>
    <cellStyle name="20% - 輔色1 21 9 4 2" xfId="12591"/>
    <cellStyle name="20% - 輔色1 21 9 4 20" xfId="32238"/>
    <cellStyle name="20% - 輔色1 21 9 4 3" xfId="13804"/>
    <cellStyle name="20% - 輔色1 21 9 4 4" xfId="15025"/>
    <cellStyle name="20% - 輔色1 21 9 4 5" xfId="16215"/>
    <cellStyle name="20% - 輔色1 21 9 4 6" xfId="17411"/>
    <cellStyle name="20% - 輔色1 21 9 4 7" xfId="18577"/>
    <cellStyle name="20% - 輔色1 21 9 4 8" xfId="19736"/>
    <cellStyle name="20% - 輔色1 21 9 4 9" xfId="20861"/>
    <cellStyle name="20% - 輔色1 21 9 5" xfId="6772"/>
    <cellStyle name="20% - 輔色1 21 9 5 10" xfId="22060"/>
    <cellStyle name="20% - 輔色1 21 9 5 11" xfId="23168"/>
    <cellStyle name="20% - 輔色1 21 9 5 12" xfId="24262"/>
    <cellStyle name="20% - 輔色1 21 9 5 13" xfId="25345"/>
    <cellStyle name="20% - 輔色1 21 9 5 14" xfId="26412"/>
    <cellStyle name="20% - 輔色1 21 9 5 15" xfId="27462"/>
    <cellStyle name="20% - 輔色1 21 9 5 16" xfId="28489"/>
    <cellStyle name="20% - 輔色1 21 9 5 17" xfId="29485"/>
    <cellStyle name="20% - 輔色1 21 9 5 18" xfId="30434"/>
    <cellStyle name="20% - 輔色1 21 9 5 19" xfId="31365"/>
    <cellStyle name="20% - 輔色1 21 9 5 2" xfId="12662"/>
    <cellStyle name="20% - 輔色1 21 9 5 20" xfId="32285"/>
    <cellStyle name="20% - 輔色1 21 9 5 3" xfId="13882"/>
    <cellStyle name="20% - 輔色1 21 9 5 4" xfId="15099"/>
    <cellStyle name="20% - 輔色1 21 9 5 5" xfId="16285"/>
    <cellStyle name="20% - 輔色1 21 9 5 6" xfId="17483"/>
    <cellStyle name="20% - 輔色1 21 9 5 7" xfId="18653"/>
    <cellStyle name="20% - 輔色1 21 9 5 8" xfId="19803"/>
    <cellStyle name="20% - 輔色1 21 9 5 9" xfId="20934"/>
    <cellStyle name="20% - 輔色1 21 9 6" xfId="6568"/>
    <cellStyle name="20% - 輔色1 21 9 6 10" xfId="21901"/>
    <cellStyle name="20% - 輔色1 21 9 6 11" xfId="23015"/>
    <cellStyle name="20% - 輔色1 21 9 6 12" xfId="24114"/>
    <cellStyle name="20% - 輔色1 21 9 6 13" xfId="25196"/>
    <cellStyle name="20% - 輔色1 21 9 6 14" xfId="26263"/>
    <cellStyle name="20% - 輔色1 21 9 6 15" xfId="27318"/>
    <cellStyle name="20% - 輔色1 21 9 6 16" xfId="28347"/>
    <cellStyle name="20% - 輔色1 21 9 6 17" xfId="29347"/>
    <cellStyle name="20% - 輔色1 21 9 6 18" xfId="30315"/>
    <cellStyle name="20% - 輔色1 21 9 6 19" xfId="31245"/>
    <cellStyle name="20% - 輔色1 21 9 6 2" xfId="12490"/>
    <cellStyle name="20% - 輔色1 21 9 6 20" xfId="32167"/>
    <cellStyle name="20% - 輔色1 21 9 6 3" xfId="13702"/>
    <cellStyle name="20% - 輔色1 21 9 6 4" xfId="14925"/>
    <cellStyle name="20% - 輔色1 21 9 6 5" xfId="16113"/>
    <cellStyle name="20% - 輔色1 21 9 6 6" xfId="17307"/>
    <cellStyle name="20% - 輔色1 21 9 6 7" xfId="18483"/>
    <cellStyle name="20% - 輔色1 21 9 6 8" xfId="19640"/>
    <cellStyle name="20% - 輔色1 21 9 6 9" xfId="20765"/>
    <cellStyle name="20% - 輔色1 21 9 7" xfId="11699"/>
    <cellStyle name="20% - 輔色1 21 9 8" xfId="7859"/>
    <cellStyle name="20% - 輔色1 21 9 9" xfId="9020"/>
    <cellStyle name="20% - 輔色1 22" xfId="4605"/>
    <cellStyle name="20% - 輔色1 23" xfId="4647"/>
    <cellStyle name="20% - 輔色1 24" xfId="4689"/>
    <cellStyle name="20% - 輔色1 25" xfId="4879"/>
    <cellStyle name="20% - 輔色1 26" xfId="4842"/>
    <cellStyle name="20% - 輔色1 27" xfId="7482"/>
    <cellStyle name="20% - 輔色1 28" xfId="32870"/>
    <cellStyle name="20% - 輔色1 29" xfId="32912"/>
    <cellStyle name="20% - 輔色1 3" xfId="15"/>
    <cellStyle name="20% - 輔色1 3 10" xfId="16"/>
    <cellStyle name="20% - 輔色1 3 11" xfId="17"/>
    <cellStyle name="20% - 輔色1 3 12" xfId="18"/>
    <cellStyle name="20% - 輔色1 3 13" xfId="19"/>
    <cellStyle name="20% - 輔色1 3 14" xfId="20"/>
    <cellStyle name="20% - 輔色1 3 15" xfId="21"/>
    <cellStyle name="20% - 輔色1 3 16" xfId="22"/>
    <cellStyle name="20% - 輔色1 3 17" xfId="23"/>
    <cellStyle name="20% - 輔色1 3 2" xfId="24"/>
    <cellStyle name="20% - 輔色1 3 2 2" xfId="25"/>
    <cellStyle name="20% - 輔色1 3 2 3" xfId="26"/>
    <cellStyle name="20% - 輔色1 3 3" xfId="27"/>
    <cellStyle name="20% - 輔色1 3 4" xfId="28"/>
    <cellStyle name="20% - 輔色1 3 5" xfId="29"/>
    <cellStyle name="20% - 輔色1 3 6" xfId="30"/>
    <cellStyle name="20% - 輔色1 3 7" xfId="31"/>
    <cellStyle name="20% - 輔色1 3 8" xfId="32"/>
    <cellStyle name="20% - 輔色1 3 9" xfId="33"/>
    <cellStyle name="20% - 輔色1 30" xfId="32954"/>
    <cellStyle name="20% - 輔色1 4" xfId="34"/>
    <cellStyle name="20% - 輔色1 4 10" xfId="35"/>
    <cellStyle name="20% - 輔色1 4 11" xfId="36"/>
    <cellStyle name="20% - 輔色1 4 12" xfId="37"/>
    <cellStyle name="20% - 輔色1 4 13" xfId="38"/>
    <cellStyle name="20% - 輔色1 4 14" xfId="39"/>
    <cellStyle name="20% - 輔色1 4 15" xfId="40"/>
    <cellStyle name="20% - 輔色1 4 16" xfId="41"/>
    <cellStyle name="20% - 輔色1 4 17" xfId="42"/>
    <cellStyle name="20% - 輔色1 4 2" xfId="43"/>
    <cellStyle name="20% - 輔色1 4 2 2" xfId="44"/>
    <cellStyle name="20% - 輔色1 4 2 3" xfId="45"/>
    <cellStyle name="20% - 輔色1 4 3" xfId="46"/>
    <cellStyle name="20% - 輔色1 4 4" xfId="47"/>
    <cellStyle name="20% - 輔色1 4 5" xfId="48"/>
    <cellStyle name="20% - 輔色1 4 6" xfId="49"/>
    <cellStyle name="20% - 輔色1 4 7" xfId="50"/>
    <cellStyle name="20% - 輔色1 4 8" xfId="51"/>
    <cellStyle name="20% - 輔色1 4 9" xfId="52"/>
    <cellStyle name="20% - 輔色1 5" xfId="53"/>
    <cellStyle name="20% - 輔色1 6" xfId="54"/>
    <cellStyle name="20% - 輔色1 7" xfId="55"/>
    <cellStyle name="20% - 輔色1 8" xfId="56"/>
    <cellStyle name="20% - 輔色1 9" xfId="57"/>
    <cellStyle name="20% - 輔色2" xfId="58" builtinId="34" customBuiltin="1"/>
    <cellStyle name="20% - 輔色2 10" xfId="59"/>
    <cellStyle name="20% - 輔色2 11" xfId="60"/>
    <cellStyle name="20% - 輔色2 12" xfId="61"/>
    <cellStyle name="20% - 輔色2 13" xfId="62"/>
    <cellStyle name="20% - 輔色2 14" xfId="2345"/>
    <cellStyle name="20% - 輔色2 15" xfId="2387"/>
    <cellStyle name="20% - 輔色2 16" xfId="3690"/>
    <cellStyle name="20% - 輔色2 17" xfId="3732"/>
    <cellStyle name="20% - 輔色2 18" xfId="3795"/>
    <cellStyle name="20% - 輔色2 19" xfId="4489"/>
    <cellStyle name="20% - 輔色2 2" xfId="63"/>
    <cellStyle name="20% - 輔色2 2 2" xfId="64"/>
    <cellStyle name="20% - 輔色2 2 3" xfId="65"/>
    <cellStyle name="20% - 輔色2 2 4" xfId="33003"/>
    <cellStyle name="20% - 輔色2 20" xfId="4531"/>
    <cellStyle name="20% - 輔色2 21" xfId="4573"/>
    <cellStyle name="20% - 輔色2 21 10" xfId="5665"/>
    <cellStyle name="20% - 輔色2 21 10 10" xfId="11069"/>
    <cellStyle name="20% - 輔色2 21 10 11" xfId="11888"/>
    <cellStyle name="20% - 輔色2 21 10 12" xfId="9430"/>
    <cellStyle name="20% - 輔色2 21 10 13" xfId="11926"/>
    <cellStyle name="20% - 輔色2 21 10 14" xfId="7943"/>
    <cellStyle name="20% - 輔色2 21 10 15" xfId="10073"/>
    <cellStyle name="20% - 輔色2 21 10 16" xfId="9518"/>
    <cellStyle name="20% - 輔色2 21 10 17" xfId="8564"/>
    <cellStyle name="20% - 輔色2 21 10 18" xfId="18507"/>
    <cellStyle name="20% - 輔色2 21 10 19" xfId="10832"/>
    <cellStyle name="20% - 輔色2 21 10 2" xfId="7077"/>
    <cellStyle name="20% - 輔色2 21 10 2 10" xfId="22330"/>
    <cellStyle name="20% - 輔色2 21 10 2 11" xfId="23438"/>
    <cellStyle name="20% - 輔色2 21 10 2 12" xfId="24533"/>
    <cellStyle name="20% - 輔色2 21 10 2 13" xfId="25614"/>
    <cellStyle name="20% - 輔色2 21 10 2 14" xfId="26680"/>
    <cellStyle name="20% - 輔色2 21 10 2 15" xfId="27726"/>
    <cellStyle name="20% - 輔色2 21 10 2 16" xfId="28746"/>
    <cellStyle name="20% - 輔色2 21 10 2 17" xfId="29732"/>
    <cellStyle name="20% - 輔色2 21 10 2 18" xfId="30680"/>
    <cellStyle name="20% - 輔色2 21 10 2 19" xfId="31609"/>
    <cellStyle name="20% - 輔色2 21 10 2 2" xfId="12950"/>
    <cellStyle name="20% - 輔色2 21 10 2 20" xfId="32525"/>
    <cellStyle name="20% - 輔色2 21 10 2 3" xfId="14167"/>
    <cellStyle name="20% - 輔色2 21 10 2 4" xfId="15380"/>
    <cellStyle name="20% - 輔色2 21 10 2 5" xfId="16572"/>
    <cellStyle name="20% - 輔色2 21 10 2 6" xfId="17765"/>
    <cellStyle name="20% - 輔色2 21 10 2 7" xfId="18932"/>
    <cellStyle name="20% - 輔色2 21 10 2 8" xfId="20074"/>
    <cellStyle name="20% - 輔色2 21 10 2 9" xfId="21212"/>
    <cellStyle name="20% - 輔色2 21 10 20" xfId="10244"/>
    <cellStyle name="20% - 輔色2 21 10 21" xfId="17279"/>
    <cellStyle name="20% - 輔色2 21 10 22" xfId="14628"/>
    <cellStyle name="20% - 輔色2 21 10 23" xfId="9335"/>
    <cellStyle name="20% - 輔色2 21 10 24" xfId="22343"/>
    <cellStyle name="20% - 輔色2 21 10 25" xfId="22001"/>
    <cellStyle name="20% - 輔色2 21 10 3" xfId="6023"/>
    <cellStyle name="20% - 輔色2 21 10 3 10" xfId="10646"/>
    <cellStyle name="20% - 輔色2 21 10 3 11" xfId="17880"/>
    <cellStyle name="20% - 輔色2 21 10 3 12" xfId="8225"/>
    <cellStyle name="20% - 輔色2 21 10 3 13" xfId="10515"/>
    <cellStyle name="20% - 輔色2 21 10 3 14" xfId="11997"/>
    <cellStyle name="20% - 輔色2 21 10 3 15" xfId="14239"/>
    <cellStyle name="20% - 輔色2 21 10 3 16" xfId="13450"/>
    <cellStyle name="20% - 輔色2 21 10 3 17" xfId="17052"/>
    <cellStyle name="20% - 輔色2 21 10 3 18" xfId="9376"/>
    <cellStyle name="20% - 輔色2 21 10 3 19" xfId="15490"/>
    <cellStyle name="20% - 輔色2 21 10 3 2" xfId="12008"/>
    <cellStyle name="20% - 輔色2 21 10 3 20" xfId="25147"/>
    <cellStyle name="20% - 輔色2 21 10 3 3" xfId="10843"/>
    <cellStyle name="20% - 輔色2 21 10 3 4" xfId="11845"/>
    <cellStyle name="20% - 輔色2 21 10 3 5" xfId="11103"/>
    <cellStyle name="20% - 輔色2 21 10 3 6" xfId="11805"/>
    <cellStyle name="20% - 輔色2 21 10 3 7" xfId="8762"/>
    <cellStyle name="20% - 輔色2 21 10 3 8" xfId="8598"/>
    <cellStyle name="20% - 輔色2 21 10 3 9" xfId="12506"/>
    <cellStyle name="20% - 輔色2 21 10 4" xfId="7019"/>
    <cellStyle name="20% - 輔色2 21 10 4 10" xfId="22279"/>
    <cellStyle name="20% - 輔色2 21 10 4 11" xfId="23388"/>
    <cellStyle name="20% - 輔色2 21 10 4 12" xfId="24482"/>
    <cellStyle name="20% - 輔色2 21 10 4 13" xfId="25563"/>
    <cellStyle name="20% - 輔色2 21 10 4 14" xfId="26630"/>
    <cellStyle name="20% - 輔色2 21 10 4 15" xfId="27675"/>
    <cellStyle name="20% - 輔色2 21 10 4 16" xfId="28696"/>
    <cellStyle name="20% - 輔色2 21 10 4 17" xfId="29684"/>
    <cellStyle name="20% - 輔色2 21 10 4 18" xfId="30632"/>
    <cellStyle name="20% - 輔色2 21 10 4 19" xfId="31561"/>
    <cellStyle name="20% - 輔色2 21 10 4 2" xfId="12895"/>
    <cellStyle name="20% - 輔色2 21 10 4 20" xfId="32479"/>
    <cellStyle name="20% - 輔色2 21 10 4 3" xfId="14113"/>
    <cellStyle name="20% - 輔色2 21 10 4 4" xfId="15328"/>
    <cellStyle name="20% - 輔色2 21 10 4 5" xfId="16516"/>
    <cellStyle name="20% - 輔色2 21 10 4 6" xfId="17711"/>
    <cellStyle name="20% - 輔色2 21 10 4 7" xfId="18880"/>
    <cellStyle name="20% - 輔色2 21 10 4 8" xfId="20022"/>
    <cellStyle name="20% - 輔色2 21 10 4 9" xfId="21158"/>
    <cellStyle name="20% - 輔色2 21 10 5" xfId="6602"/>
    <cellStyle name="20% - 輔色2 21 10 5 10" xfId="21929"/>
    <cellStyle name="20% - 輔色2 21 10 5 11" xfId="23042"/>
    <cellStyle name="20% - 輔色2 21 10 5 12" xfId="24137"/>
    <cellStyle name="20% - 輔色2 21 10 5 13" xfId="25221"/>
    <cellStyle name="20% - 輔色2 21 10 5 14" xfId="26287"/>
    <cellStyle name="20% - 輔色2 21 10 5 15" xfId="27340"/>
    <cellStyle name="20% - 輔色2 21 10 5 16" xfId="28369"/>
    <cellStyle name="20% - 輔色2 21 10 5 17" xfId="29368"/>
    <cellStyle name="20% - 輔色2 21 10 5 18" xfId="30335"/>
    <cellStyle name="20% - 輔色2 21 10 5 19" xfId="31265"/>
    <cellStyle name="20% - 輔色2 21 10 5 2" xfId="12520"/>
    <cellStyle name="20% - 輔色2 21 10 5 20" xfId="32187"/>
    <cellStyle name="20% - 輔色2 21 10 5 3" xfId="13732"/>
    <cellStyle name="20% - 輔色2 21 10 5 4" xfId="14953"/>
    <cellStyle name="20% - 輔色2 21 10 5 5" xfId="16143"/>
    <cellStyle name="20% - 輔色2 21 10 5 6" xfId="17336"/>
    <cellStyle name="20% - 輔色2 21 10 5 7" xfId="18509"/>
    <cellStyle name="20% - 輔色2 21 10 5 8" xfId="19663"/>
    <cellStyle name="20% - 輔色2 21 10 5 9" xfId="20793"/>
    <cellStyle name="20% - 輔色2 21 10 6" xfId="6764"/>
    <cellStyle name="20% - 輔色2 21 10 6 10" xfId="22055"/>
    <cellStyle name="20% - 輔色2 21 10 6 11" xfId="23163"/>
    <cellStyle name="20% - 輔色2 21 10 6 12" xfId="24256"/>
    <cellStyle name="20% - 輔色2 21 10 6 13" xfId="25340"/>
    <cellStyle name="20% - 輔色2 21 10 6 14" xfId="26405"/>
    <cellStyle name="20% - 輔色2 21 10 6 15" xfId="27455"/>
    <cellStyle name="20% - 輔色2 21 10 6 16" xfId="28483"/>
    <cellStyle name="20% - 輔色2 21 10 6 17" xfId="29479"/>
    <cellStyle name="20% - 輔色2 21 10 6 18" xfId="30429"/>
    <cellStyle name="20% - 輔色2 21 10 6 19" xfId="31360"/>
    <cellStyle name="20% - 輔色2 21 10 6 2" xfId="12656"/>
    <cellStyle name="20% - 輔色2 21 10 6 20" xfId="32280"/>
    <cellStyle name="20% - 輔色2 21 10 6 3" xfId="13874"/>
    <cellStyle name="20% - 輔色2 21 10 6 4" xfId="15093"/>
    <cellStyle name="20% - 輔色2 21 10 6 5" xfId="16277"/>
    <cellStyle name="20% - 輔色2 21 10 6 6" xfId="17476"/>
    <cellStyle name="20% - 輔色2 21 10 6 7" xfId="18646"/>
    <cellStyle name="20% - 輔色2 21 10 6 8" xfId="19795"/>
    <cellStyle name="20% - 輔色2 21 10 6 9" xfId="20927"/>
    <cellStyle name="20% - 輔色2 21 10 7" xfId="11729"/>
    <cellStyle name="20% - 輔色2 21 10 8" xfId="7837"/>
    <cellStyle name="20% - 輔色2 21 10 9" xfId="9030"/>
    <cellStyle name="20% - 輔色2 21 11" xfId="5834"/>
    <cellStyle name="20% - 輔色2 21 11 10" xfId="8153"/>
    <cellStyle name="20% - 輔色2 21 11 11" xfId="8794"/>
    <cellStyle name="20% - 輔色2 21 11 12" xfId="10245"/>
    <cellStyle name="20% - 輔色2 21 11 13" xfId="9694"/>
    <cellStyle name="20% - 輔色2 21 11 14" xfId="9332"/>
    <cellStyle name="20% - 輔色2 21 11 15" xfId="9012"/>
    <cellStyle name="20% - 輔色2 21 11 16" xfId="19470"/>
    <cellStyle name="20% - 輔色2 21 11 17" xfId="8729"/>
    <cellStyle name="20% - 輔色2 21 11 18" xfId="10794"/>
    <cellStyle name="20% - 輔色2 21 11 19" xfId="7763"/>
    <cellStyle name="20% - 輔色2 21 11 2" xfId="7118"/>
    <cellStyle name="20% - 輔色2 21 11 2 10" xfId="22365"/>
    <cellStyle name="20% - 輔色2 21 11 2 11" xfId="23471"/>
    <cellStyle name="20% - 輔色2 21 11 2 12" xfId="24566"/>
    <cellStyle name="20% - 輔色2 21 11 2 13" xfId="25651"/>
    <cellStyle name="20% - 輔色2 21 11 2 14" xfId="26713"/>
    <cellStyle name="20% - 輔色2 21 11 2 15" xfId="27757"/>
    <cellStyle name="20% - 輔色2 21 11 2 16" xfId="28778"/>
    <cellStyle name="20% - 輔色2 21 11 2 17" xfId="29766"/>
    <cellStyle name="20% - 輔色2 21 11 2 18" xfId="30711"/>
    <cellStyle name="20% - 輔色2 21 11 2 19" xfId="31639"/>
    <cellStyle name="20% - 輔色2 21 11 2 2" xfId="12988"/>
    <cellStyle name="20% - 輔色2 21 11 2 20" xfId="32555"/>
    <cellStyle name="20% - 輔色2 21 11 2 3" xfId="14207"/>
    <cellStyle name="20% - 輔色2 21 11 2 4" xfId="15418"/>
    <cellStyle name="20% - 輔色2 21 11 2 5" xfId="16609"/>
    <cellStyle name="20% - 輔色2 21 11 2 6" xfId="17803"/>
    <cellStyle name="20% - 輔色2 21 11 2 7" xfId="18968"/>
    <cellStyle name="20% - 輔色2 21 11 2 8" xfId="20112"/>
    <cellStyle name="20% - 輔色2 21 11 2 9" xfId="21246"/>
    <cellStyle name="20% - 輔色2 21 11 20" xfId="7953"/>
    <cellStyle name="20% - 輔色2 21 11 21" xfId="20175"/>
    <cellStyle name="20% - 輔色2 21 11 22" xfId="14961"/>
    <cellStyle name="20% - 輔色2 21 11 23" xfId="20786"/>
    <cellStyle name="20% - 輔色2 21 11 24" xfId="14680"/>
    <cellStyle name="20% - 輔色2 21 11 25" xfId="21698"/>
    <cellStyle name="20% - 輔色2 21 11 3" xfId="7207"/>
    <cellStyle name="20% - 輔色2 21 11 3 10" xfId="22445"/>
    <cellStyle name="20% - 輔色2 21 11 3 11" xfId="23551"/>
    <cellStyle name="20% - 輔色2 21 11 3 12" xfId="24643"/>
    <cellStyle name="20% - 輔色2 21 11 3 13" xfId="25730"/>
    <cellStyle name="20% - 輔色2 21 11 3 14" xfId="26789"/>
    <cellStyle name="20% - 輔色2 21 11 3 15" xfId="27832"/>
    <cellStyle name="20% - 輔色2 21 11 3 16" xfId="28854"/>
    <cellStyle name="20% - 輔色2 21 11 3 17" xfId="29841"/>
    <cellStyle name="20% - 輔色2 21 11 3 18" xfId="30783"/>
    <cellStyle name="20% - 輔色2 21 11 3 19" xfId="31710"/>
    <cellStyle name="20% - 輔色2 21 11 3 2" xfId="13071"/>
    <cellStyle name="20% - 輔色2 21 11 3 20" xfId="32626"/>
    <cellStyle name="20% - 輔色2 21 11 3 3" xfId="14290"/>
    <cellStyle name="20% - 輔色2 21 11 3 4" xfId="15500"/>
    <cellStyle name="20% - 輔色2 21 11 3 5" xfId="16693"/>
    <cellStyle name="20% - 輔色2 21 11 3 6" xfId="17886"/>
    <cellStyle name="20% - 輔色2 21 11 3 7" xfId="19049"/>
    <cellStyle name="20% - 輔色2 21 11 3 8" xfId="20190"/>
    <cellStyle name="20% - 輔色2 21 11 3 9" xfId="21327"/>
    <cellStyle name="20% - 輔色2 21 11 4" xfId="7283"/>
    <cellStyle name="20% - 輔色2 21 11 4 10" xfId="22513"/>
    <cellStyle name="20% - 輔色2 21 11 4 11" xfId="23618"/>
    <cellStyle name="20% - 輔色2 21 11 4 12" xfId="24710"/>
    <cellStyle name="20% - 輔色2 21 11 4 13" xfId="25797"/>
    <cellStyle name="20% - 輔色2 21 11 4 14" xfId="26859"/>
    <cellStyle name="20% - 輔色2 21 11 4 15" xfId="27902"/>
    <cellStyle name="20% - 輔色2 21 11 4 16" xfId="28922"/>
    <cellStyle name="20% - 輔色2 21 11 4 17" xfId="29910"/>
    <cellStyle name="20% - 輔色2 21 11 4 18" xfId="30850"/>
    <cellStyle name="20% - 輔色2 21 11 4 19" xfId="31777"/>
    <cellStyle name="20% - 輔色2 21 11 4 2" xfId="13141"/>
    <cellStyle name="20% - 輔色2 21 11 4 20" xfId="32693"/>
    <cellStyle name="20% - 輔色2 21 11 4 3" xfId="14362"/>
    <cellStyle name="20% - 輔色2 21 11 4 4" xfId="15573"/>
    <cellStyle name="20% - 輔色2 21 11 4 5" xfId="16765"/>
    <cellStyle name="20% - 輔色2 21 11 4 6" xfId="17959"/>
    <cellStyle name="20% - 輔色2 21 11 4 7" xfId="19121"/>
    <cellStyle name="20% - 輔色2 21 11 4 8" xfId="20263"/>
    <cellStyle name="20% - 輔色2 21 11 4 9" xfId="21398"/>
    <cellStyle name="20% - 輔色2 21 11 5" xfId="7352"/>
    <cellStyle name="20% - 輔色2 21 11 5 10" xfId="22581"/>
    <cellStyle name="20% - 輔色2 21 11 5 11" xfId="23685"/>
    <cellStyle name="20% - 輔色2 21 11 5 12" xfId="24778"/>
    <cellStyle name="20% - 輔色2 21 11 5 13" xfId="25864"/>
    <cellStyle name="20% - 輔色2 21 11 5 14" xfId="26926"/>
    <cellStyle name="20% - 輔色2 21 11 5 15" xfId="27971"/>
    <cellStyle name="20% - 輔色2 21 11 5 16" xfId="28989"/>
    <cellStyle name="20% - 輔色2 21 11 5 17" xfId="29977"/>
    <cellStyle name="20% - 輔色2 21 11 5 18" xfId="30917"/>
    <cellStyle name="20% - 輔色2 21 11 5 19" xfId="31844"/>
    <cellStyle name="20% - 輔色2 21 11 5 2" xfId="13210"/>
    <cellStyle name="20% - 輔色2 21 11 5 20" xfId="32759"/>
    <cellStyle name="20% - 輔色2 21 11 5 3" xfId="14431"/>
    <cellStyle name="20% - 輔色2 21 11 5 4" xfId="15641"/>
    <cellStyle name="20% - 輔色2 21 11 5 5" xfId="16834"/>
    <cellStyle name="20% - 輔色2 21 11 5 6" xfId="18027"/>
    <cellStyle name="20% - 輔色2 21 11 5 7" xfId="19189"/>
    <cellStyle name="20% - 輔色2 21 11 5 8" xfId="20332"/>
    <cellStyle name="20% - 輔色2 21 11 5 9" xfId="21466"/>
    <cellStyle name="20% - 輔色2 21 11 6" xfId="7418"/>
    <cellStyle name="20% - 輔色2 21 11 6 10" xfId="22647"/>
    <cellStyle name="20% - 輔色2 21 11 6 11" xfId="23751"/>
    <cellStyle name="20% - 輔色2 21 11 6 12" xfId="24844"/>
    <cellStyle name="20% - 輔色2 21 11 6 13" xfId="25930"/>
    <cellStyle name="20% - 輔色2 21 11 6 14" xfId="26992"/>
    <cellStyle name="20% - 輔色2 21 11 6 15" xfId="28037"/>
    <cellStyle name="20% - 輔色2 21 11 6 16" xfId="29055"/>
    <cellStyle name="20% - 輔色2 21 11 6 17" xfId="30043"/>
    <cellStyle name="20% - 輔色2 21 11 6 18" xfId="30983"/>
    <cellStyle name="20% - 輔色2 21 11 6 19" xfId="31910"/>
    <cellStyle name="20% - 輔色2 21 11 6 2" xfId="13276"/>
    <cellStyle name="20% - 輔色2 21 11 6 20" xfId="32825"/>
    <cellStyle name="20% - 輔色2 21 11 6 3" xfId="14497"/>
    <cellStyle name="20% - 輔色2 21 11 6 4" xfId="15707"/>
    <cellStyle name="20% - 輔色2 21 11 6 5" xfId="16900"/>
    <cellStyle name="20% - 輔色2 21 11 6 6" xfId="18093"/>
    <cellStyle name="20% - 輔色2 21 11 6 7" xfId="19255"/>
    <cellStyle name="20% - 輔色2 21 11 6 8" xfId="20398"/>
    <cellStyle name="20% - 輔色2 21 11 6 9" xfId="21532"/>
    <cellStyle name="20% - 輔色2 21 11 7" xfId="11855"/>
    <cellStyle name="20% - 輔色2 21 11 8" xfId="10266"/>
    <cellStyle name="20% - 輔色2 21 11 9" xfId="11340"/>
    <cellStyle name="20% - 輔色2 21 12" xfId="5825"/>
    <cellStyle name="20% - 輔色2 21 12 10" xfId="10302"/>
    <cellStyle name="20% - 輔色2 21 12 11" xfId="9610"/>
    <cellStyle name="20% - 輔色2 21 12 12" xfId="10892"/>
    <cellStyle name="20% - 輔色2 21 12 13" xfId="16599"/>
    <cellStyle name="20% - 輔色2 21 12 14" xfId="15172"/>
    <cellStyle name="20% - 輔色2 21 12 15" xfId="10482"/>
    <cellStyle name="20% - 輔色2 21 12 16" xfId="10642"/>
    <cellStyle name="20% - 輔色2 21 12 17" xfId="14855"/>
    <cellStyle name="20% - 輔色2 21 12 18" xfId="20590"/>
    <cellStyle name="20% - 輔色2 21 12 19" xfId="10796"/>
    <cellStyle name="20% - 輔色2 21 12 2" xfId="7114"/>
    <cellStyle name="20% - 輔色2 21 12 2 10" xfId="22361"/>
    <cellStyle name="20% - 輔色2 21 12 2 11" xfId="23467"/>
    <cellStyle name="20% - 輔色2 21 12 2 12" xfId="24562"/>
    <cellStyle name="20% - 輔色2 21 12 2 13" xfId="25647"/>
    <cellStyle name="20% - 輔色2 21 12 2 14" xfId="26709"/>
    <cellStyle name="20% - 輔色2 21 12 2 15" xfId="27753"/>
    <cellStyle name="20% - 輔色2 21 12 2 16" xfId="28774"/>
    <cellStyle name="20% - 輔色2 21 12 2 17" xfId="29762"/>
    <cellStyle name="20% - 輔色2 21 12 2 18" xfId="30707"/>
    <cellStyle name="20% - 輔色2 21 12 2 19" xfId="31635"/>
    <cellStyle name="20% - 輔色2 21 12 2 2" xfId="12984"/>
    <cellStyle name="20% - 輔色2 21 12 2 20" xfId="32551"/>
    <cellStyle name="20% - 輔色2 21 12 2 3" xfId="14203"/>
    <cellStyle name="20% - 輔色2 21 12 2 4" xfId="15414"/>
    <cellStyle name="20% - 輔色2 21 12 2 5" xfId="16605"/>
    <cellStyle name="20% - 輔色2 21 12 2 6" xfId="17799"/>
    <cellStyle name="20% - 輔色2 21 12 2 7" xfId="18964"/>
    <cellStyle name="20% - 輔色2 21 12 2 8" xfId="20108"/>
    <cellStyle name="20% - 輔色2 21 12 2 9" xfId="21242"/>
    <cellStyle name="20% - 輔色2 21 12 20" xfId="21916"/>
    <cellStyle name="20% - 輔色2 21 12 21" xfId="23029"/>
    <cellStyle name="20% - 輔色2 21 12 22" xfId="9640"/>
    <cellStyle name="20% - 輔色2 21 12 23" xfId="26046"/>
    <cellStyle name="20% - 輔色2 21 12 24" xfId="23925"/>
    <cellStyle name="20% - 輔色2 21 12 25" xfId="26305"/>
    <cellStyle name="20% - 輔色2 21 12 3" xfId="7203"/>
    <cellStyle name="20% - 輔色2 21 12 3 10" xfId="22441"/>
    <cellStyle name="20% - 輔色2 21 12 3 11" xfId="23547"/>
    <cellStyle name="20% - 輔色2 21 12 3 12" xfId="24639"/>
    <cellStyle name="20% - 輔色2 21 12 3 13" xfId="25726"/>
    <cellStyle name="20% - 輔色2 21 12 3 14" xfId="26785"/>
    <cellStyle name="20% - 輔色2 21 12 3 15" xfId="27828"/>
    <cellStyle name="20% - 輔色2 21 12 3 16" xfId="28850"/>
    <cellStyle name="20% - 輔色2 21 12 3 17" xfId="29837"/>
    <cellStyle name="20% - 輔色2 21 12 3 18" xfId="30779"/>
    <cellStyle name="20% - 輔色2 21 12 3 19" xfId="31706"/>
    <cellStyle name="20% - 輔色2 21 12 3 2" xfId="13067"/>
    <cellStyle name="20% - 輔色2 21 12 3 20" xfId="32622"/>
    <cellStyle name="20% - 輔色2 21 12 3 3" xfId="14286"/>
    <cellStyle name="20% - 輔色2 21 12 3 4" xfId="15496"/>
    <cellStyle name="20% - 輔色2 21 12 3 5" xfId="16689"/>
    <cellStyle name="20% - 輔色2 21 12 3 6" xfId="17882"/>
    <cellStyle name="20% - 輔色2 21 12 3 7" xfId="19045"/>
    <cellStyle name="20% - 輔色2 21 12 3 8" xfId="20186"/>
    <cellStyle name="20% - 輔色2 21 12 3 9" xfId="21323"/>
    <cellStyle name="20% - 輔色2 21 12 4" xfId="7279"/>
    <cellStyle name="20% - 輔色2 21 12 4 10" xfId="22509"/>
    <cellStyle name="20% - 輔色2 21 12 4 11" xfId="23614"/>
    <cellStyle name="20% - 輔色2 21 12 4 12" xfId="24706"/>
    <cellStyle name="20% - 輔色2 21 12 4 13" xfId="25793"/>
    <cellStyle name="20% - 輔色2 21 12 4 14" xfId="26855"/>
    <cellStyle name="20% - 輔色2 21 12 4 15" xfId="27898"/>
    <cellStyle name="20% - 輔色2 21 12 4 16" xfId="28918"/>
    <cellStyle name="20% - 輔色2 21 12 4 17" xfId="29906"/>
    <cellStyle name="20% - 輔色2 21 12 4 18" xfId="30846"/>
    <cellStyle name="20% - 輔色2 21 12 4 19" xfId="31773"/>
    <cellStyle name="20% - 輔色2 21 12 4 2" xfId="13137"/>
    <cellStyle name="20% - 輔色2 21 12 4 20" xfId="32689"/>
    <cellStyle name="20% - 輔色2 21 12 4 3" xfId="14358"/>
    <cellStyle name="20% - 輔色2 21 12 4 4" xfId="15569"/>
    <cellStyle name="20% - 輔色2 21 12 4 5" xfId="16761"/>
    <cellStyle name="20% - 輔色2 21 12 4 6" xfId="17955"/>
    <cellStyle name="20% - 輔色2 21 12 4 7" xfId="19117"/>
    <cellStyle name="20% - 輔色2 21 12 4 8" xfId="20259"/>
    <cellStyle name="20% - 輔色2 21 12 4 9" xfId="21394"/>
    <cellStyle name="20% - 輔色2 21 12 5" xfId="7348"/>
    <cellStyle name="20% - 輔色2 21 12 5 10" xfId="22577"/>
    <cellStyle name="20% - 輔色2 21 12 5 11" xfId="23681"/>
    <cellStyle name="20% - 輔色2 21 12 5 12" xfId="24774"/>
    <cellStyle name="20% - 輔色2 21 12 5 13" xfId="25860"/>
    <cellStyle name="20% - 輔色2 21 12 5 14" xfId="26922"/>
    <cellStyle name="20% - 輔色2 21 12 5 15" xfId="27967"/>
    <cellStyle name="20% - 輔色2 21 12 5 16" xfId="28985"/>
    <cellStyle name="20% - 輔色2 21 12 5 17" xfId="29973"/>
    <cellStyle name="20% - 輔色2 21 12 5 18" xfId="30913"/>
    <cellStyle name="20% - 輔色2 21 12 5 19" xfId="31840"/>
    <cellStyle name="20% - 輔色2 21 12 5 2" xfId="13206"/>
    <cellStyle name="20% - 輔色2 21 12 5 20" xfId="32755"/>
    <cellStyle name="20% - 輔色2 21 12 5 3" xfId="14427"/>
    <cellStyle name="20% - 輔色2 21 12 5 4" xfId="15637"/>
    <cellStyle name="20% - 輔色2 21 12 5 5" xfId="16830"/>
    <cellStyle name="20% - 輔色2 21 12 5 6" xfId="18023"/>
    <cellStyle name="20% - 輔色2 21 12 5 7" xfId="19185"/>
    <cellStyle name="20% - 輔色2 21 12 5 8" xfId="20328"/>
    <cellStyle name="20% - 輔色2 21 12 5 9" xfId="21462"/>
    <cellStyle name="20% - 輔色2 21 12 6" xfId="7414"/>
    <cellStyle name="20% - 輔色2 21 12 6 10" xfId="22643"/>
    <cellStyle name="20% - 輔色2 21 12 6 11" xfId="23747"/>
    <cellStyle name="20% - 輔色2 21 12 6 12" xfId="24840"/>
    <cellStyle name="20% - 輔色2 21 12 6 13" xfId="25926"/>
    <cellStyle name="20% - 輔色2 21 12 6 14" xfId="26988"/>
    <cellStyle name="20% - 輔色2 21 12 6 15" xfId="28033"/>
    <cellStyle name="20% - 輔色2 21 12 6 16" xfId="29051"/>
    <cellStyle name="20% - 輔色2 21 12 6 17" xfId="30039"/>
    <cellStyle name="20% - 輔色2 21 12 6 18" xfId="30979"/>
    <cellStyle name="20% - 輔色2 21 12 6 19" xfId="31906"/>
    <cellStyle name="20% - 輔色2 21 12 6 2" xfId="13272"/>
    <cellStyle name="20% - 輔色2 21 12 6 20" xfId="32821"/>
    <cellStyle name="20% - 輔色2 21 12 6 3" xfId="14493"/>
    <cellStyle name="20% - 輔色2 21 12 6 4" xfId="15703"/>
    <cellStyle name="20% - 輔色2 21 12 6 5" xfId="16896"/>
    <cellStyle name="20% - 輔色2 21 12 6 6" xfId="18089"/>
    <cellStyle name="20% - 輔色2 21 12 6 7" xfId="19251"/>
    <cellStyle name="20% - 輔色2 21 12 6 8" xfId="20394"/>
    <cellStyle name="20% - 輔色2 21 12 6 9" xfId="21528"/>
    <cellStyle name="20% - 輔色2 21 12 7" xfId="11846"/>
    <cellStyle name="20% - 輔色2 21 12 8" xfId="11131"/>
    <cellStyle name="20% - 輔色2 21 12 9" xfId="11513"/>
    <cellStyle name="20% - 輔色2 21 13" xfId="5777"/>
    <cellStyle name="20% - 輔色2 21 13 10" xfId="10819"/>
    <cellStyle name="20% - 輔色2 21 13 11" xfId="10821"/>
    <cellStyle name="20% - 輔色2 21 13 12" xfId="11422"/>
    <cellStyle name="20% - 輔色2 21 13 13" xfId="11610"/>
    <cellStyle name="20% - 輔色2 21 13 14" xfId="8268"/>
    <cellStyle name="20% - 輔色2 21 13 15" xfId="9551"/>
    <cellStyle name="20% - 輔色2 21 13 16" xfId="13424"/>
    <cellStyle name="20% - 輔色2 21 13 17" xfId="8935"/>
    <cellStyle name="20% - 輔色2 21 13 18" xfId="14739"/>
    <cellStyle name="20% - 輔色2 21 13 19" xfId="13494"/>
    <cellStyle name="20% - 輔色2 21 13 2" xfId="7103"/>
    <cellStyle name="20% - 輔色2 21 13 2 10" xfId="22353"/>
    <cellStyle name="20% - 輔色2 21 13 2 11" xfId="23459"/>
    <cellStyle name="20% - 輔色2 21 13 2 12" xfId="24554"/>
    <cellStyle name="20% - 輔色2 21 13 2 13" xfId="25638"/>
    <cellStyle name="20% - 輔色2 21 13 2 14" xfId="26702"/>
    <cellStyle name="20% - 輔色2 21 13 2 15" xfId="27747"/>
    <cellStyle name="20% - 輔色2 21 13 2 16" xfId="28767"/>
    <cellStyle name="20% - 輔色2 21 13 2 17" xfId="29755"/>
    <cellStyle name="20% - 輔色2 21 13 2 18" xfId="30701"/>
    <cellStyle name="20% - 輔色2 21 13 2 19" xfId="31629"/>
    <cellStyle name="20% - 輔色2 21 13 2 2" xfId="12974"/>
    <cellStyle name="20% - 輔色2 21 13 2 20" xfId="32545"/>
    <cellStyle name="20% - 輔色2 21 13 2 3" xfId="14192"/>
    <cellStyle name="20% - 輔色2 21 13 2 4" xfId="15404"/>
    <cellStyle name="20% - 輔色2 21 13 2 5" xfId="16596"/>
    <cellStyle name="20% - 輔色2 21 13 2 6" xfId="17789"/>
    <cellStyle name="20% - 輔色2 21 13 2 7" xfId="18954"/>
    <cellStyle name="20% - 輔色2 21 13 2 8" xfId="20098"/>
    <cellStyle name="20% - 輔色2 21 13 2 9" xfId="21233"/>
    <cellStyle name="20% - 輔色2 21 13 20" xfId="10733"/>
    <cellStyle name="20% - 輔色2 21 13 21" xfId="19461"/>
    <cellStyle name="20% - 輔色2 21 13 22" xfId="8719"/>
    <cellStyle name="20% - 輔色2 21 13 23" xfId="15783"/>
    <cellStyle name="20% - 輔色2 21 13 24" xfId="27397"/>
    <cellStyle name="20% - 輔色2 21 13 25" xfId="18857"/>
    <cellStyle name="20% - 輔色2 21 13 3" xfId="7191"/>
    <cellStyle name="20% - 輔色2 21 13 3 10" xfId="22432"/>
    <cellStyle name="20% - 輔色2 21 13 3 11" xfId="23538"/>
    <cellStyle name="20% - 輔色2 21 13 3 12" xfId="24630"/>
    <cellStyle name="20% - 輔色2 21 13 3 13" xfId="25716"/>
    <cellStyle name="20% - 輔色2 21 13 3 14" xfId="26775"/>
    <cellStyle name="20% - 輔色2 21 13 3 15" xfId="27821"/>
    <cellStyle name="20% - 輔色2 21 13 3 16" xfId="28842"/>
    <cellStyle name="20% - 輔色2 21 13 3 17" xfId="29829"/>
    <cellStyle name="20% - 輔色2 21 13 3 18" xfId="30771"/>
    <cellStyle name="20% - 輔色2 21 13 3 19" xfId="31699"/>
    <cellStyle name="20% - 輔色2 21 13 3 2" xfId="13057"/>
    <cellStyle name="20% - 輔色2 21 13 3 20" xfId="32615"/>
    <cellStyle name="20% - 輔色2 21 13 3 3" xfId="14276"/>
    <cellStyle name="20% - 輔色2 21 13 3 4" xfId="15485"/>
    <cellStyle name="20% - 輔色2 21 13 3 5" xfId="16678"/>
    <cellStyle name="20% - 輔色2 21 13 3 6" xfId="17873"/>
    <cellStyle name="20% - 輔色2 21 13 3 7" xfId="19035"/>
    <cellStyle name="20% - 輔色2 21 13 3 8" xfId="20178"/>
    <cellStyle name="20% - 輔色2 21 13 3 9" xfId="21313"/>
    <cellStyle name="20% - 輔色2 21 13 4" xfId="7271"/>
    <cellStyle name="20% - 輔色2 21 13 4 10" xfId="22504"/>
    <cellStyle name="20% - 輔色2 21 13 4 11" xfId="23610"/>
    <cellStyle name="20% - 輔色2 21 13 4 12" xfId="24702"/>
    <cellStyle name="20% - 輔色2 21 13 4 13" xfId="25789"/>
    <cellStyle name="20% - 輔色2 21 13 4 14" xfId="26851"/>
    <cellStyle name="20% - 輔色2 21 13 4 15" xfId="27893"/>
    <cellStyle name="20% - 輔色2 21 13 4 16" xfId="28914"/>
    <cellStyle name="20% - 輔色2 21 13 4 17" xfId="29902"/>
    <cellStyle name="20% - 輔色2 21 13 4 18" xfId="30842"/>
    <cellStyle name="20% - 輔色2 21 13 4 19" xfId="31769"/>
    <cellStyle name="20% - 輔色2 21 13 4 2" xfId="13131"/>
    <cellStyle name="20% - 輔色2 21 13 4 20" xfId="32685"/>
    <cellStyle name="20% - 輔色2 21 13 4 3" xfId="14353"/>
    <cellStyle name="20% - 輔色2 21 13 4 4" xfId="15562"/>
    <cellStyle name="20% - 輔色2 21 13 4 5" xfId="16754"/>
    <cellStyle name="20% - 輔色2 21 13 4 6" xfId="17949"/>
    <cellStyle name="20% - 輔色2 21 13 4 7" xfId="19113"/>
    <cellStyle name="20% - 輔色2 21 13 4 8" xfId="20253"/>
    <cellStyle name="20% - 輔色2 21 13 4 9" xfId="21389"/>
    <cellStyle name="20% - 輔色2 21 13 5" xfId="7343"/>
    <cellStyle name="20% - 輔色2 21 13 5 10" xfId="22573"/>
    <cellStyle name="20% - 輔色2 21 13 5 11" xfId="23677"/>
    <cellStyle name="20% - 輔色2 21 13 5 12" xfId="24769"/>
    <cellStyle name="20% - 輔色2 21 13 5 13" xfId="25856"/>
    <cellStyle name="20% - 輔色2 21 13 5 14" xfId="26918"/>
    <cellStyle name="20% - 輔色2 21 13 5 15" xfId="27962"/>
    <cellStyle name="20% - 輔色2 21 13 5 16" xfId="28981"/>
    <cellStyle name="20% - 輔色2 21 13 5 17" xfId="29969"/>
    <cellStyle name="20% - 輔色2 21 13 5 18" xfId="30909"/>
    <cellStyle name="20% - 輔色2 21 13 5 19" xfId="31836"/>
    <cellStyle name="20% - 輔色2 21 13 5 2" xfId="13201"/>
    <cellStyle name="20% - 輔色2 21 13 5 20" xfId="32751"/>
    <cellStyle name="20% - 輔色2 21 13 5 3" xfId="14422"/>
    <cellStyle name="20% - 輔色2 21 13 5 4" xfId="15632"/>
    <cellStyle name="20% - 輔色2 21 13 5 5" xfId="16825"/>
    <cellStyle name="20% - 輔色2 21 13 5 6" xfId="18018"/>
    <cellStyle name="20% - 輔色2 21 13 5 7" xfId="19180"/>
    <cellStyle name="20% - 輔色2 21 13 5 8" xfId="20323"/>
    <cellStyle name="20% - 輔色2 21 13 5 9" xfId="21458"/>
    <cellStyle name="20% - 輔色2 21 13 6" xfId="7410"/>
    <cellStyle name="20% - 輔色2 21 13 6 10" xfId="22639"/>
    <cellStyle name="20% - 輔色2 21 13 6 11" xfId="23743"/>
    <cellStyle name="20% - 輔色2 21 13 6 12" xfId="24836"/>
    <cellStyle name="20% - 輔色2 21 13 6 13" xfId="25922"/>
    <cellStyle name="20% - 輔色2 21 13 6 14" xfId="26984"/>
    <cellStyle name="20% - 輔色2 21 13 6 15" xfId="28029"/>
    <cellStyle name="20% - 輔色2 21 13 6 16" xfId="29047"/>
    <cellStyle name="20% - 輔色2 21 13 6 17" xfId="30035"/>
    <cellStyle name="20% - 輔色2 21 13 6 18" xfId="30975"/>
    <cellStyle name="20% - 輔色2 21 13 6 19" xfId="31902"/>
    <cellStyle name="20% - 輔色2 21 13 6 2" xfId="13268"/>
    <cellStyle name="20% - 輔色2 21 13 6 20" xfId="32817"/>
    <cellStyle name="20% - 輔色2 21 13 6 3" xfId="14489"/>
    <cellStyle name="20% - 輔色2 21 13 6 4" xfId="15699"/>
    <cellStyle name="20% - 輔色2 21 13 6 5" xfId="16892"/>
    <cellStyle name="20% - 輔色2 21 13 6 6" xfId="18085"/>
    <cellStyle name="20% - 輔色2 21 13 6 7" xfId="19247"/>
    <cellStyle name="20% - 輔色2 21 13 6 8" xfId="20390"/>
    <cellStyle name="20% - 輔色2 21 13 6 9" xfId="21524"/>
    <cellStyle name="20% - 輔色2 21 13 7" xfId="11814"/>
    <cellStyle name="20% - 輔色2 21 13 8" xfId="7773"/>
    <cellStyle name="20% - 輔色2 21 13 9" xfId="9347"/>
    <cellStyle name="20% - 輔色2 21 14" xfId="6800"/>
    <cellStyle name="20% - 輔色2 21 14 10" xfId="22082"/>
    <cellStyle name="20% - 輔色2 21 14 11" xfId="23189"/>
    <cellStyle name="20% - 輔色2 21 14 12" xfId="24287"/>
    <cellStyle name="20% - 輔色2 21 14 13" xfId="25367"/>
    <cellStyle name="20% - 輔色2 21 14 14" xfId="26433"/>
    <cellStyle name="20% - 輔色2 21 14 15" xfId="27485"/>
    <cellStyle name="20% - 輔色2 21 14 16" xfId="28511"/>
    <cellStyle name="20% - 輔色2 21 14 17" xfId="29504"/>
    <cellStyle name="20% - 輔色2 21 14 18" xfId="30454"/>
    <cellStyle name="20% - 輔色2 21 14 19" xfId="31384"/>
    <cellStyle name="20% - 輔色2 21 14 2" xfId="12686"/>
    <cellStyle name="20% - 輔色2 21 14 20" xfId="32303"/>
    <cellStyle name="20% - 輔色2 21 14 3" xfId="13907"/>
    <cellStyle name="20% - 輔色2 21 14 4" xfId="15124"/>
    <cellStyle name="20% - 輔色2 21 14 5" xfId="16308"/>
    <cellStyle name="20% - 輔色2 21 14 6" xfId="17509"/>
    <cellStyle name="20% - 輔色2 21 14 7" xfId="18677"/>
    <cellStyle name="20% - 輔色2 21 14 8" xfId="19825"/>
    <cellStyle name="20% - 輔色2 21 14 9" xfId="20956"/>
    <cellStyle name="20% - 輔色2 21 15" xfId="6209"/>
    <cellStyle name="20% - 輔色2 21 15 10" xfId="21641"/>
    <cellStyle name="20% - 輔色2 21 15 11" xfId="22751"/>
    <cellStyle name="20% - 輔色2 21 15 12" xfId="23858"/>
    <cellStyle name="20% - 輔色2 21 15 13" xfId="24949"/>
    <cellStyle name="20% - 輔色2 21 15 14" xfId="26035"/>
    <cellStyle name="20% - 輔色2 21 15 15" xfId="27095"/>
    <cellStyle name="20% - 輔色2 21 15 16" xfId="28134"/>
    <cellStyle name="20% - 輔色2 21 15 17" xfId="29146"/>
    <cellStyle name="20% - 輔色2 21 15 18" xfId="30131"/>
    <cellStyle name="20% - 輔色2 21 15 19" xfId="31070"/>
    <cellStyle name="20% - 輔色2 21 15 2" xfId="12185"/>
    <cellStyle name="20% - 輔色2 21 15 20" xfId="31996"/>
    <cellStyle name="20% - 輔色2 21 15 3" xfId="13396"/>
    <cellStyle name="20% - 輔色2 21 15 4" xfId="14618"/>
    <cellStyle name="20% - 輔色2 21 15 5" xfId="15821"/>
    <cellStyle name="20% - 輔色2 21 15 6" xfId="17010"/>
    <cellStyle name="20% - 輔色2 21 15 7" xfId="18202"/>
    <cellStyle name="20% - 輔色2 21 15 8" xfId="19364"/>
    <cellStyle name="20% - 輔色2 21 15 9" xfId="20509"/>
    <cellStyle name="20% - 輔色2 21 16" xfId="6501"/>
    <cellStyle name="20% - 輔色2 21 16 10" xfId="21852"/>
    <cellStyle name="20% - 輔色2 21 16 11" xfId="22962"/>
    <cellStyle name="20% - 輔色2 21 16 12" xfId="24061"/>
    <cellStyle name="20% - 輔色2 21 16 13" xfId="25148"/>
    <cellStyle name="20% - 輔色2 21 16 14" xfId="26219"/>
    <cellStyle name="20% - 輔色2 21 16 15" xfId="27278"/>
    <cellStyle name="20% - 輔色2 21 16 16" xfId="28306"/>
    <cellStyle name="20% - 輔色2 21 16 17" xfId="29309"/>
    <cellStyle name="20% - 輔色2 21 16 18" xfId="30278"/>
    <cellStyle name="20% - 輔色2 21 16 19" xfId="31210"/>
    <cellStyle name="20% - 輔色2 21 16 2" xfId="12430"/>
    <cellStyle name="20% - 輔色2 21 16 20" xfId="32132"/>
    <cellStyle name="20% - 輔色2 21 16 3" xfId="13643"/>
    <cellStyle name="20% - 輔色2 21 16 4" xfId="14867"/>
    <cellStyle name="20% - 輔色2 21 16 5" xfId="16059"/>
    <cellStyle name="20% - 輔色2 21 16 6" xfId="17247"/>
    <cellStyle name="20% - 輔色2 21 16 7" xfId="18435"/>
    <cellStyle name="20% - 輔色2 21 16 8" xfId="19592"/>
    <cellStyle name="20% - 輔色2 21 16 9" xfId="20721"/>
    <cellStyle name="20% - 輔色2 21 17" xfId="6721"/>
    <cellStyle name="20% - 輔色2 21 17 10" xfId="22022"/>
    <cellStyle name="20% - 輔色2 21 17 11" xfId="23132"/>
    <cellStyle name="20% - 輔色2 21 17 12" xfId="24226"/>
    <cellStyle name="20% - 輔色2 21 17 13" xfId="25307"/>
    <cellStyle name="20% - 輔色2 21 17 14" xfId="26377"/>
    <cellStyle name="20% - 輔色2 21 17 15" xfId="27427"/>
    <cellStyle name="20% - 輔色2 21 17 16" xfId="28454"/>
    <cellStyle name="20% - 輔色2 21 17 17" xfId="29455"/>
    <cellStyle name="20% - 輔色2 21 17 18" xfId="30407"/>
    <cellStyle name="20% - 輔色2 21 17 19" xfId="31338"/>
    <cellStyle name="20% - 輔色2 21 17 2" xfId="12622"/>
    <cellStyle name="20% - 輔色2 21 17 20" xfId="32258"/>
    <cellStyle name="20% - 輔色2 21 17 3" xfId="13835"/>
    <cellStyle name="20% - 輔色2 21 17 4" xfId="15056"/>
    <cellStyle name="20% - 輔色2 21 17 5" xfId="16246"/>
    <cellStyle name="20% - 輔色2 21 17 6" xfId="17440"/>
    <cellStyle name="20% - 輔色2 21 17 7" xfId="18613"/>
    <cellStyle name="20% - 輔色2 21 17 8" xfId="19766"/>
    <cellStyle name="20% - 輔色2 21 17 9" xfId="20894"/>
    <cellStyle name="20% - 輔色2 21 18" xfId="6563"/>
    <cellStyle name="20% - 輔色2 21 18 10" xfId="21900"/>
    <cellStyle name="20% - 輔色2 21 18 11" xfId="23013"/>
    <cellStyle name="20% - 輔色2 21 18 12" xfId="24113"/>
    <cellStyle name="20% - 輔色2 21 18 13" xfId="25194"/>
    <cellStyle name="20% - 輔色2 21 18 14" xfId="26262"/>
    <cellStyle name="20% - 輔色2 21 18 15" xfId="27317"/>
    <cellStyle name="20% - 輔色2 21 18 16" xfId="28345"/>
    <cellStyle name="20% - 輔色2 21 18 17" xfId="29346"/>
    <cellStyle name="20% - 輔色2 21 18 18" xfId="30314"/>
    <cellStyle name="20% - 輔色2 21 18 19" xfId="31244"/>
    <cellStyle name="20% - 輔色2 21 18 2" xfId="12487"/>
    <cellStyle name="20% - 輔色2 21 18 20" xfId="32166"/>
    <cellStyle name="20% - 輔色2 21 18 3" xfId="13699"/>
    <cellStyle name="20% - 輔色2 21 18 4" xfId="14922"/>
    <cellStyle name="20% - 輔色2 21 18 5" xfId="16110"/>
    <cellStyle name="20% - 輔色2 21 18 6" xfId="17302"/>
    <cellStyle name="20% - 輔色2 21 18 7" xfId="18480"/>
    <cellStyle name="20% - 輔色2 21 18 8" xfId="19637"/>
    <cellStyle name="20% - 輔色2 21 18 9" xfId="20762"/>
    <cellStyle name="20% - 輔色2 21 19" xfId="10905"/>
    <cellStyle name="20% - 輔色2 21 2" xfId="4893"/>
    <cellStyle name="20% - 輔色2 21 2 10" xfId="9636"/>
    <cellStyle name="20% - 輔色2 21 2 11" xfId="10310"/>
    <cellStyle name="20% - 輔色2 21 2 12" xfId="10745"/>
    <cellStyle name="20% - 輔色2 21 2 13" xfId="7628"/>
    <cellStyle name="20% - 輔色2 21 2 14" xfId="9928"/>
    <cellStyle name="20% - 輔色2 21 2 15" xfId="8980"/>
    <cellStyle name="20% - 輔色2 21 2 16" xfId="11614"/>
    <cellStyle name="20% - 輔色2 21 2 17" xfId="9600"/>
    <cellStyle name="20% - 輔色2 21 2 18" xfId="12981"/>
    <cellStyle name="20% - 輔色2 21 2 19" xfId="7792"/>
    <cellStyle name="20% - 輔色2 21 2 2" xfId="6872"/>
    <cellStyle name="20% - 輔色2 21 2 2 10" xfId="22146"/>
    <cellStyle name="20% - 輔色2 21 2 2 11" xfId="23252"/>
    <cellStyle name="20% - 輔色2 21 2 2 12" xfId="24350"/>
    <cellStyle name="20% - 輔色2 21 2 2 13" xfId="25432"/>
    <cellStyle name="20% - 輔色2 21 2 2 14" xfId="26495"/>
    <cellStyle name="20% - 輔色2 21 2 2 15" xfId="27543"/>
    <cellStyle name="20% - 輔色2 21 2 2 16" xfId="28572"/>
    <cellStyle name="20% - 輔色2 21 2 2 17" xfId="29561"/>
    <cellStyle name="20% - 輔色2 21 2 2 18" xfId="30511"/>
    <cellStyle name="20% - 輔色2 21 2 2 19" xfId="31441"/>
    <cellStyle name="20% - 輔色2 21 2 2 2" xfId="12754"/>
    <cellStyle name="20% - 輔色2 21 2 2 20" xfId="32360"/>
    <cellStyle name="20% - 輔色2 21 2 2 3" xfId="13973"/>
    <cellStyle name="20% - 輔色2 21 2 2 4" xfId="15190"/>
    <cellStyle name="20% - 輔色2 21 2 2 5" xfId="16378"/>
    <cellStyle name="20% - 輔色2 21 2 2 6" xfId="17574"/>
    <cellStyle name="20% - 輔色2 21 2 2 7" xfId="18744"/>
    <cellStyle name="20% - 輔色2 21 2 2 8" xfId="19889"/>
    <cellStyle name="20% - 輔色2 21 2 2 9" xfId="21023"/>
    <cellStyle name="20% - 輔色2 21 2 20" xfId="11580"/>
    <cellStyle name="20% - 輔色2 21 2 21" xfId="12302"/>
    <cellStyle name="20% - 輔色2 21 2 22" xfId="16556"/>
    <cellStyle name="20% - 輔色2 21 2 23" xfId="10324"/>
    <cellStyle name="20% - 輔色2 21 2 24" xfId="9715"/>
    <cellStyle name="20% - 輔色2 21 2 25" xfId="10017"/>
    <cellStyle name="20% - 輔色2 21 2 3" xfId="6157"/>
    <cellStyle name="20% - 輔色2 21 2 3 10" xfId="7892"/>
    <cellStyle name="20% - 輔色2 21 2 3 11" xfId="10169"/>
    <cellStyle name="20% - 輔色2 21 2 3 12" xfId="20443"/>
    <cellStyle name="20% - 輔色2 21 2 3 13" xfId="9964"/>
    <cellStyle name="20% - 輔色2 21 2 3 14" xfId="8481"/>
    <cellStyle name="20% - 輔色2 21 2 3 15" xfId="9071"/>
    <cellStyle name="20% - 輔色2 21 2 3 16" xfId="21755"/>
    <cellStyle name="20% - 輔色2 21 2 3 17" xfId="25975"/>
    <cellStyle name="20% - 輔色2 21 2 3 18" xfId="9069"/>
    <cellStyle name="20% - 輔色2 21 2 3 19" xfId="15014"/>
    <cellStyle name="20% - 輔色2 21 2 3 2" xfId="12136"/>
    <cellStyle name="20% - 輔色2 21 2 3 20" xfId="10191"/>
    <cellStyle name="20% - 輔色2 21 2 3 3" xfId="7516"/>
    <cellStyle name="20% - 輔色2 21 2 3 4" xfId="9282"/>
    <cellStyle name="20% - 輔色2 21 2 3 5" xfId="11405"/>
    <cellStyle name="20% - 輔色2 21 2 3 6" xfId="8102"/>
    <cellStyle name="20% - 輔色2 21 2 3 7" xfId="10522"/>
    <cellStyle name="20% - 輔色2 21 2 3 8" xfId="10630"/>
    <cellStyle name="20% - 輔色2 21 2 3 9" xfId="9473"/>
    <cellStyle name="20% - 輔色2 21 2 4" xfId="6405"/>
    <cellStyle name="20% - 輔色2 21 2 4 10" xfId="21766"/>
    <cellStyle name="20% - 輔色2 21 2 4 11" xfId="22877"/>
    <cellStyle name="20% - 輔色2 21 2 4 12" xfId="23973"/>
    <cellStyle name="20% - 輔色2 21 2 4 13" xfId="25061"/>
    <cellStyle name="20% - 輔色2 21 2 4 14" xfId="26137"/>
    <cellStyle name="20% - 輔色2 21 2 4 15" xfId="27198"/>
    <cellStyle name="20% - 輔色2 21 2 4 16" xfId="28222"/>
    <cellStyle name="20% - 輔色2 21 2 4 17" xfId="29227"/>
    <cellStyle name="20% - 輔色2 21 2 4 18" xfId="30199"/>
    <cellStyle name="20% - 輔色2 21 2 4 19" xfId="31131"/>
    <cellStyle name="20% - 輔色2 21 2 4 2" xfId="12341"/>
    <cellStyle name="20% - 輔色2 21 2 4 20" xfId="32054"/>
    <cellStyle name="20% - 輔色2 21 2 4 3" xfId="13554"/>
    <cellStyle name="20% - 輔色2 21 2 4 4" xfId="14777"/>
    <cellStyle name="20% - 輔色2 21 2 4 5" xfId="15971"/>
    <cellStyle name="20% - 輔色2 21 2 4 6" xfId="17154"/>
    <cellStyle name="20% - 輔色2 21 2 4 7" xfId="18343"/>
    <cellStyle name="20% - 輔色2 21 2 4 8" xfId="19507"/>
    <cellStyle name="20% - 輔色2 21 2 4 9" xfId="20633"/>
    <cellStyle name="20% - 輔色2 21 2 5" xfId="6527"/>
    <cellStyle name="20% - 輔色2 21 2 5 10" xfId="21871"/>
    <cellStyle name="20% - 輔色2 21 2 5 11" xfId="22983"/>
    <cellStyle name="20% - 輔色2 21 2 5 12" xfId="24084"/>
    <cellStyle name="20% - 輔色2 21 2 5 13" xfId="25167"/>
    <cellStyle name="20% - 輔色2 21 2 5 14" xfId="26239"/>
    <cellStyle name="20% - 輔色2 21 2 5 15" xfId="27295"/>
    <cellStyle name="20% - 輔色2 21 2 5 16" xfId="28322"/>
    <cellStyle name="20% - 輔色2 21 2 5 17" xfId="29325"/>
    <cellStyle name="20% - 輔色2 21 2 5 18" xfId="30294"/>
    <cellStyle name="20% - 輔色2 21 2 5 19" xfId="31224"/>
    <cellStyle name="20% - 輔色2 21 2 5 2" xfId="12454"/>
    <cellStyle name="20% - 輔色2 21 2 5 20" xfId="32146"/>
    <cellStyle name="20% - 輔色2 21 2 5 3" xfId="13666"/>
    <cellStyle name="20% - 輔色2 21 2 5 4" xfId="14890"/>
    <cellStyle name="20% - 輔色2 21 2 5 5" xfId="16083"/>
    <cellStyle name="20% - 輔色2 21 2 5 6" xfId="17270"/>
    <cellStyle name="20% - 輔色2 21 2 5 7" xfId="18453"/>
    <cellStyle name="20% - 輔色2 21 2 5 8" xfId="19611"/>
    <cellStyle name="20% - 輔色2 21 2 5 9" xfId="20741"/>
    <cellStyle name="20% - 輔色2 21 2 6" xfId="6041"/>
    <cellStyle name="20% - 輔色2 21 2 6 10" xfId="14632"/>
    <cellStyle name="20% - 輔色2 21 2 6 11" xfId="16042"/>
    <cellStyle name="20% - 輔色2 21 2 6 12" xfId="10096"/>
    <cellStyle name="20% - 輔色2 21 2 6 13" xfId="10982"/>
    <cellStyle name="20% - 輔色2 21 2 6 14" xfId="15914"/>
    <cellStyle name="20% - 輔色2 21 2 6 15" xfId="8217"/>
    <cellStyle name="20% - 輔色2 21 2 6 16" xfId="17493"/>
    <cellStyle name="20% - 輔色2 21 2 6 17" xfId="20453"/>
    <cellStyle name="20% - 輔色2 21 2 6 18" xfId="9532"/>
    <cellStyle name="20% - 輔色2 21 2 6 19" xfId="7741"/>
    <cellStyle name="20% - 輔色2 21 2 6 2" xfId="12026"/>
    <cellStyle name="20% - 輔色2 21 2 6 20" xfId="11836"/>
    <cellStyle name="20% - 輔色2 21 2 6 3" xfId="7601"/>
    <cellStyle name="20% - 輔色2 21 2 6 4" xfId="9207"/>
    <cellStyle name="20% - 輔色2 21 2 6 5" xfId="11784"/>
    <cellStyle name="20% - 輔色2 21 2 6 6" xfId="7798"/>
    <cellStyle name="20% - 輔色2 21 2 6 7" xfId="8827"/>
    <cellStyle name="20% - 輔色2 21 2 6 8" xfId="9596"/>
    <cellStyle name="20% - 輔色2 21 2 6 9" xfId="8341"/>
    <cellStyle name="20% - 輔色2 21 2 7" xfId="11148"/>
    <cellStyle name="20% - 輔色2 21 2 8" xfId="10000"/>
    <cellStyle name="20% - 輔色2 21 2 9" xfId="8512"/>
    <cellStyle name="20% - 輔色2 21 20" xfId="11495"/>
    <cellStyle name="20% - 輔色2 21 21" xfId="8023"/>
    <cellStyle name="20% - 輔色2 21 22" xfId="8901"/>
    <cellStyle name="20% - 輔色2 21 23" xfId="11493"/>
    <cellStyle name="20% - 輔色2 21 24" xfId="8443"/>
    <cellStyle name="20% - 輔色2 21 25" xfId="11014"/>
    <cellStyle name="20% - 輔色2 21 26" xfId="11689"/>
    <cellStyle name="20% - 輔色2 21 27" xfId="11352"/>
    <cellStyle name="20% - 輔色2 21 28" xfId="10586"/>
    <cellStyle name="20% - 輔色2 21 29" xfId="11785"/>
    <cellStyle name="20% - 輔色2 21 3" xfId="5845"/>
    <cellStyle name="20% - 輔色2 21 3 10" xfId="11250"/>
    <cellStyle name="20% - 輔色2 21 3 11" xfId="8215"/>
    <cellStyle name="20% - 輔色2 21 3 12" xfId="8817"/>
    <cellStyle name="20% - 輔色2 21 3 13" xfId="8830"/>
    <cellStyle name="20% - 輔色2 21 3 14" xfId="11521"/>
    <cellStyle name="20% - 輔色2 21 3 15" xfId="11992"/>
    <cellStyle name="20% - 輔色2 21 3 16" xfId="9031"/>
    <cellStyle name="20% - 輔色2 21 3 17" xfId="9719"/>
    <cellStyle name="20% - 輔色2 21 3 18" xfId="17503"/>
    <cellStyle name="20% - 輔色2 21 3 19" xfId="9739"/>
    <cellStyle name="20% - 輔色2 21 3 2" xfId="7125"/>
    <cellStyle name="20% - 輔色2 21 3 2 10" xfId="22372"/>
    <cellStyle name="20% - 輔色2 21 3 2 11" xfId="23478"/>
    <cellStyle name="20% - 輔色2 21 3 2 12" xfId="24573"/>
    <cellStyle name="20% - 輔色2 21 3 2 13" xfId="25658"/>
    <cellStyle name="20% - 輔色2 21 3 2 14" xfId="26720"/>
    <cellStyle name="20% - 輔色2 21 3 2 15" xfId="27764"/>
    <cellStyle name="20% - 輔色2 21 3 2 16" xfId="28785"/>
    <cellStyle name="20% - 輔色2 21 3 2 17" xfId="29773"/>
    <cellStyle name="20% - 輔色2 21 3 2 18" xfId="30718"/>
    <cellStyle name="20% - 輔色2 21 3 2 19" xfId="31646"/>
    <cellStyle name="20% - 輔色2 21 3 2 2" xfId="12995"/>
    <cellStyle name="20% - 輔色2 21 3 2 20" xfId="32562"/>
    <cellStyle name="20% - 輔色2 21 3 2 3" xfId="14214"/>
    <cellStyle name="20% - 輔色2 21 3 2 4" xfId="15425"/>
    <cellStyle name="20% - 輔色2 21 3 2 5" xfId="16616"/>
    <cellStyle name="20% - 輔色2 21 3 2 6" xfId="17810"/>
    <cellStyle name="20% - 輔色2 21 3 2 7" xfId="18975"/>
    <cellStyle name="20% - 輔色2 21 3 2 8" xfId="20119"/>
    <cellStyle name="20% - 輔色2 21 3 2 9" xfId="21253"/>
    <cellStyle name="20% - 輔色2 21 3 20" xfId="19579"/>
    <cellStyle name="20% - 輔色2 21 3 21" xfId="8376"/>
    <cellStyle name="20% - 輔色2 21 3 22" xfId="11907"/>
    <cellStyle name="20% - 輔色2 21 3 23" xfId="14077"/>
    <cellStyle name="20% - 輔色2 21 3 24" xfId="11160"/>
    <cellStyle name="20% - 輔色2 21 3 25" xfId="22828"/>
    <cellStyle name="20% - 輔色2 21 3 3" xfId="7214"/>
    <cellStyle name="20% - 輔色2 21 3 3 10" xfId="22452"/>
    <cellStyle name="20% - 輔色2 21 3 3 11" xfId="23558"/>
    <cellStyle name="20% - 輔色2 21 3 3 12" xfId="24650"/>
    <cellStyle name="20% - 輔色2 21 3 3 13" xfId="25737"/>
    <cellStyle name="20% - 輔色2 21 3 3 14" xfId="26796"/>
    <cellStyle name="20% - 輔色2 21 3 3 15" xfId="27839"/>
    <cellStyle name="20% - 輔色2 21 3 3 16" xfId="28861"/>
    <cellStyle name="20% - 輔色2 21 3 3 17" xfId="29848"/>
    <cellStyle name="20% - 輔色2 21 3 3 18" xfId="30790"/>
    <cellStyle name="20% - 輔色2 21 3 3 19" xfId="31717"/>
    <cellStyle name="20% - 輔色2 21 3 3 2" xfId="13078"/>
    <cellStyle name="20% - 輔色2 21 3 3 20" xfId="32633"/>
    <cellStyle name="20% - 輔色2 21 3 3 3" xfId="14297"/>
    <cellStyle name="20% - 輔色2 21 3 3 4" xfId="15507"/>
    <cellStyle name="20% - 輔色2 21 3 3 5" xfId="16700"/>
    <cellStyle name="20% - 輔色2 21 3 3 6" xfId="17893"/>
    <cellStyle name="20% - 輔色2 21 3 3 7" xfId="19056"/>
    <cellStyle name="20% - 輔色2 21 3 3 8" xfId="20197"/>
    <cellStyle name="20% - 輔色2 21 3 3 9" xfId="21334"/>
    <cellStyle name="20% - 輔色2 21 3 4" xfId="7290"/>
    <cellStyle name="20% - 輔色2 21 3 4 10" xfId="22520"/>
    <cellStyle name="20% - 輔色2 21 3 4 11" xfId="23625"/>
    <cellStyle name="20% - 輔色2 21 3 4 12" xfId="24717"/>
    <cellStyle name="20% - 輔色2 21 3 4 13" xfId="25804"/>
    <cellStyle name="20% - 輔色2 21 3 4 14" xfId="26866"/>
    <cellStyle name="20% - 輔色2 21 3 4 15" xfId="27909"/>
    <cellStyle name="20% - 輔色2 21 3 4 16" xfId="28929"/>
    <cellStyle name="20% - 輔色2 21 3 4 17" xfId="29917"/>
    <cellStyle name="20% - 輔色2 21 3 4 18" xfId="30857"/>
    <cellStyle name="20% - 輔色2 21 3 4 19" xfId="31784"/>
    <cellStyle name="20% - 輔色2 21 3 4 2" xfId="13148"/>
    <cellStyle name="20% - 輔色2 21 3 4 20" xfId="32700"/>
    <cellStyle name="20% - 輔色2 21 3 4 3" xfId="14369"/>
    <cellStyle name="20% - 輔色2 21 3 4 4" xfId="15580"/>
    <cellStyle name="20% - 輔色2 21 3 4 5" xfId="16772"/>
    <cellStyle name="20% - 輔色2 21 3 4 6" xfId="17966"/>
    <cellStyle name="20% - 輔色2 21 3 4 7" xfId="19128"/>
    <cellStyle name="20% - 輔色2 21 3 4 8" xfId="20270"/>
    <cellStyle name="20% - 輔色2 21 3 4 9" xfId="21405"/>
    <cellStyle name="20% - 輔色2 21 3 5" xfId="7359"/>
    <cellStyle name="20% - 輔色2 21 3 5 10" xfId="22588"/>
    <cellStyle name="20% - 輔色2 21 3 5 11" xfId="23692"/>
    <cellStyle name="20% - 輔色2 21 3 5 12" xfId="24785"/>
    <cellStyle name="20% - 輔色2 21 3 5 13" xfId="25871"/>
    <cellStyle name="20% - 輔色2 21 3 5 14" xfId="26933"/>
    <cellStyle name="20% - 輔色2 21 3 5 15" xfId="27978"/>
    <cellStyle name="20% - 輔色2 21 3 5 16" xfId="28996"/>
    <cellStyle name="20% - 輔色2 21 3 5 17" xfId="29984"/>
    <cellStyle name="20% - 輔色2 21 3 5 18" xfId="30924"/>
    <cellStyle name="20% - 輔色2 21 3 5 19" xfId="31851"/>
    <cellStyle name="20% - 輔色2 21 3 5 2" xfId="13217"/>
    <cellStyle name="20% - 輔色2 21 3 5 20" xfId="32766"/>
    <cellStyle name="20% - 輔色2 21 3 5 3" xfId="14438"/>
    <cellStyle name="20% - 輔色2 21 3 5 4" xfId="15648"/>
    <cellStyle name="20% - 輔色2 21 3 5 5" xfId="16841"/>
    <cellStyle name="20% - 輔色2 21 3 5 6" xfId="18034"/>
    <cellStyle name="20% - 輔色2 21 3 5 7" xfId="19196"/>
    <cellStyle name="20% - 輔色2 21 3 5 8" xfId="20339"/>
    <cellStyle name="20% - 輔色2 21 3 5 9" xfId="21473"/>
    <cellStyle name="20% - 輔色2 21 3 6" xfId="7425"/>
    <cellStyle name="20% - 輔色2 21 3 6 10" xfId="22654"/>
    <cellStyle name="20% - 輔色2 21 3 6 11" xfId="23758"/>
    <cellStyle name="20% - 輔色2 21 3 6 12" xfId="24851"/>
    <cellStyle name="20% - 輔色2 21 3 6 13" xfId="25937"/>
    <cellStyle name="20% - 輔色2 21 3 6 14" xfId="26999"/>
    <cellStyle name="20% - 輔色2 21 3 6 15" xfId="28044"/>
    <cellStyle name="20% - 輔色2 21 3 6 16" xfId="29062"/>
    <cellStyle name="20% - 輔色2 21 3 6 17" xfId="30050"/>
    <cellStyle name="20% - 輔色2 21 3 6 18" xfId="30990"/>
    <cellStyle name="20% - 輔色2 21 3 6 19" xfId="31917"/>
    <cellStyle name="20% - 輔色2 21 3 6 2" xfId="13283"/>
    <cellStyle name="20% - 輔色2 21 3 6 20" xfId="32832"/>
    <cellStyle name="20% - 輔色2 21 3 6 3" xfId="14504"/>
    <cellStyle name="20% - 輔色2 21 3 6 4" xfId="15714"/>
    <cellStyle name="20% - 輔色2 21 3 6 5" xfId="16907"/>
    <cellStyle name="20% - 輔色2 21 3 6 6" xfId="18100"/>
    <cellStyle name="20% - 輔色2 21 3 6 7" xfId="19262"/>
    <cellStyle name="20% - 輔色2 21 3 6 8" xfId="20405"/>
    <cellStyle name="20% - 輔色2 21 3 6 9" xfId="21539"/>
    <cellStyle name="20% - 輔色2 21 3 7" xfId="11865"/>
    <cellStyle name="20% - 輔色2 21 3 8" xfId="7733"/>
    <cellStyle name="20% - 輔色2 21 3 9" xfId="9118"/>
    <cellStyle name="20% - 輔色2 21 30" xfId="17061"/>
    <cellStyle name="20% - 輔色2 21 31" xfId="9090"/>
    <cellStyle name="20% - 輔色2 21 32" xfId="13040"/>
    <cellStyle name="20% - 輔色2 21 33" xfId="7870"/>
    <cellStyle name="20% - 輔色2 21 34" xfId="11087"/>
    <cellStyle name="20% - 輔色2 21 35" xfId="8812"/>
    <cellStyle name="20% - 輔色2 21 36" xfId="10532"/>
    <cellStyle name="20% - 輔色2 21 37" xfId="8797"/>
    <cellStyle name="20% - 輔色2 21 4" xfId="4930"/>
    <cellStyle name="20% - 輔色2 21 4 10" xfId="14549"/>
    <cellStyle name="20% - 輔色2 21 4 11" xfId="15758"/>
    <cellStyle name="20% - 輔色2 21 4 12" xfId="13761"/>
    <cellStyle name="20% - 輔色2 21 4 13" xfId="8542"/>
    <cellStyle name="20% - 輔色2 21 4 14" xfId="19306"/>
    <cellStyle name="20% - 輔色2 21 4 15" xfId="11070"/>
    <cellStyle name="20% - 輔色2 21 4 16" xfId="10529"/>
    <cellStyle name="20% - 輔色2 21 4 17" xfId="22697"/>
    <cellStyle name="20% - 輔色2 21 4 18" xfId="23802"/>
    <cellStyle name="20% - 輔色2 21 4 19" xfId="24894"/>
    <cellStyle name="20% - 輔色2 21 4 2" xfId="6898"/>
    <cellStyle name="20% - 輔色2 21 4 2 10" xfId="22172"/>
    <cellStyle name="20% - 輔色2 21 4 2 11" xfId="23278"/>
    <cellStyle name="20% - 輔色2 21 4 2 12" xfId="24376"/>
    <cellStyle name="20% - 輔色2 21 4 2 13" xfId="25458"/>
    <cellStyle name="20% - 輔色2 21 4 2 14" xfId="26521"/>
    <cellStyle name="20% - 輔色2 21 4 2 15" xfId="27569"/>
    <cellStyle name="20% - 輔色2 21 4 2 16" xfId="28598"/>
    <cellStyle name="20% - 輔色2 21 4 2 17" xfId="29587"/>
    <cellStyle name="20% - 輔色2 21 4 2 18" xfId="30537"/>
    <cellStyle name="20% - 輔色2 21 4 2 19" xfId="31467"/>
    <cellStyle name="20% - 輔色2 21 4 2 2" xfId="12780"/>
    <cellStyle name="20% - 輔色2 21 4 2 20" xfId="32386"/>
    <cellStyle name="20% - 輔色2 21 4 2 3" xfId="13999"/>
    <cellStyle name="20% - 輔色2 21 4 2 4" xfId="15216"/>
    <cellStyle name="20% - 輔色2 21 4 2 5" xfId="16404"/>
    <cellStyle name="20% - 輔色2 21 4 2 6" xfId="17600"/>
    <cellStyle name="20% - 輔色2 21 4 2 7" xfId="18770"/>
    <cellStyle name="20% - 輔色2 21 4 2 8" xfId="19915"/>
    <cellStyle name="20% - 輔色2 21 4 2 9" xfId="21049"/>
    <cellStyle name="20% - 輔色2 21 4 20" xfId="25978"/>
    <cellStyle name="20% - 輔色2 21 4 21" xfId="27042"/>
    <cellStyle name="20% - 輔色2 21 4 22" xfId="10779"/>
    <cellStyle name="20% - 輔色2 21 4 23" xfId="19307"/>
    <cellStyle name="20% - 輔色2 21 4 24" xfId="28424"/>
    <cellStyle name="20% - 輔色2 21 4 25" xfId="20470"/>
    <cellStyle name="20% - 輔色2 21 4 3" xfId="6132"/>
    <cellStyle name="20% - 輔色2 21 4 3 10" xfId="7762"/>
    <cellStyle name="20% - 輔色2 21 4 3 11" xfId="19761"/>
    <cellStyle name="20% - 輔色2 21 4 3 12" xfId="8387"/>
    <cellStyle name="20% - 輔色2 21 4 3 13" xfId="21711"/>
    <cellStyle name="20% - 輔色2 21 4 3 14" xfId="22818"/>
    <cellStyle name="20% - 輔色2 21 4 3 15" xfId="23920"/>
    <cellStyle name="20% - 輔色2 21 4 3 16" xfId="25013"/>
    <cellStyle name="20% - 輔色2 21 4 3 17" xfId="9436"/>
    <cellStyle name="20% - 輔色2 21 4 3 18" xfId="27440"/>
    <cellStyle name="20% - 輔色2 21 4 3 19" xfId="9192"/>
    <cellStyle name="20% - 輔色2 21 4 3 2" xfId="12111"/>
    <cellStyle name="20% - 輔色2 21 4 3 20" xfId="26782"/>
    <cellStyle name="20% - 輔色2 21 4 3 3" xfId="7528"/>
    <cellStyle name="20% - 輔色2 21 4 3 4" xfId="9270"/>
    <cellStyle name="20% - 輔色2 21 4 3 5" xfId="12271"/>
    <cellStyle name="20% - 輔色2 21 4 3 6" xfId="13482"/>
    <cellStyle name="20% - 輔色2 21 4 3 7" xfId="8740"/>
    <cellStyle name="20% - 輔色2 21 4 3 8" xfId="16261"/>
    <cellStyle name="20% - 輔色2 21 4 3 9" xfId="10596"/>
    <cellStyle name="20% - 輔色2 21 4 4" xfId="6413"/>
    <cellStyle name="20% - 輔色2 21 4 4 10" xfId="21774"/>
    <cellStyle name="20% - 輔色2 21 4 4 11" xfId="22885"/>
    <cellStyle name="20% - 輔色2 21 4 4 12" xfId="23981"/>
    <cellStyle name="20% - 輔色2 21 4 4 13" xfId="25069"/>
    <cellStyle name="20% - 輔色2 21 4 4 14" xfId="26145"/>
    <cellStyle name="20% - 輔色2 21 4 4 15" xfId="27206"/>
    <cellStyle name="20% - 輔色2 21 4 4 16" xfId="28230"/>
    <cellStyle name="20% - 輔色2 21 4 4 17" xfId="29235"/>
    <cellStyle name="20% - 輔色2 21 4 4 18" xfId="30207"/>
    <cellStyle name="20% - 輔色2 21 4 4 19" xfId="31139"/>
    <cellStyle name="20% - 輔色2 21 4 4 2" xfId="12349"/>
    <cellStyle name="20% - 輔色2 21 4 4 20" xfId="32062"/>
    <cellStyle name="20% - 輔色2 21 4 4 3" xfId="13562"/>
    <cellStyle name="20% - 輔色2 21 4 4 4" xfId="14785"/>
    <cellStyle name="20% - 輔色2 21 4 4 5" xfId="15979"/>
    <cellStyle name="20% - 輔色2 21 4 4 6" xfId="17162"/>
    <cellStyle name="20% - 輔色2 21 4 4 7" xfId="18351"/>
    <cellStyle name="20% - 輔色2 21 4 4 8" xfId="19515"/>
    <cellStyle name="20% - 輔色2 21 4 4 9" xfId="20641"/>
    <cellStyle name="20% - 輔色2 21 4 5" xfId="6773"/>
    <cellStyle name="20% - 輔色2 21 4 5 10" xfId="22061"/>
    <cellStyle name="20% - 輔色2 21 4 5 11" xfId="23169"/>
    <cellStyle name="20% - 輔色2 21 4 5 12" xfId="24263"/>
    <cellStyle name="20% - 輔色2 21 4 5 13" xfId="25346"/>
    <cellStyle name="20% - 輔色2 21 4 5 14" xfId="26413"/>
    <cellStyle name="20% - 輔色2 21 4 5 15" xfId="27463"/>
    <cellStyle name="20% - 輔色2 21 4 5 16" xfId="28490"/>
    <cellStyle name="20% - 輔色2 21 4 5 17" xfId="29486"/>
    <cellStyle name="20% - 輔色2 21 4 5 18" xfId="30435"/>
    <cellStyle name="20% - 輔色2 21 4 5 19" xfId="31366"/>
    <cellStyle name="20% - 輔色2 21 4 5 2" xfId="12663"/>
    <cellStyle name="20% - 輔色2 21 4 5 20" xfId="32286"/>
    <cellStyle name="20% - 輔色2 21 4 5 3" xfId="13883"/>
    <cellStyle name="20% - 輔色2 21 4 5 4" xfId="15100"/>
    <cellStyle name="20% - 輔色2 21 4 5 5" xfId="16286"/>
    <cellStyle name="20% - 輔色2 21 4 5 6" xfId="17484"/>
    <cellStyle name="20% - 輔色2 21 4 5 7" xfId="18654"/>
    <cellStyle name="20% - 輔色2 21 4 5 8" xfId="19804"/>
    <cellStyle name="20% - 輔色2 21 4 5 9" xfId="20935"/>
    <cellStyle name="20% - 輔色2 21 4 6" xfId="6913"/>
    <cellStyle name="20% - 輔色2 21 4 6 10" xfId="22186"/>
    <cellStyle name="20% - 輔色2 21 4 6 11" xfId="23292"/>
    <cellStyle name="20% - 輔色2 21 4 6 12" xfId="24390"/>
    <cellStyle name="20% - 輔色2 21 4 6 13" xfId="25472"/>
    <cellStyle name="20% - 輔色2 21 4 6 14" xfId="26536"/>
    <cellStyle name="20% - 輔色2 21 4 6 15" xfId="27583"/>
    <cellStyle name="20% - 輔色2 21 4 6 16" xfId="28612"/>
    <cellStyle name="20% - 輔色2 21 4 6 17" xfId="29601"/>
    <cellStyle name="20% - 輔色2 21 4 6 18" xfId="30551"/>
    <cellStyle name="20% - 輔色2 21 4 6 19" xfId="31481"/>
    <cellStyle name="20% - 輔色2 21 4 6 2" xfId="12794"/>
    <cellStyle name="20% - 輔色2 21 4 6 20" xfId="32400"/>
    <cellStyle name="20% - 輔色2 21 4 6 3" xfId="14013"/>
    <cellStyle name="20% - 輔色2 21 4 6 4" xfId="15231"/>
    <cellStyle name="20% - 輔色2 21 4 6 5" xfId="16418"/>
    <cellStyle name="20% - 輔色2 21 4 6 6" xfId="17614"/>
    <cellStyle name="20% - 輔色2 21 4 6 7" xfId="18785"/>
    <cellStyle name="20% - 輔色2 21 4 6 8" xfId="19929"/>
    <cellStyle name="20% - 輔色2 21 4 6 9" xfId="21064"/>
    <cellStyle name="20% - 輔色2 21 4 7" xfId="11182"/>
    <cellStyle name="20% - 輔色2 21 4 8" xfId="10210"/>
    <cellStyle name="20% - 輔色2 21 4 9" xfId="13328"/>
    <cellStyle name="20% - 輔色2 21 5" xfId="5682"/>
    <cellStyle name="20% - 輔色2 21 5 10" xfId="11047"/>
    <cellStyle name="20% - 輔色2 21 5 11" xfId="11029"/>
    <cellStyle name="20% - 輔色2 21 5 12" xfId="7879"/>
    <cellStyle name="20% - 輔色2 21 5 13" xfId="13455"/>
    <cellStyle name="20% - 輔色2 21 5 14" xfId="10416"/>
    <cellStyle name="20% - 輔色2 21 5 15" xfId="13486"/>
    <cellStyle name="20% - 輔色2 21 5 16" xfId="17110"/>
    <cellStyle name="20% - 輔色2 21 5 17" xfId="11330"/>
    <cellStyle name="20% - 輔色2 21 5 18" xfId="13352"/>
    <cellStyle name="20% - 輔色2 21 5 19" xfId="14648"/>
    <cellStyle name="20% - 輔色2 21 5 2" xfId="7083"/>
    <cellStyle name="20% - 輔色2 21 5 2 10" xfId="22335"/>
    <cellStyle name="20% - 輔色2 21 5 2 11" xfId="23443"/>
    <cellStyle name="20% - 輔色2 21 5 2 12" xfId="24538"/>
    <cellStyle name="20% - 輔色2 21 5 2 13" xfId="25619"/>
    <cellStyle name="20% - 輔色2 21 5 2 14" xfId="26685"/>
    <cellStyle name="20% - 輔色2 21 5 2 15" xfId="27731"/>
    <cellStyle name="20% - 輔色2 21 5 2 16" xfId="28751"/>
    <cellStyle name="20% - 輔色2 21 5 2 17" xfId="29737"/>
    <cellStyle name="20% - 輔色2 21 5 2 18" xfId="30686"/>
    <cellStyle name="20% - 輔色2 21 5 2 19" xfId="31614"/>
    <cellStyle name="20% - 輔色2 21 5 2 2" xfId="12956"/>
    <cellStyle name="20% - 輔色2 21 5 2 20" xfId="32530"/>
    <cellStyle name="20% - 輔色2 21 5 2 3" xfId="14172"/>
    <cellStyle name="20% - 輔色2 21 5 2 4" xfId="15385"/>
    <cellStyle name="20% - 輔色2 21 5 2 5" xfId="16578"/>
    <cellStyle name="20% - 輔色2 21 5 2 6" xfId="17771"/>
    <cellStyle name="20% - 輔色2 21 5 2 7" xfId="18937"/>
    <cellStyle name="20% - 輔色2 21 5 2 8" xfId="20080"/>
    <cellStyle name="20% - 輔色2 21 5 2 9" xfId="21217"/>
    <cellStyle name="20% - 輔色2 21 5 20" xfId="18225"/>
    <cellStyle name="20% - 輔色2 21 5 21" xfId="10873"/>
    <cellStyle name="20% - 輔色2 21 5 22" xfId="8991"/>
    <cellStyle name="20% - 輔色2 21 5 23" xfId="24996"/>
    <cellStyle name="20% - 輔色2 21 5 24" xfId="20879"/>
    <cellStyle name="20% - 輔色2 21 5 25" xfId="7745"/>
    <cellStyle name="20% - 輔色2 21 5 3" xfId="6018"/>
    <cellStyle name="20% - 輔色2 21 5 3 10" xfId="10178"/>
    <cellStyle name="20% - 輔色2 21 5 3 11" xfId="19715"/>
    <cellStyle name="20% - 輔色2 21 5 3 12" xfId="10528"/>
    <cellStyle name="20% - 輔色2 21 5 3 13" xfId="12279"/>
    <cellStyle name="20% - 輔色2 21 5 3 14" xfId="10405"/>
    <cellStyle name="20% - 輔色2 21 5 3 15" xfId="18221"/>
    <cellStyle name="20% - 輔色2 21 5 3 16" xfId="10401"/>
    <cellStyle name="20% - 輔色2 21 5 3 17" xfId="11442"/>
    <cellStyle name="20% - 輔色2 21 5 3 18" xfId="22297"/>
    <cellStyle name="20% - 輔色2 21 5 3 19" xfId="11392"/>
    <cellStyle name="20% - 輔色2 21 5 3 2" xfId="12003"/>
    <cellStyle name="20% - 輔色2 21 5 3 20" xfId="9801"/>
    <cellStyle name="20% - 輔色2 21 5 3 3" xfId="10935"/>
    <cellStyle name="20% - 輔色2 21 5 3 4" xfId="8260"/>
    <cellStyle name="20% - 輔色2 21 5 3 5" xfId="10313"/>
    <cellStyle name="20% - 輔色2 21 5 3 6" xfId="11429"/>
    <cellStyle name="20% - 輔色2 21 5 3 7" xfId="8034"/>
    <cellStyle name="20% - 輔色2 21 5 3 8" xfId="9127"/>
    <cellStyle name="20% - 輔色2 21 5 3 9" xfId="9029"/>
    <cellStyle name="20% - 輔色2 21 5 4" xfId="6491"/>
    <cellStyle name="20% - 輔色2 21 5 4 10" xfId="21847"/>
    <cellStyle name="20% - 輔色2 21 5 4 11" xfId="22956"/>
    <cellStyle name="20% - 輔色2 21 5 4 12" xfId="24054"/>
    <cellStyle name="20% - 輔色2 21 5 4 13" xfId="25140"/>
    <cellStyle name="20% - 輔色2 21 5 4 14" xfId="26214"/>
    <cellStyle name="20% - 輔色2 21 5 4 15" xfId="27273"/>
    <cellStyle name="20% - 輔色2 21 5 4 16" xfId="28301"/>
    <cellStyle name="20% - 輔色2 21 5 4 17" xfId="29304"/>
    <cellStyle name="20% - 輔色2 21 5 4 18" xfId="30273"/>
    <cellStyle name="20% - 輔色2 21 5 4 19" xfId="31205"/>
    <cellStyle name="20% - 輔色2 21 5 4 2" xfId="12422"/>
    <cellStyle name="20% - 輔色2 21 5 4 20" xfId="32127"/>
    <cellStyle name="20% - 輔色2 21 5 4 3" xfId="13635"/>
    <cellStyle name="20% - 輔色2 21 5 4 4" xfId="14860"/>
    <cellStyle name="20% - 輔色2 21 5 4 5" xfId="16052"/>
    <cellStyle name="20% - 輔色2 21 5 4 6" xfId="17237"/>
    <cellStyle name="20% - 輔色2 21 5 4 7" xfId="18426"/>
    <cellStyle name="20% - 輔色2 21 5 4 8" xfId="19584"/>
    <cellStyle name="20% - 輔色2 21 5 4 9" xfId="20714"/>
    <cellStyle name="20% - 輔色2 21 5 5" xfId="6529"/>
    <cellStyle name="20% - 輔色2 21 5 5 10" xfId="21873"/>
    <cellStyle name="20% - 輔色2 21 5 5 11" xfId="22985"/>
    <cellStyle name="20% - 輔色2 21 5 5 12" xfId="24086"/>
    <cellStyle name="20% - 輔色2 21 5 5 13" xfId="25169"/>
    <cellStyle name="20% - 輔色2 21 5 5 14" xfId="26241"/>
    <cellStyle name="20% - 輔色2 21 5 5 15" xfId="27297"/>
    <cellStyle name="20% - 輔色2 21 5 5 16" xfId="28324"/>
    <cellStyle name="20% - 輔色2 21 5 5 17" xfId="29327"/>
    <cellStyle name="20% - 輔色2 21 5 5 18" xfId="30296"/>
    <cellStyle name="20% - 輔色2 21 5 5 19" xfId="31226"/>
    <cellStyle name="20% - 輔色2 21 5 5 2" xfId="12456"/>
    <cellStyle name="20% - 輔色2 21 5 5 20" xfId="32148"/>
    <cellStyle name="20% - 輔色2 21 5 5 3" xfId="13668"/>
    <cellStyle name="20% - 輔色2 21 5 5 4" xfId="14892"/>
    <cellStyle name="20% - 輔色2 21 5 5 5" xfId="16085"/>
    <cellStyle name="20% - 輔色2 21 5 5 6" xfId="17272"/>
    <cellStyle name="20% - 輔色2 21 5 5 7" xfId="18455"/>
    <cellStyle name="20% - 輔色2 21 5 5 8" xfId="19613"/>
    <cellStyle name="20% - 輔色2 21 5 5 9" xfId="20743"/>
    <cellStyle name="20% - 輔色2 21 5 6" xfId="7189"/>
    <cellStyle name="20% - 輔色2 21 5 6 10" xfId="22431"/>
    <cellStyle name="20% - 輔色2 21 5 6 11" xfId="23537"/>
    <cellStyle name="20% - 輔色2 21 5 6 12" xfId="24629"/>
    <cellStyle name="20% - 輔色2 21 5 6 13" xfId="25715"/>
    <cellStyle name="20% - 輔色2 21 5 6 14" xfId="26774"/>
    <cellStyle name="20% - 輔色2 21 5 6 15" xfId="27819"/>
    <cellStyle name="20% - 輔色2 21 5 6 16" xfId="28840"/>
    <cellStyle name="20% - 輔色2 21 5 6 17" xfId="29828"/>
    <cellStyle name="20% - 輔色2 21 5 6 18" xfId="30770"/>
    <cellStyle name="20% - 輔色2 21 5 6 19" xfId="31698"/>
    <cellStyle name="20% - 輔色2 21 5 6 2" xfId="13055"/>
    <cellStyle name="20% - 輔色2 21 5 6 20" xfId="32614"/>
    <cellStyle name="20% - 輔色2 21 5 6 3" xfId="14275"/>
    <cellStyle name="20% - 輔色2 21 5 6 4" xfId="15484"/>
    <cellStyle name="20% - 輔色2 21 5 6 5" xfId="16676"/>
    <cellStyle name="20% - 輔色2 21 5 6 6" xfId="17872"/>
    <cellStyle name="20% - 輔色2 21 5 6 7" xfId="19033"/>
    <cellStyle name="20% - 輔色2 21 5 6 8" xfId="20176"/>
    <cellStyle name="20% - 輔色2 21 5 6 9" xfId="21311"/>
    <cellStyle name="20% - 輔色2 21 5 7" xfId="11744"/>
    <cellStyle name="20% - 輔色2 21 5 8" xfId="7824"/>
    <cellStyle name="20% - 輔色2 21 5 9" xfId="9044"/>
    <cellStyle name="20% - 輔色2 21 6" xfId="5725"/>
    <cellStyle name="20% - 輔色2 21 6 10" xfId="10189"/>
    <cellStyle name="20% - 輔色2 21 6 11" xfId="8368"/>
    <cellStyle name="20% - 輔色2 21 6 12" xfId="8809"/>
    <cellStyle name="20% - 輔色2 21 6 13" xfId="10415"/>
    <cellStyle name="20% - 輔色2 21 6 14" xfId="8850"/>
    <cellStyle name="20% - 輔色2 21 6 15" xfId="8577"/>
    <cellStyle name="20% - 輔色2 21 6 16" xfId="10470"/>
    <cellStyle name="20% - 輔色2 21 6 17" xfId="10082"/>
    <cellStyle name="20% - 輔色2 21 6 18" xfId="17641"/>
    <cellStyle name="20% - 輔色2 21 6 19" xfId="21393"/>
    <cellStyle name="20% - 輔色2 21 6 2" xfId="7091"/>
    <cellStyle name="20% - 輔色2 21 6 2 10" xfId="22342"/>
    <cellStyle name="20% - 輔色2 21 6 2 11" xfId="23450"/>
    <cellStyle name="20% - 輔色2 21 6 2 12" xfId="24545"/>
    <cellStyle name="20% - 輔色2 21 6 2 13" xfId="25627"/>
    <cellStyle name="20% - 輔色2 21 6 2 14" xfId="26692"/>
    <cellStyle name="20% - 輔色2 21 6 2 15" xfId="27738"/>
    <cellStyle name="20% - 輔色2 21 6 2 16" xfId="28758"/>
    <cellStyle name="20% - 輔色2 21 6 2 17" xfId="29744"/>
    <cellStyle name="20% - 輔色2 21 6 2 18" xfId="30693"/>
    <cellStyle name="20% - 輔色2 21 6 2 19" xfId="31621"/>
    <cellStyle name="20% - 輔色2 21 6 2 2" xfId="12963"/>
    <cellStyle name="20% - 輔色2 21 6 2 20" xfId="32537"/>
    <cellStyle name="20% - 輔色2 21 6 2 3" xfId="14180"/>
    <cellStyle name="20% - 輔色2 21 6 2 4" xfId="15393"/>
    <cellStyle name="20% - 輔色2 21 6 2 5" xfId="16585"/>
    <cellStyle name="20% - 輔色2 21 6 2 6" xfId="17778"/>
    <cellStyle name="20% - 輔色2 21 6 2 7" xfId="18944"/>
    <cellStyle name="20% - 輔色2 21 6 2 8" xfId="20087"/>
    <cellStyle name="20% - 輔色2 21 6 2 9" xfId="21224"/>
    <cellStyle name="20% - 輔色2 21 6 20" xfId="8399"/>
    <cellStyle name="20% - 輔色2 21 6 21" xfId="11782"/>
    <cellStyle name="20% - 輔色2 21 6 22" xfId="11433"/>
    <cellStyle name="20% - 輔色2 21 6 23" xfId="8384"/>
    <cellStyle name="20% - 輔色2 21 6 24" xfId="7985"/>
    <cellStyle name="20% - 輔色2 21 6 25" xfId="27338"/>
    <cellStyle name="20% - 輔色2 21 6 3" xfId="7173"/>
    <cellStyle name="20% - 輔色2 21 6 3 10" xfId="22417"/>
    <cellStyle name="20% - 輔色2 21 6 3 11" xfId="23523"/>
    <cellStyle name="20% - 輔色2 21 6 3 12" xfId="24618"/>
    <cellStyle name="20% - 輔色2 21 6 3 13" xfId="25702"/>
    <cellStyle name="20% - 輔色2 21 6 3 14" xfId="26763"/>
    <cellStyle name="20% - 輔色2 21 6 3 15" xfId="27807"/>
    <cellStyle name="20% - 輔色2 21 6 3 16" xfId="28828"/>
    <cellStyle name="20% - 輔色2 21 6 3 17" xfId="29816"/>
    <cellStyle name="20% - 輔色2 21 6 3 18" xfId="30759"/>
    <cellStyle name="20% - 輔色2 21 6 3 19" xfId="31687"/>
    <cellStyle name="20% - 輔色2 21 6 3 2" xfId="13041"/>
    <cellStyle name="20% - 輔色2 21 6 3 20" xfId="32603"/>
    <cellStyle name="20% - 輔色2 21 6 3 3" xfId="14261"/>
    <cellStyle name="20% - 輔色2 21 6 3 4" xfId="15471"/>
    <cellStyle name="20% - 輔色2 21 6 3 5" xfId="16661"/>
    <cellStyle name="20% - 輔色2 21 6 3 6" xfId="17857"/>
    <cellStyle name="20% - 輔色2 21 6 3 7" xfId="19020"/>
    <cellStyle name="20% - 輔色2 21 6 3 8" xfId="20162"/>
    <cellStyle name="20% - 輔色2 21 6 3 9" xfId="21297"/>
    <cellStyle name="20% - 輔色2 21 6 4" xfId="7262"/>
    <cellStyle name="20% - 輔色2 21 6 4 10" xfId="22497"/>
    <cellStyle name="20% - 輔色2 21 6 4 11" xfId="23603"/>
    <cellStyle name="20% - 輔色2 21 6 4 12" xfId="24695"/>
    <cellStyle name="20% - 輔色2 21 6 4 13" xfId="25782"/>
    <cellStyle name="20% - 輔色2 21 6 4 14" xfId="26843"/>
    <cellStyle name="20% - 輔色2 21 6 4 15" xfId="27885"/>
    <cellStyle name="20% - 輔色2 21 6 4 16" xfId="28907"/>
    <cellStyle name="20% - 輔色2 21 6 4 17" xfId="29895"/>
    <cellStyle name="20% - 輔色2 21 6 4 18" xfId="30835"/>
    <cellStyle name="20% - 輔色2 21 6 4 19" xfId="31762"/>
    <cellStyle name="20% - 輔色2 21 6 4 2" xfId="13124"/>
    <cellStyle name="20% - 輔色2 21 6 4 20" xfId="32678"/>
    <cellStyle name="20% - 輔色2 21 6 4 3" xfId="14345"/>
    <cellStyle name="20% - 輔色2 21 6 4 4" xfId="15553"/>
    <cellStyle name="20% - 輔色2 21 6 4 5" xfId="16746"/>
    <cellStyle name="20% - 輔色2 21 6 4 6" xfId="17941"/>
    <cellStyle name="20% - 輔色2 21 6 4 7" xfId="19104"/>
    <cellStyle name="20% - 輔色2 21 6 4 8" xfId="20244"/>
    <cellStyle name="20% - 輔色2 21 6 4 9" xfId="21382"/>
    <cellStyle name="20% - 輔色2 21 6 5" xfId="7335"/>
    <cellStyle name="20% - 輔色2 21 6 5 10" xfId="22565"/>
    <cellStyle name="20% - 輔色2 21 6 5 11" xfId="23670"/>
    <cellStyle name="20% - 輔色2 21 6 5 12" xfId="24762"/>
    <cellStyle name="20% - 輔色2 21 6 5 13" xfId="25849"/>
    <cellStyle name="20% - 輔色2 21 6 5 14" xfId="26911"/>
    <cellStyle name="20% - 輔色2 21 6 5 15" xfId="27954"/>
    <cellStyle name="20% - 輔色2 21 6 5 16" xfId="28974"/>
    <cellStyle name="20% - 輔色2 21 6 5 17" xfId="29962"/>
    <cellStyle name="20% - 輔色2 21 6 5 18" xfId="30902"/>
    <cellStyle name="20% - 輔色2 21 6 5 19" xfId="31829"/>
    <cellStyle name="20% - 輔色2 21 6 5 2" xfId="13193"/>
    <cellStyle name="20% - 輔色2 21 6 5 20" xfId="32744"/>
    <cellStyle name="20% - 輔色2 21 6 5 3" xfId="14414"/>
    <cellStyle name="20% - 輔色2 21 6 5 4" xfId="15625"/>
    <cellStyle name="20% - 輔色2 21 6 5 5" xfId="16817"/>
    <cellStyle name="20% - 輔色2 21 6 5 6" xfId="18011"/>
    <cellStyle name="20% - 輔色2 21 6 5 7" xfId="19173"/>
    <cellStyle name="20% - 輔色2 21 6 5 8" xfId="20315"/>
    <cellStyle name="20% - 輔色2 21 6 5 9" xfId="21450"/>
    <cellStyle name="20% - 輔色2 21 6 6" xfId="7403"/>
    <cellStyle name="20% - 輔色2 21 6 6 10" xfId="22632"/>
    <cellStyle name="20% - 輔色2 21 6 6 11" xfId="23736"/>
    <cellStyle name="20% - 輔色2 21 6 6 12" xfId="24829"/>
    <cellStyle name="20% - 輔色2 21 6 6 13" xfId="25915"/>
    <cellStyle name="20% - 輔色2 21 6 6 14" xfId="26977"/>
    <cellStyle name="20% - 輔色2 21 6 6 15" xfId="28022"/>
    <cellStyle name="20% - 輔色2 21 6 6 16" xfId="29040"/>
    <cellStyle name="20% - 輔色2 21 6 6 17" xfId="30028"/>
    <cellStyle name="20% - 輔色2 21 6 6 18" xfId="30968"/>
    <cellStyle name="20% - 輔色2 21 6 6 19" xfId="31895"/>
    <cellStyle name="20% - 輔色2 21 6 6 2" xfId="13261"/>
    <cellStyle name="20% - 輔色2 21 6 6 20" xfId="32810"/>
    <cellStyle name="20% - 輔色2 21 6 6 3" xfId="14482"/>
    <cellStyle name="20% - 輔色2 21 6 6 4" xfId="15692"/>
    <cellStyle name="20% - 輔色2 21 6 6 5" xfId="16885"/>
    <cellStyle name="20% - 輔色2 21 6 6 6" xfId="18078"/>
    <cellStyle name="20% - 輔色2 21 6 6 7" xfId="19240"/>
    <cellStyle name="20% - 輔色2 21 6 6 8" xfId="20383"/>
    <cellStyle name="20% - 輔色2 21 6 6 9" xfId="21517"/>
    <cellStyle name="20% - 輔色2 21 6 7" xfId="11779"/>
    <cellStyle name="20% - 輔色2 21 6 8" xfId="7801"/>
    <cellStyle name="20% - 輔色2 21 6 9" xfId="10926"/>
    <cellStyle name="20% - 輔色2 21 7" xfId="5314"/>
    <cellStyle name="20% - 輔色2 21 7 10" xfId="8698"/>
    <cellStyle name="20% - 輔色2 21 7 11" xfId="11761"/>
    <cellStyle name="20% - 輔色2 21 7 12" xfId="13953"/>
    <cellStyle name="20% - 輔色2 21 7 13" xfId="9537"/>
    <cellStyle name="20% - 輔色2 21 7 14" xfId="8196"/>
    <cellStyle name="20% - 輔色2 21 7 15" xfId="9787"/>
    <cellStyle name="20% - 輔色2 21 7 16" xfId="14586"/>
    <cellStyle name="20% - 輔色2 21 7 17" xfId="9730"/>
    <cellStyle name="20% - 輔色2 21 7 18" xfId="16980"/>
    <cellStyle name="20% - 輔色2 21 7 19" xfId="18302"/>
    <cellStyle name="20% - 輔色2 21 7 2" xfId="6983"/>
    <cellStyle name="20% - 輔色2 21 7 2 10" xfId="22248"/>
    <cellStyle name="20% - 輔色2 21 7 2 11" xfId="23356"/>
    <cellStyle name="20% - 輔色2 21 7 2 12" xfId="24451"/>
    <cellStyle name="20% - 輔色2 21 7 2 13" xfId="25530"/>
    <cellStyle name="20% - 輔色2 21 7 2 14" xfId="26597"/>
    <cellStyle name="20% - 輔色2 21 7 2 15" xfId="27641"/>
    <cellStyle name="20% - 輔色2 21 7 2 16" xfId="28664"/>
    <cellStyle name="20% - 輔色2 21 7 2 17" xfId="29653"/>
    <cellStyle name="20% - 輔色2 21 7 2 18" xfId="30601"/>
    <cellStyle name="20% - 輔色2 21 7 2 19" xfId="31530"/>
    <cellStyle name="20% - 輔色2 21 7 2 2" xfId="12861"/>
    <cellStyle name="20% - 輔色2 21 7 2 20" xfId="32449"/>
    <cellStyle name="20% - 輔色2 21 7 2 3" xfId="14078"/>
    <cellStyle name="20% - 輔色2 21 7 2 4" xfId="15294"/>
    <cellStyle name="20% - 輔色2 21 7 2 5" xfId="16482"/>
    <cellStyle name="20% - 輔色2 21 7 2 6" xfId="17678"/>
    <cellStyle name="20% - 輔色2 21 7 2 7" xfId="18846"/>
    <cellStyle name="20% - 輔色2 21 7 2 8" xfId="19990"/>
    <cellStyle name="20% - 輔色2 21 7 2 9" xfId="21124"/>
    <cellStyle name="20% - 輔色2 21 7 20" xfId="10078"/>
    <cellStyle name="20% - 輔色2 21 7 21" xfId="9960"/>
    <cellStyle name="20% - 輔色2 21 7 22" xfId="8184"/>
    <cellStyle name="20% - 輔色2 21 7 23" xfId="7802"/>
    <cellStyle name="20% - 輔色2 21 7 24" xfId="13520"/>
    <cellStyle name="20% - 輔色2 21 7 25" xfId="28183"/>
    <cellStyle name="20% - 輔色2 21 7 3" xfId="6089"/>
    <cellStyle name="20% - 輔色2 21 7 3 10" xfId="19379"/>
    <cellStyle name="20% - 輔色2 21 7 3 11" xfId="17729"/>
    <cellStyle name="20% - 輔色2 21 7 3 12" xfId="9083"/>
    <cellStyle name="20% - 輔色2 21 7 3 13" xfId="9483"/>
    <cellStyle name="20% - 輔色2 21 7 3 14" xfId="18293"/>
    <cellStyle name="20% - 輔色2 21 7 3 15" xfId="19621"/>
    <cellStyle name="20% - 輔色2 21 7 3 16" xfId="15754"/>
    <cellStyle name="20% - 輔色2 21 7 3 17" xfId="27108"/>
    <cellStyle name="20% - 輔色2 21 7 3 18" xfId="21902"/>
    <cellStyle name="20% - 輔色2 21 7 3 19" xfId="11640"/>
    <cellStyle name="20% - 輔色2 21 7 3 2" xfId="12071"/>
    <cellStyle name="20% - 輔色2 21 7 3 20" xfId="25581"/>
    <cellStyle name="20% - 輔色2 21 7 3 3" xfId="10294"/>
    <cellStyle name="20% - 輔色2 21 7 3 4" xfId="8330"/>
    <cellStyle name="20% - 輔色2 21 7 3 5" xfId="8668"/>
    <cellStyle name="20% - 輔色2 21 7 3 6" xfId="9825"/>
    <cellStyle name="20% - 輔色2 21 7 3 7" xfId="8813"/>
    <cellStyle name="20% - 輔色2 21 7 3 8" xfId="10877"/>
    <cellStyle name="20% - 輔色2 21 7 3 9" xfId="8967"/>
    <cellStyle name="20% - 輔色2 21 7 4" xfId="6820"/>
    <cellStyle name="20% - 輔色2 21 7 4 10" xfId="22102"/>
    <cellStyle name="20% - 輔色2 21 7 4 11" xfId="23208"/>
    <cellStyle name="20% - 輔色2 21 7 4 12" xfId="24306"/>
    <cellStyle name="20% - 輔色2 21 7 4 13" xfId="25386"/>
    <cellStyle name="20% - 輔色2 21 7 4 14" xfId="26452"/>
    <cellStyle name="20% - 輔色2 21 7 4 15" xfId="27504"/>
    <cellStyle name="20% - 輔色2 21 7 4 16" xfId="28530"/>
    <cellStyle name="20% - 輔色2 21 7 4 17" xfId="29523"/>
    <cellStyle name="20% - 輔色2 21 7 4 18" xfId="30473"/>
    <cellStyle name="20% - 輔色2 21 7 4 19" xfId="31403"/>
    <cellStyle name="20% - 輔色2 21 7 4 2" xfId="12706"/>
    <cellStyle name="20% - 輔色2 21 7 4 20" xfId="32322"/>
    <cellStyle name="20% - 輔色2 21 7 4 3" xfId="13926"/>
    <cellStyle name="20% - 輔色2 21 7 4 4" xfId="15144"/>
    <cellStyle name="20% - 輔色2 21 7 4 5" xfId="16328"/>
    <cellStyle name="20% - 輔色2 21 7 4 6" xfId="17528"/>
    <cellStyle name="20% - 輔色2 21 7 4 7" xfId="18696"/>
    <cellStyle name="20% - 輔色2 21 7 4 8" xfId="19844"/>
    <cellStyle name="20% - 輔色2 21 7 4 9" xfId="20976"/>
    <cellStyle name="20% - 輔色2 21 7 5" xfId="6575"/>
    <cellStyle name="20% - 輔色2 21 7 5 10" xfId="21908"/>
    <cellStyle name="20% - 輔色2 21 7 5 11" xfId="23021"/>
    <cellStyle name="20% - 輔色2 21 7 5 12" xfId="24120"/>
    <cellStyle name="20% - 輔色2 21 7 5 13" xfId="25203"/>
    <cellStyle name="20% - 輔色2 21 7 5 14" xfId="26267"/>
    <cellStyle name="20% - 輔色2 21 7 5 15" xfId="27323"/>
    <cellStyle name="20% - 輔色2 21 7 5 16" xfId="28352"/>
    <cellStyle name="20% - 輔色2 21 7 5 17" xfId="29351"/>
    <cellStyle name="20% - 輔色2 21 7 5 18" xfId="30319"/>
    <cellStyle name="20% - 輔色2 21 7 5 19" xfId="31249"/>
    <cellStyle name="20% - 輔色2 21 7 5 2" xfId="12497"/>
    <cellStyle name="20% - 輔色2 21 7 5 20" xfId="32171"/>
    <cellStyle name="20% - 輔色2 21 7 5 3" xfId="13709"/>
    <cellStyle name="20% - 輔色2 21 7 5 4" xfId="14930"/>
    <cellStyle name="20% - 輔色2 21 7 5 5" xfId="16120"/>
    <cellStyle name="20% - 輔色2 21 7 5 6" xfId="17313"/>
    <cellStyle name="20% - 輔色2 21 7 5 7" xfId="18488"/>
    <cellStyle name="20% - 輔色2 21 7 5 8" xfId="19646"/>
    <cellStyle name="20% - 輔色2 21 7 5 9" xfId="20770"/>
    <cellStyle name="20% - 輔色2 21 7 6" xfId="6384"/>
    <cellStyle name="20% - 輔色2 21 7 6 10" xfId="21748"/>
    <cellStyle name="20% - 輔色2 21 7 6 11" xfId="22859"/>
    <cellStyle name="20% - 輔色2 21 7 6 12" xfId="23956"/>
    <cellStyle name="20% - 輔色2 21 7 6 13" xfId="25044"/>
    <cellStyle name="20% - 輔色2 21 7 6 14" xfId="26121"/>
    <cellStyle name="20% - 輔色2 21 7 6 15" xfId="27183"/>
    <cellStyle name="20% - 輔色2 21 7 6 16" xfId="28205"/>
    <cellStyle name="20% - 輔色2 21 7 6 17" xfId="29211"/>
    <cellStyle name="20% - 輔色2 21 7 6 18" xfId="30184"/>
    <cellStyle name="20% - 輔色2 21 7 6 19" xfId="31116"/>
    <cellStyle name="20% - 輔色2 21 7 6 2" xfId="12322"/>
    <cellStyle name="20% - 輔色2 21 7 6 20" xfId="32039"/>
    <cellStyle name="20% - 輔色2 21 7 6 3" xfId="13536"/>
    <cellStyle name="20% - 輔色2 21 7 6 4" xfId="14757"/>
    <cellStyle name="20% - 輔色2 21 7 6 5" xfId="15951"/>
    <cellStyle name="20% - 輔色2 21 7 6 6" xfId="17136"/>
    <cellStyle name="20% - 輔色2 21 7 6 7" xfId="18324"/>
    <cellStyle name="20% - 輔色2 21 7 6 8" xfId="19490"/>
    <cellStyle name="20% - 輔色2 21 7 6 9" xfId="20616"/>
    <cellStyle name="20% - 輔色2 21 7 7" xfId="11462"/>
    <cellStyle name="20% - 輔色2 21 7 8" xfId="10874"/>
    <cellStyle name="20% - 輔色2 21 7 9" xfId="8285"/>
    <cellStyle name="20% - 輔色2 21 8" xfId="5555"/>
    <cellStyle name="20% - 輔色2 21 8 10" xfId="9419"/>
    <cellStyle name="20% - 輔色2 21 8 11" xfId="9468"/>
    <cellStyle name="20% - 輔色2 21 8 12" xfId="10666"/>
    <cellStyle name="20% - 輔色2 21 8 13" xfId="8274"/>
    <cellStyle name="20% - 輔色2 21 8 14" xfId="9874"/>
    <cellStyle name="20% - 輔色2 21 8 15" xfId="9997"/>
    <cellStyle name="20% - 輔色2 21 8 16" xfId="17047"/>
    <cellStyle name="20% - 輔色2 21 8 17" xfId="9870"/>
    <cellStyle name="20% - 輔色2 21 8 18" xfId="20993"/>
    <cellStyle name="20% - 輔色2 21 8 19" xfId="18625"/>
    <cellStyle name="20% - 輔色2 21 8 2" xfId="7045"/>
    <cellStyle name="20% - 輔色2 21 8 2 10" xfId="22303"/>
    <cellStyle name="20% - 輔色2 21 8 2 11" xfId="23412"/>
    <cellStyle name="20% - 輔色2 21 8 2 12" xfId="24505"/>
    <cellStyle name="20% - 輔色2 21 8 2 13" xfId="25587"/>
    <cellStyle name="20% - 輔色2 21 8 2 14" xfId="26653"/>
    <cellStyle name="20% - 輔色2 21 8 2 15" xfId="27699"/>
    <cellStyle name="20% - 輔色2 21 8 2 16" xfId="28719"/>
    <cellStyle name="20% - 輔色2 21 8 2 17" xfId="29706"/>
    <cellStyle name="20% - 輔色2 21 8 2 18" xfId="30654"/>
    <cellStyle name="20% - 輔色2 21 8 2 19" xfId="31583"/>
    <cellStyle name="20% - 輔色2 21 8 2 2" xfId="12921"/>
    <cellStyle name="20% - 輔色2 21 8 2 20" xfId="32499"/>
    <cellStyle name="20% - 輔色2 21 8 2 3" xfId="14138"/>
    <cellStyle name="20% - 輔色2 21 8 2 4" xfId="15352"/>
    <cellStyle name="20% - 輔色2 21 8 2 5" xfId="16541"/>
    <cellStyle name="20% - 輔色2 21 8 2 6" xfId="17736"/>
    <cellStyle name="20% - 輔色2 21 8 2 7" xfId="18903"/>
    <cellStyle name="20% - 輔色2 21 8 2 8" xfId="20046"/>
    <cellStyle name="20% - 輔色2 21 8 2 9" xfId="21182"/>
    <cellStyle name="20% - 輔色2 21 8 20" xfId="14627"/>
    <cellStyle name="20% - 輔色2 21 8 21" xfId="11468"/>
    <cellStyle name="20% - 輔色2 21 8 22" xfId="11984"/>
    <cellStyle name="20% - 輔色2 21 8 23" xfId="8870"/>
    <cellStyle name="20% - 輔色2 21 8 24" xfId="9433"/>
    <cellStyle name="20% - 輔色2 21 8 25" xfId="13194"/>
    <cellStyle name="20% - 輔色2 21 8 3" xfId="6042"/>
    <cellStyle name="20% - 輔色2 21 8 3 10" xfId="7688"/>
    <cellStyle name="20% - 輔色2 21 8 3 11" xfId="9728"/>
    <cellStyle name="20% - 輔色2 21 8 3 12" xfId="10092"/>
    <cellStyle name="20% - 輔色2 21 8 3 13" xfId="10804"/>
    <cellStyle name="20% - 輔色2 21 8 3 14" xfId="16271"/>
    <cellStyle name="20% - 輔色2 21 8 3 15" xfId="17295"/>
    <cellStyle name="20% - 輔色2 21 8 3 16" xfId="10333"/>
    <cellStyle name="20% - 輔色2 21 8 3 17" xfId="11373"/>
    <cellStyle name="20% - 輔色2 21 8 3 18" xfId="11769"/>
    <cellStyle name="20% - 輔色2 21 8 3 19" xfId="22034"/>
    <cellStyle name="20% - 輔色2 21 8 3 2" xfId="12027"/>
    <cellStyle name="20% - 輔色2 21 8 3 20" xfId="17072"/>
    <cellStyle name="20% - 輔色2 21 8 3 3" xfId="7600"/>
    <cellStyle name="20% - 輔色2 21 8 3 4" xfId="9208"/>
    <cellStyle name="20% - 輔色2 21 8 3 5" xfId="11397"/>
    <cellStyle name="20% - 輔色2 21 8 3 6" xfId="8109"/>
    <cellStyle name="20% - 輔色2 21 8 3 7" xfId="11854"/>
    <cellStyle name="20% - 輔色2 21 8 3 8" xfId="10627"/>
    <cellStyle name="20% - 輔色2 21 8 3 9" xfId="10084"/>
    <cellStyle name="20% - 輔色2 21 8 4" xfId="6472"/>
    <cellStyle name="20% - 輔色2 21 8 4 10" xfId="21830"/>
    <cellStyle name="20% - 輔色2 21 8 4 11" xfId="22939"/>
    <cellStyle name="20% - 輔色2 21 8 4 12" xfId="24036"/>
    <cellStyle name="20% - 輔色2 21 8 4 13" xfId="25122"/>
    <cellStyle name="20% - 輔色2 21 8 4 14" xfId="26198"/>
    <cellStyle name="20% - 輔色2 21 8 4 15" xfId="27257"/>
    <cellStyle name="20% - 輔色2 21 8 4 16" xfId="28283"/>
    <cellStyle name="20% - 輔色2 21 8 4 17" xfId="29288"/>
    <cellStyle name="20% - 輔色2 21 8 4 18" xfId="30257"/>
    <cellStyle name="20% - 輔色2 21 8 4 19" xfId="31189"/>
    <cellStyle name="20% - 輔色2 21 8 4 2" xfId="12404"/>
    <cellStyle name="20% - 輔色2 21 8 4 20" xfId="32111"/>
    <cellStyle name="20% - 輔色2 21 8 4 3" xfId="13617"/>
    <cellStyle name="20% - 輔色2 21 8 4 4" xfId="14842"/>
    <cellStyle name="20% - 輔色2 21 8 4 5" xfId="16034"/>
    <cellStyle name="20% - 輔色2 21 8 4 6" xfId="17219"/>
    <cellStyle name="20% - 輔色2 21 8 4 7" xfId="18408"/>
    <cellStyle name="20% - 輔色2 21 8 4 8" xfId="19566"/>
    <cellStyle name="20% - 輔色2 21 8 4 9" xfId="20697"/>
    <cellStyle name="20% - 輔色2 21 8 5" xfId="6592"/>
    <cellStyle name="20% - 輔色2 21 8 5 10" xfId="21922"/>
    <cellStyle name="20% - 輔色2 21 8 5 11" xfId="23035"/>
    <cellStyle name="20% - 輔色2 21 8 5 12" xfId="24132"/>
    <cellStyle name="20% - 輔色2 21 8 5 13" xfId="25215"/>
    <cellStyle name="20% - 輔色2 21 8 5 14" xfId="26280"/>
    <cellStyle name="20% - 輔色2 21 8 5 15" xfId="27335"/>
    <cellStyle name="20% - 輔色2 21 8 5 16" xfId="28364"/>
    <cellStyle name="20% - 輔色2 21 8 5 17" xfId="29364"/>
    <cellStyle name="20% - 輔色2 21 8 5 18" xfId="30331"/>
    <cellStyle name="20% - 輔色2 21 8 5 19" xfId="31261"/>
    <cellStyle name="20% - 輔色2 21 8 5 2" xfId="12512"/>
    <cellStyle name="20% - 輔色2 21 8 5 20" xfId="32183"/>
    <cellStyle name="20% - 輔色2 21 8 5 3" xfId="13724"/>
    <cellStyle name="20% - 輔色2 21 8 5 4" xfId="14945"/>
    <cellStyle name="20% - 輔色2 21 8 5 5" xfId="16135"/>
    <cellStyle name="20% - 輔色2 21 8 5 6" xfId="17329"/>
    <cellStyle name="20% - 輔色2 21 8 5 7" xfId="18502"/>
    <cellStyle name="20% - 輔色2 21 8 5 8" xfId="19658"/>
    <cellStyle name="20% - 輔色2 21 8 5 9" xfId="20785"/>
    <cellStyle name="20% - 輔色2 21 8 6" xfId="6110"/>
    <cellStyle name="20% - 輔色2 21 8 6 10" xfId="11962"/>
    <cellStyle name="20% - 輔色2 21 8 6 11" xfId="10421"/>
    <cellStyle name="20% - 輔色2 21 8 6 12" xfId="20549"/>
    <cellStyle name="20% - 輔色2 21 8 6 13" xfId="16567"/>
    <cellStyle name="20% - 輔色2 21 8 6 14" xfId="19468"/>
    <cellStyle name="20% - 輔色2 21 8 6 15" xfId="10571"/>
    <cellStyle name="20% - 輔色2 21 8 6 16" xfId="20525"/>
    <cellStyle name="20% - 輔色2 21 8 6 17" xfId="8064"/>
    <cellStyle name="20% - 輔色2 21 8 6 18" xfId="25125"/>
    <cellStyle name="20% - 輔色2 21 8 6 19" xfId="15854"/>
    <cellStyle name="20% - 輔色2 21 8 6 2" xfId="12091"/>
    <cellStyle name="20% - 輔色2 21 8 6 20" xfId="27341"/>
    <cellStyle name="20% - 輔色2 21 8 6 3" xfId="7549"/>
    <cellStyle name="20% - 輔色2 21 8 6 4" xfId="10899"/>
    <cellStyle name="20% - 輔色2 21 8 6 5" xfId="9753"/>
    <cellStyle name="20% - 輔色2 21 8 6 6" xfId="8561"/>
    <cellStyle name="20% - 輔色2 21 8 6 7" xfId="14194"/>
    <cellStyle name="20% - 輔色2 21 8 6 8" xfId="13620"/>
    <cellStyle name="20% - 輔色2 21 8 6 9" xfId="16975"/>
    <cellStyle name="20% - 輔色2 21 8 7" xfId="11651"/>
    <cellStyle name="20% - 輔色2 21 8 8" xfId="7901"/>
    <cellStyle name="20% - 輔色2 21 8 9" xfId="8985"/>
    <cellStyle name="20% - 輔色2 21 9" xfId="5857"/>
    <cellStyle name="20% - 輔色2 21 9 10" xfId="8299"/>
    <cellStyle name="20% - 輔色2 21 9 11" xfId="8690"/>
    <cellStyle name="20% - 輔色2 21 9 12" xfId="8420"/>
    <cellStyle name="20% - 輔色2 21 9 13" xfId="7813"/>
    <cellStyle name="20% - 輔色2 21 9 14" xfId="11967"/>
    <cellStyle name="20% - 輔色2 21 9 15" xfId="13120"/>
    <cellStyle name="20% - 輔色2 21 9 16" xfId="18896"/>
    <cellStyle name="20% - 輔色2 21 9 17" xfId="10081"/>
    <cellStyle name="20% - 輔色2 21 9 18" xfId="21586"/>
    <cellStyle name="20% - 輔色2 21 9 19" xfId="9396"/>
    <cellStyle name="20% - 輔色2 21 9 2" xfId="7135"/>
    <cellStyle name="20% - 輔色2 21 9 2 10" xfId="22382"/>
    <cellStyle name="20% - 輔色2 21 9 2 11" xfId="23488"/>
    <cellStyle name="20% - 輔色2 21 9 2 12" xfId="24583"/>
    <cellStyle name="20% - 輔色2 21 9 2 13" xfId="25668"/>
    <cellStyle name="20% - 輔色2 21 9 2 14" xfId="26730"/>
    <cellStyle name="20% - 輔色2 21 9 2 15" xfId="27774"/>
    <cellStyle name="20% - 輔色2 21 9 2 16" xfId="28795"/>
    <cellStyle name="20% - 輔色2 21 9 2 17" xfId="29783"/>
    <cellStyle name="20% - 輔色2 21 9 2 18" xfId="30728"/>
    <cellStyle name="20% - 輔色2 21 9 2 19" xfId="31656"/>
    <cellStyle name="20% - 輔色2 21 9 2 2" xfId="13005"/>
    <cellStyle name="20% - 輔色2 21 9 2 20" xfId="32572"/>
    <cellStyle name="20% - 輔色2 21 9 2 3" xfId="14224"/>
    <cellStyle name="20% - 輔色2 21 9 2 4" xfId="15435"/>
    <cellStyle name="20% - 輔色2 21 9 2 5" xfId="16626"/>
    <cellStyle name="20% - 輔色2 21 9 2 6" xfId="17820"/>
    <cellStyle name="20% - 輔色2 21 9 2 7" xfId="18985"/>
    <cellStyle name="20% - 輔色2 21 9 2 8" xfId="20129"/>
    <cellStyle name="20% - 輔色2 21 9 2 9" xfId="21263"/>
    <cellStyle name="20% - 輔色2 21 9 20" xfId="18207"/>
    <cellStyle name="20% - 輔色2 21 9 21" xfId="14085"/>
    <cellStyle name="20% - 輔色2 21 9 22" xfId="17798"/>
    <cellStyle name="20% - 輔色2 21 9 23" xfId="16089"/>
    <cellStyle name="20% - 輔色2 21 9 24" xfId="10014"/>
    <cellStyle name="20% - 輔色2 21 9 25" xfId="8335"/>
    <cellStyle name="20% - 輔色2 21 9 3" xfId="7224"/>
    <cellStyle name="20% - 輔色2 21 9 3 10" xfId="22462"/>
    <cellStyle name="20% - 輔色2 21 9 3 11" xfId="23568"/>
    <cellStyle name="20% - 輔色2 21 9 3 12" xfId="24660"/>
    <cellStyle name="20% - 輔色2 21 9 3 13" xfId="25747"/>
    <cellStyle name="20% - 輔色2 21 9 3 14" xfId="26806"/>
    <cellStyle name="20% - 輔色2 21 9 3 15" xfId="27849"/>
    <cellStyle name="20% - 輔色2 21 9 3 16" xfId="28871"/>
    <cellStyle name="20% - 輔色2 21 9 3 17" xfId="29858"/>
    <cellStyle name="20% - 輔色2 21 9 3 18" xfId="30800"/>
    <cellStyle name="20% - 輔色2 21 9 3 19" xfId="31727"/>
    <cellStyle name="20% - 輔色2 21 9 3 2" xfId="13088"/>
    <cellStyle name="20% - 輔色2 21 9 3 20" xfId="32643"/>
    <cellStyle name="20% - 輔色2 21 9 3 3" xfId="14307"/>
    <cellStyle name="20% - 輔色2 21 9 3 4" xfId="15517"/>
    <cellStyle name="20% - 輔色2 21 9 3 5" xfId="16710"/>
    <cellStyle name="20% - 輔色2 21 9 3 6" xfId="17903"/>
    <cellStyle name="20% - 輔色2 21 9 3 7" xfId="19066"/>
    <cellStyle name="20% - 輔色2 21 9 3 8" xfId="20207"/>
    <cellStyle name="20% - 輔色2 21 9 3 9" xfId="21344"/>
    <cellStyle name="20% - 輔色2 21 9 4" xfId="7300"/>
    <cellStyle name="20% - 輔色2 21 9 4 10" xfId="22530"/>
    <cellStyle name="20% - 輔色2 21 9 4 11" xfId="23635"/>
    <cellStyle name="20% - 輔色2 21 9 4 12" xfId="24727"/>
    <cellStyle name="20% - 輔色2 21 9 4 13" xfId="25814"/>
    <cellStyle name="20% - 輔色2 21 9 4 14" xfId="26876"/>
    <cellStyle name="20% - 輔色2 21 9 4 15" xfId="27919"/>
    <cellStyle name="20% - 輔色2 21 9 4 16" xfId="28939"/>
    <cellStyle name="20% - 輔色2 21 9 4 17" xfId="29927"/>
    <cellStyle name="20% - 輔色2 21 9 4 18" xfId="30867"/>
    <cellStyle name="20% - 輔色2 21 9 4 19" xfId="31794"/>
    <cellStyle name="20% - 輔色2 21 9 4 2" xfId="13158"/>
    <cellStyle name="20% - 輔色2 21 9 4 20" xfId="32710"/>
    <cellStyle name="20% - 輔色2 21 9 4 3" xfId="14379"/>
    <cellStyle name="20% - 輔色2 21 9 4 4" xfId="15590"/>
    <cellStyle name="20% - 輔色2 21 9 4 5" xfId="16782"/>
    <cellStyle name="20% - 輔色2 21 9 4 6" xfId="17976"/>
    <cellStyle name="20% - 輔色2 21 9 4 7" xfId="19138"/>
    <cellStyle name="20% - 輔色2 21 9 4 8" xfId="20280"/>
    <cellStyle name="20% - 輔色2 21 9 4 9" xfId="21415"/>
    <cellStyle name="20% - 輔色2 21 9 5" xfId="7369"/>
    <cellStyle name="20% - 輔色2 21 9 5 10" xfId="22598"/>
    <cellStyle name="20% - 輔色2 21 9 5 11" xfId="23702"/>
    <cellStyle name="20% - 輔色2 21 9 5 12" xfId="24795"/>
    <cellStyle name="20% - 輔色2 21 9 5 13" xfId="25881"/>
    <cellStyle name="20% - 輔色2 21 9 5 14" xfId="26943"/>
    <cellStyle name="20% - 輔色2 21 9 5 15" xfId="27988"/>
    <cellStyle name="20% - 輔色2 21 9 5 16" xfId="29006"/>
    <cellStyle name="20% - 輔色2 21 9 5 17" xfId="29994"/>
    <cellStyle name="20% - 輔色2 21 9 5 18" xfId="30934"/>
    <cellStyle name="20% - 輔色2 21 9 5 19" xfId="31861"/>
    <cellStyle name="20% - 輔色2 21 9 5 2" xfId="13227"/>
    <cellStyle name="20% - 輔色2 21 9 5 20" xfId="32776"/>
    <cellStyle name="20% - 輔色2 21 9 5 3" xfId="14448"/>
    <cellStyle name="20% - 輔色2 21 9 5 4" xfId="15658"/>
    <cellStyle name="20% - 輔色2 21 9 5 5" xfId="16851"/>
    <cellStyle name="20% - 輔色2 21 9 5 6" xfId="18044"/>
    <cellStyle name="20% - 輔色2 21 9 5 7" xfId="19206"/>
    <cellStyle name="20% - 輔色2 21 9 5 8" xfId="20349"/>
    <cellStyle name="20% - 輔色2 21 9 5 9" xfId="21483"/>
    <cellStyle name="20% - 輔色2 21 9 6" xfId="7435"/>
    <cellStyle name="20% - 輔色2 21 9 6 10" xfId="22664"/>
    <cellStyle name="20% - 輔色2 21 9 6 11" xfId="23768"/>
    <cellStyle name="20% - 輔色2 21 9 6 12" xfId="24861"/>
    <cellStyle name="20% - 輔色2 21 9 6 13" xfId="25947"/>
    <cellStyle name="20% - 輔色2 21 9 6 14" xfId="27009"/>
    <cellStyle name="20% - 輔色2 21 9 6 15" xfId="28054"/>
    <cellStyle name="20% - 輔色2 21 9 6 16" xfId="29072"/>
    <cellStyle name="20% - 輔色2 21 9 6 17" xfId="30060"/>
    <cellStyle name="20% - 輔色2 21 9 6 18" xfId="31000"/>
    <cellStyle name="20% - 輔色2 21 9 6 19" xfId="31927"/>
    <cellStyle name="20% - 輔色2 21 9 6 2" xfId="13293"/>
    <cellStyle name="20% - 輔色2 21 9 6 20" xfId="32842"/>
    <cellStyle name="20% - 輔色2 21 9 6 3" xfId="14514"/>
    <cellStyle name="20% - 輔色2 21 9 6 4" xfId="15724"/>
    <cellStyle name="20% - 輔色2 21 9 6 5" xfId="16917"/>
    <cellStyle name="20% - 輔色2 21 9 6 6" xfId="18110"/>
    <cellStyle name="20% - 輔色2 21 9 6 7" xfId="19272"/>
    <cellStyle name="20% - 輔色2 21 9 6 8" xfId="20415"/>
    <cellStyle name="20% - 輔色2 21 9 6 9" xfId="21549"/>
    <cellStyle name="20% - 輔色2 21 9 7" xfId="11877"/>
    <cellStyle name="20% - 輔色2 21 9 8" xfId="7721"/>
    <cellStyle name="20% - 輔色2 21 9 9" xfId="10862"/>
    <cellStyle name="20% - 輔色2 22" xfId="4606"/>
    <cellStyle name="20% - 輔色2 23" xfId="4648"/>
    <cellStyle name="20% - 輔色2 24" xfId="4690"/>
    <cellStyle name="20% - 輔色2 25" xfId="4878"/>
    <cellStyle name="20% - 輔色2 26" xfId="4841"/>
    <cellStyle name="20% - 輔色2 27" xfId="7486"/>
    <cellStyle name="20% - 輔色2 28" xfId="32871"/>
    <cellStyle name="20% - 輔色2 29" xfId="32913"/>
    <cellStyle name="20% - 輔色2 3" xfId="66"/>
    <cellStyle name="20% - 輔色2 3 10" xfId="67"/>
    <cellStyle name="20% - 輔色2 3 11" xfId="68"/>
    <cellStyle name="20% - 輔色2 3 12" xfId="69"/>
    <cellStyle name="20% - 輔色2 3 13" xfId="70"/>
    <cellStyle name="20% - 輔色2 3 14" xfId="71"/>
    <cellStyle name="20% - 輔色2 3 15" xfId="72"/>
    <cellStyle name="20% - 輔色2 3 16" xfId="73"/>
    <cellStyle name="20% - 輔色2 3 17" xfId="74"/>
    <cellStyle name="20% - 輔色2 3 2" xfId="75"/>
    <cellStyle name="20% - 輔色2 3 2 2" xfId="76"/>
    <cellStyle name="20% - 輔色2 3 2 3" xfId="77"/>
    <cellStyle name="20% - 輔色2 3 3" xfId="78"/>
    <cellStyle name="20% - 輔色2 3 4" xfId="79"/>
    <cellStyle name="20% - 輔色2 3 5" xfId="80"/>
    <cellStyle name="20% - 輔色2 3 6" xfId="81"/>
    <cellStyle name="20% - 輔色2 3 7" xfId="82"/>
    <cellStyle name="20% - 輔色2 3 8" xfId="83"/>
    <cellStyle name="20% - 輔色2 3 9" xfId="84"/>
    <cellStyle name="20% - 輔色2 30" xfId="32955"/>
    <cellStyle name="20% - 輔色2 4" xfId="85"/>
    <cellStyle name="20% - 輔色2 4 10" xfId="86"/>
    <cellStyle name="20% - 輔色2 4 11" xfId="87"/>
    <cellStyle name="20% - 輔色2 4 12" xfId="88"/>
    <cellStyle name="20% - 輔色2 4 13" xfId="89"/>
    <cellStyle name="20% - 輔色2 4 14" xfId="90"/>
    <cellStyle name="20% - 輔色2 4 15" xfId="91"/>
    <cellStyle name="20% - 輔色2 4 16" xfId="92"/>
    <cellStyle name="20% - 輔色2 4 17" xfId="93"/>
    <cellStyle name="20% - 輔色2 4 2" xfId="94"/>
    <cellStyle name="20% - 輔色2 4 2 2" xfId="95"/>
    <cellStyle name="20% - 輔色2 4 2 3" xfId="96"/>
    <cellStyle name="20% - 輔色2 4 3" xfId="97"/>
    <cellStyle name="20% - 輔色2 4 4" xfId="98"/>
    <cellStyle name="20% - 輔色2 4 5" xfId="99"/>
    <cellStyle name="20% - 輔色2 4 6" xfId="100"/>
    <cellStyle name="20% - 輔色2 4 7" xfId="101"/>
    <cellStyle name="20% - 輔色2 4 8" xfId="102"/>
    <cellStyle name="20% - 輔色2 4 9" xfId="103"/>
    <cellStyle name="20% - 輔色2 5" xfId="104"/>
    <cellStyle name="20% - 輔色2 6" xfId="105"/>
    <cellStyle name="20% - 輔色2 7" xfId="106"/>
    <cellStyle name="20% - 輔色2 8" xfId="107"/>
    <cellStyle name="20% - 輔色2 9" xfId="108"/>
    <cellStyle name="20% - 輔色3" xfId="109" builtinId="38" customBuiltin="1"/>
    <cellStyle name="20% - 輔色3 10" xfId="110"/>
    <cellStyle name="20% - 輔色3 11" xfId="111"/>
    <cellStyle name="20% - 輔色3 12" xfId="112"/>
    <cellStyle name="20% - 輔色3 13" xfId="113"/>
    <cellStyle name="20% - 輔色3 14" xfId="2346"/>
    <cellStyle name="20% - 輔色3 15" xfId="2388"/>
    <cellStyle name="20% - 輔色3 16" xfId="3691"/>
    <cellStyle name="20% - 輔色3 17" xfId="3733"/>
    <cellStyle name="20% - 輔色3 18" xfId="3799"/>
    <cellStyle name="20% - 輔色3 19" xfId="4493"/>
    <cellStyle name="20% - 輔色3 2" xfId="114"/>
    <cellStyle name="20% - 輔色3 2 2" xfId="115"/>
    <cellStyle name="20% - 輔色3 2 3" xfId="116"/>
    <cellStyle name="20% - 輔色3 2 4" xfId="33004"/>
    <cellStyle name="20% - 輔色3 20" xfId="4535"/>
    <cellStyle name="20% - 輔色3 21" xfId="4577"/>
    <cellStyle name="20% - 輔色3 21 10" xfId="5581"/>
    <cellStyle name="20% - 輔色3 21 10 10" xfId="9869"/>
    <cellStyle name="20% - 輔色3 21 10 11" xfId="11274"/>
    <cellStyle name="20% - 輔色3 21 10 12" xfId="14689"/>
    <cellStyle name="20% - 輔色3 21 10 13" xfId="16474"/>
    <cellStyle name="20% - 輔色3 21 10 14" xfId="17074"/>
    <cellStyle name="20% - 輔色3 21 10 15" xfId="18530"/>
    <cellStyle name="20% - 輔色3 21 10 16" xfId="20184"/>
    <cellStyle name="20% - 輔色3 21 10 17" xfId="20817"/>
    <cellStyle name="20% - 輔色3 21 10 18" xfId="14182"/>
    <cellStyle name="20% - 輔色3 21 10 19" xfId="11222"/>
    <cellStyle name="20% - 輔色3 21 10 2" xfId="7053"/>
    <cellStyle name="20% - 輔色3 21 10 2 10" xfId="22310"/>
    <cellStyle name="20% - 輔色3 21 10 2 11" xfId="23419"/>
    <cellStyle name="20% - 輔色3 21 10 2 12" xfId="24513"/>
    <cellStyle name="20% - 輔色3 21 10 2 13" xfId="25595"/>
    <cellStyle name="20% - 輔色3 21 10 2 14" xfId="26660"/>
    <cellStyle name="20% - 輔色3 21 10 2 15" xfId="27706"/>
    <cellStyle name="20% - 輔色3 21 10 2 16" xfId="28726"/>
    <cellStyle name="20% - 輔色3 21 10 2 17" xfId="29713"/>
    <cellStyle name="20% - 輔色3 21 10 2 18" xfId="30661"/>
    <cellStyle name="20% - 輔色3 21 10 2 19" xfId="31590"/>
    <cellStyle name="20% - 輔色3 21 10 2 2" xfId="12929"/>
    <cellStyle name="20% - 輔色3 21 10 2 20" xfId="32506"/>
    <cellStyle name="20% - 輔色3 21 10 2 3" xfId="14145"/>
    <cellStyle name="20% - 輔色3 21 10 2 4" xfId="15360"/>
    <cellStyle name="20% - 輔色3 21 10 2 5" xfId="16548"/>
    <cellStyle name="20% - 輔色3 21 10 2 6" xfId="17743"/>
    <cellStyle name="20% - 輔色3 21 10 2 7" xfId="18910"/>
    <cellStyle name="20% - 輔色3 21 10 2 8" xfId="20054"/>
    <cellStyle name="20% - 輔色3 21 10 2 9" xfId="21190"/>
    <cellStyle name="20% - 輔色3 21 10 20" xfId="9052"/>
    <cellStyle name="20% - 輔色3 21 10 21" xfId="13809"/>
    <cellStyle name="20% - 輔色3 21 10 22" xfId="26306"/>
    <cellStyle name="20% - 輔色3 21 10 23" xfId="27633"/>
    <cellStyle name="20% - 輔色3 21 10 24" xfId="28168"/>
    <cellStyle name="20% - 輔色3 21 10 25" xfId="29388"/>
    <cellStyle name="20% - 輔色3 21 10 3" xfId="6676"/>
    <cellStyle name="20% - 輔色3 21 10 3 10" xfId="21986"/>
    <cellStyle name="20% - 輔色3 21 10 3 11" xfId="23098"/>
    <cellStyle name="20% - 輔色3 21 10 3 12" xfId="24190"/>
    <cellStyle name="20% - 輔色3 21 10 3 13" xfId="25274"/>
    <cellStyle name="20% - 輔色3 21 10 3 14" xfId="26338"/>
    <cellStyle name="20% - 輔色3 21 10 3 15" xfId="27393"/>
    <cellStyle name="20% - 輔色3 21 10 3 16" xfId="28420"/>
    <cellStyle name="20% - 輔色3 21 10 3 17" xfId="29421"/>
    <cellStyle name="20% - 輔色3 21 10 3 18" xfId="30380"/>
    <cellStyle name="20% - 輔色3 21 10 3 19" xfId="31311"/>
    <cellStyle name="20% - 輔色3 21 10 3 2" xfId="12583"/>
    <cellStyle name="20% - 輔色3 21 10 3 20" xfId="32231"/>
    <cellStyle name="20% - 輔色3 21 10 3 3" xfId="13796"/>
    <cellStyle name="20% - 輔色3 21 10 3 4" xfId="15016"/>
    <cellStyle name="20% - 輔色3 21 10 3 5" xfId="16207"/>
    <cellStyle name="20% - 輔色3 21 10 3 6" xfId="17402"/>
    <cellStyle name="20% - 輔色3 21 10 3 7" xfId="18569"/>
    <cellStyle name="20% - 輔色3 21 10 3 8" xfId="19728"/>
    <cellStyle name="20% - 輔色3 21 10 3 9" xfId="20853"/>
    <cellStyle name="20% - 輔色3 21 10 4" xfId="6478"/>
    <cellStyle name="20% - 輔色3 21 10 4 10" xfId="21836"/>
    <cellStyle name="20% - 輔色3 21 10 4 11" xfId="22945"/>
    <cellStyle name="20% - 輔色3 21 10 4 12" xfId="24042"/>
    <cellStyle name="20% - 輔色3 21 10 4 13" xfId="25128"/>
    <cellStyle name="20% - 輔色3 21 10 4 14" xfId="26203"/>
    <cellStyle name="20% - 輔色3 21 10 4 15" xfId="27262"/>
    <cellStyle name="20% - 輔色3 21 10 4 16" xfId="28288"/>
    <cellStyle name="20% - 輔色3 21 10 4 17" xfId="29293"/>
    <cellStyle name="20% - 輔色3 21 10 4 18" xfId="30262"/>
    <cellStyle name="20% - 輔色3 21 10 4 19" xfId="31194"/>
    <cellStyle name="20% - 輔色3 21 10 4 2" xfId="12410"/>
    <cellStyle name="20% - 輔色3 21 10 4 20" xfId="32116"/>
    <cellStyle name="20% - 輔色3 21 10 4 3" xfId="13623"/>
    <cellStyle name="20% - 輔色3 21 10 4 4" xfId="14848"/>
    <cellStyle name="20% - 輔色3 21 10 4 5" xfId="16039"/>
    <cellStyle name="20% - 輔色3 21 10 4 6" xfId="17225"/>
    <cellStyle name="20% - 輔色3 21 10 4 7" xfId="18413"/>
    <cellStyle name="20% - 輔色3 21 10 4 8" xfId="19571"/>
    <cellStyle name="20% - 輔色3 21 10 4 9" xfId="20702"/>
    <cellStyle name="20% - 輔色3 21 10 5" xfId="6624"/>
    <cellStyle name="20% - 輔色3 21 10 5 10" xfId="21944"/>
    <cellStyle name="20% - 輔色3 21 10 5 11" xfId="23057"/>
    <cellStyle name="20% - 輔色3 21 10 5 12" xfId="24150"/>
    <cellStyle name="20% - 輔色3 21 10 5 13" xfId="25236"/>
    <cellStyle name="20% - 輔色3 21 10 5 14" xfId="26300"/>
    <cellStyle name="20% - 輔色3 21 10 5 15" xfId="27355"/>
    <cellStyle name="20% - 輔色3 21 10 5 16" xfId="28385"/>
    <cellStyle name="20% - 輔色3 21 10 5 17" xfId="29383"/>
    <cellStyle name="20% - 輔色3 21 10 5 18" xfId="30347"/>
    <cellStyle name="20% - 輔色3 21 10 5 19" xfId="31277"/>
    <cellStyle name="20% - 輔色3 21 10 5 2" xfId="12536"/>
    <cellStyle name="20% - 輔色3 21 10 5 20" xfId="32198"/>
    <cellStyle name="20% - 輔色3 21 10 5 3" xfId="13751"/>
    <cellStyle name="20% - 輔色3 21 10 5 4" xfId="14972"/>
    <cellStyle name="20% - 輔色3 21 10 5 5" xfId="16161"/>
    <cellStyle name="20% - 輔色3 21 10 5 6" xfId="17356"/>
    <cellStyle name="20% - 輔色3 21 10 5 7" xfId="18525"/>
    <cellStyle name="20% - 輔色3 21 10 5 8" xfId="19683"/>
    <cellStyle name="20% - 輔色3 21 10 5 9" xfId="20810"/>
    <cellStyle name="20% - 輔色3 21 10 6" xfId="6267"/>
    <cellStyle name="20% - 輔色3 21 10 6 10" xfId="21676"/>
    <cellStyle name="20% - 輔色3 21 10 6 11" xfId="22786"/>
    <cellStyle name="20% - 輔色3 21 10 6 12" xfId="23889"/>
    <cellStyle name="20% - 輔色3 21 10 6 13" xfId="24980"/>
    <cellStyle name="20% - 輔色3 21 10 6 14" xfId="26065"/>
    <cellStyle name="20% - 輔色3 21 10 6 15" xfId="27124"/>
    <cellStyle name="20% - 輔色3 21 10 6 16" xfId="28157"/>
    <cellStyle name="20% - 輔色3 21 10 6 17" xfId="29171"/>
    <cellStyle name="20% - 輔色3 21 10 6 18" xfId="30151"/>
    <cellStyle name="20% - 輔色3 21 10 6 19" xfId="31086"/>
    <cellStyle name="20% - 輔色3 21 10 6 2" xfId="12233"/>
    <cellStyle name="20% - 輔色3 21 10 6 20" xfId="32011"/>
    <cellStyle name="20% - 輔色3 21 10 6 3" xfId="13439"/>
    <cellStyle name="20% - 輔色3 21 10 6 4" xfId="14663"/>
    <cellStyle name="20% - 輔色3 21 10 6 5" xfId="15863"/>
    <cellStyle name="20% - 輔色3 21 10 6 6" xfId="17056"/>
    <cellStyle name="20% - 輔色3 21 10 6 7" xfId="18242"/>
    <cellStyle name="20% - 輔色3 21 10 6 8" xfId="19409"/>
    <cellStyle name="20% - 輔色3 21 10 6 9" xfId="20545"/>
    <cellStyle name="20% - 輔色3 21 10 7" xfId="11667"/>
    <cellStyle name="20% - 輔色3 21 10 8" xfId="7893"/>
    <cellStyle name="20% - 輔色3 21 10 9" xfId="8988"/>
    <cellStyle name="20% - 輔色3 21 11" xfId="5601"/>
    <cellStyle name="20% - 輔色3 21 11 10" xfId="10367"/>
    <cellStyle name="20% - 輔色3 21 11 11" xfId="11757"/>
    <cellStyle name="20% - 輔色3 21 11 12" xfId="7617"/>
    <cellStyle name="20% - 輔色3 21 11 13" xfId="9060"/>
    <cellStyle name="20% - 輔色3 21 11 14" xfId="9564"/>
    <cellStyle name="20% - 輔色3 21 11 15" xfId="13958"/>
    <cellStyle name="20% - 輔色3 21 11 16" xfId="9336"/>
    <cellStyle name="20% - 輔色3 21 11 17" xfId="8828"/>
    <cellStyle name="20% - 輔色3 21 11 18" xfId="8527"/>
    <cellStyle name="20% - 輔色3 21 11 19" xfId="8155"/>
    <cellStyle name="20% - 輔色3 21 11 2" xfId="7058"/>
    <cellStyle name="20% - 輔色3 21 11 2 10" xfId="22314"/>
    <cellStyle name="20% - 輔色3 21 11 2 11" xfId="23423"/>
    <cellStyle name="20% - 輔色3 21 11 2 12" xfId="24517"/>
    <cellStyle name="20% - 輔色3 21 11 2 13" xfId="25599"/>
    <cellStyle name="20% - 輔色3 21 11 2 14" xfId="26664"/>
    <cellStyle name="20% - 輔色3 21 11 2 15" xfId="27710"/>
    <cellStyle name="20% - 輔色3 21 11 2 16" xfId="28730"/>
    <cellStyle name="20% - 輔色3 21 11 2 17" xfId="29717"/>
    <cellStyle name="20% - 輔色3 21 11 2 18" xfId="30665"/>
    <cellStyle name="20% - 輔色3 21 11 2 19" xfId="31594"/>
    <cellStyle name="20% - 輔色3 21 11 2 2" xfId="12934"/>
    <cellStyle name="20% - 輔色3 21 11 2 20" xfId="32510"/>
    <cellStyle name="20% - 輔色3 21 11 2 3" xfId="14150"/>
    <cellStyle name="20% - 輔色3 21 11 2 4" xfId="15364"/>
    <cellStyle name="20% - 輔色3 21 11 2 5" xfId="16553"/>
    <cellStyle name="20% - 輔色3 21 11 2 6" xfId="17748"/>
    <cellStyle name="20% - 輔色3 21 11 2 7" xfId="18915"/>
    <cellStyle name="20% - 輔色3 21 11 2 8" xfId="20058"/>
    <cellStyle name="20% - 輔色3 21 11 2 9" xfId="21194"/>
    <cellStyle name="20% - 輔色3 21 11 20" xfId="18264"/>
    <cellStyle name="20% - 輔色3 21 11 21" xfId="11251"/>
    <cellStyle name="20% - 輔色3 21 11 22" xfId="11120"/>
    <cellStyle name="20% - 輔色3 21 11 23" xfId="8831"/>
    <cellStyle name="20% - 輔色3 21 11 24" xfId="21175"/>
    <cellStyle name="20% - 輔色3 21 11 25" xfId="16345"/>
    <cellStyle name="20% - 輔色3 21 11 3" xfId="6035"/>
    <cellStyle name="20% - 輔色3 21 11 3 10" xfId="12078"/>
    <cellStyle name="20% - 輔色3 21 11 3 11" xfId="9812"/>
    <cellStyle name="20% - 輔色3 21 11 3 12" xfId="9249"/>
    <cellStyle name="20% - 輔色3 21 11 3 13" xfId="14571"/>
    <cellStyle name="20% - 輔色3 21 11 3 14" xfId="22710"/>
    <cellStyle name="20% - 輔色3 21 11 3 15" xfId="23817"/>
    <cellStyle name="20% - 輔色3 21 11 3 16" xfId="24909"/>
    <cellStyle name="20% - 輔色3 21 11 3 17" xfId="19419"/>
    <cellStyle name="20% - 輔色3 21 11 3 18" xfId="26078"/>
    <cellStyle name="20% - 輔色3 21 11 3 19" xfId="23526"/>
    <cellStyle name="20% - 輔色3 21 11 3 2" xfId="12020"/>
    <cellStyle name="20% - 輔色3 21 11 3 20" xfId="10940"/>
    <cellStyle name="20% - 輔色3 21 11 3 3" xfId="7607"/>
    <cellStyle name="20% - 輔色3 21 11 3 4" xfId="9201"/>
    <cellStyle name="20% - 輔色3 21 11 3 5" xfId="11946"/>
    <cellStyle name="20% - 輔色3 21 11 3 6" xfId="13347"/>
    <cellStyle name="20% - 輔色3 21 11 3 7" xfId="10865"/>
    <cellStyle name="20% - 輔色3 21 11 3 8" xfId="14683"/>
    <cellStyle name="20% - 輔色3 21 11 3 9" xfId="8691"/>
    <cellStyle name="20% - 輔色3 21 11 4" xfId="6195"/>
    <cellStyle name="20% - 輔色3 21 11 4 10" xfId="21627"/>
    <cellStyle name="20% - 輔色3 21 11 4 11" xfId="22737"/>
    <cellStyle name="20% - 輔色3 21 11 4 12" xfId="23844"/>
    <cellStyle name="20% - 輔色3 21 11 4 13" xfId="24935"/>
    <cellStyle name="20% - 輔色3 21 11 4 14" xfId="26021"/>
    <cellStyle name="20% - 輔色3 21 11 4 15" xfId="27081"/>
    <cellStyle name="20% - 輔色3 21 11 4 16" xfId="28120"/>
    <cellStyle name="20% - 輔色3 21 11 4 17" xfId="29132"/>
    <cellStyle name="20% - 輔色3 21 11 4 18" xfId="30117"/>
    <cellStyle name="20% - 輔色3 21 11 4 19" xfId="31056"/>
    <cellStyle name="20% - 輔色3 21 11 4 2" xfId="12171"/>
    <cellStyle name="20% - 輔色3 21 11 4 20" xfId="31982"/>
    <cellStyle name="20% - 輔色3 21 11 4 3" xfId="13382"/>
    <cellStyle name="20% - 輔色3 21 11 4 4" xfId="14604"/>
    <cellStyle name="20% - 輔色3 21 11 4 5" xfId="15807"/>
    <cellStyle name="20% - 輔色3 21 11 4 6" xfId="16996"/>
    <cellStyle name="20% - 輔色3 21 11 4 7" xfId="18188"/>
    <cellStyle name="20% - 輔色3 21 11 4 8" xfId="19350"/>
    <cellStyle name="20% - 輔色3 21 11 4 9" xfId="20495"/>
    <cellStyle name="20% - 輔色3 21 11 5" xfId="6385"/>
    <cellStyle name="20% - 輔色3 21 11 5 10" xfId="21749"/>
    <cellStyle name="20% - 輔色3 21 11 5 11" xfId="22860"/>
    <cellStyle name="20% - 輔色3 21 11 5 12" xfId="23957"/>
    <cellStyle name="20% - 輔色3 21 11 5 13" xfId="25045"/>
    <cellStyle name="20% - 輔色3 21 11 5 14" xfId="26122"/>
    <cellStyle name="20% - 輔色3 21 11 5 15" xfId="27184"/>
    <cellStyle name="20% - 輔色3 21 11 5 16" xfId="28206"/>
    <cellStyle name="20% - 輔色3 21 11 5 17" xfId="29212"/>
    <cellStyle name="20% - 輔色3 21 11 5 18" xfId="30185"/>
    <cellStyle name="20% - 輔色3 21 11 5 19" xfId="31117"/>
    <cellStyle name="20% - 輔色3 21 11 5 2" xfId="12323"/>
    <cellStyle name="20% - 輔色3 21 11 5 20" xfId="32040"/>
    <cellStyle name="20% - 輔色3 21 11 5 3" xfId="13537"/>
    <cellStyle name="20% - 輔色3 21 11 5 4" xfId="14758"/>
    <cellStyle name="20% - 輔色3 21 11 5 5" xfId="15952"/>
    <cellStyle name="20% - 輔色3 21 11 5 6" xfId="17137"/>
    <cellStyle name="20% - 輔色3 21 11 5 7" xfId="18325"/>
    <cellStyle name="20% - 輔色3 21 11 5 8" xfId="19491"/>
    <cellStyle name="20% - 輔色3 21 11 5 9" xfId="20617"/>
    <cellStyle name="20% - 輔色3 21 11 6" xfId="6303"/>
    <cellStyle name="20% - 輔色3 21 11 6 10" xfId="21702"/>
    <cellStyle name="20% - 輔色3 21 11 6 11" xfId="22810"/>
    <cellStyle name="20% - 輔色3 21 11 6 12" xfId="23913"/>
    <cellStyle name="20% - 輔色3 21 11 6 13" xfId="25006"/>
    <cellStyle name="20% - 輔色3 21 11 6 14" xfId="26082"/>
    <cellStyle name="20% - 輔色3 21 11 6 15" xfId="27143"/>
    <cellStyle name="20% - 輔色3 21 11 6 16" xfId="28171"/>
    <cellStyle name="20% - 輔色3 21 11 6 17" xfId="29184"/>
    <cellStyle name="20% - 輔色3 21 11 6 18" xfId="30163"/>
    <cellStyle name="20% - 輔色3 21 11 6 19" xfId="31098"/>
    <cellStyle name="20% - 輔色3 21 11 6 2" xfId="12263"/>
    <cellStyle name="20% - 輔色3 21 11 6 20" xfId="32022"/>
    <cellStyle name="20% - 輔色3 21 11 6 3" xfId="13469"/>
    <cellStyle name="20% - 輔色3 21 11 6 4" xfId="14697"/>
    <cellStyle name="20% - 輔色3 21 11 6 5" xfId="15894"/>
    <cellStyle name="20% - 輔色3 21 11 6 6" xfId="17081"/>
    <cellStyle name="20% - 輔色3 21 11 6 7" xfId="18267"/>
    <cellStyle name="20% - 輔色3 21 11 6 8" xfId="19432"/>
    <cellStyle name="20% - 輔色3 21 11 6 9" xfId="20566"/>
    <cellStyle name="20% - 輔色3 21 11 7" xfId="11683"/>
    <cellStyle name="20% - 輔色3 21 11 8" xfId="7876"/>
    <cellStyle name="20% - 輔色3 21 11 9" xfId="9003"/>
    <cellStyle name="20% - 輔色3 21 12" xfId="4917"/>
    <cellStyle name="20% - 輔色3 21 12 10" xfId="14563"/>
    <cellStyle name="20% - 輔色3 21 12 11" xfId="15772"/>
    <cellStyle name="20% - 輔色3 21 12 12" xfId="10645"/>
    <cellStyle name="20% - 輔色3 21 12 13" xfId="9213"/>
    <cellStyle name="20% - 輔色3 21 12 14" xfId="19314"/>
    <cellStyle name="20% - 輔色3 21 12 15" xfId="12521"/>
    <cellStyle name="20% - 輔色3 21 12 16" xfId="8181"/>
    <cellStyle name="20% - 輔色3 21 12 17" xfId="22707"/>
    <cellStyle name="20% - 輔色3 21 12 18" xfId="23814"/>
    <cellStyle name="20% - 輔色3 21 12 19" xfId="24905"/>
    <cellStyle name="20% - 輔色3 21 12 2" xfId="6888"/>
    <cellStyle name="20% - 輔色3 21 12 2 10" xfId="22162"/>
    <cellStyle name="20% - 輔色3 21 12 2 11" xfId="23268"/>
    <cellStyle name="20% - 輔色3 21 12 2 12" xfId="24366"/>
    <cellStyle name="20% - 輔色3 21 12 2 13" xfId="25448"/>
    <cellStyle name="20% - 輔色3 21 12 2 14" xfId="26511"/>
    <cellStyle name="20% - 輔色3 21 12 2 15" xfId="27559"/>
    <cellStyle name="20% - 輔色3 21 12 2 16" xfId="28588"/>
    <cellStyle name="20% - 輔色3 21 12 2 17" xfId="29577"/>
    <cellStyle name="20% - 輔色3 21 12 2 18" xfId="30527"/>
    <cellStyle name="20% - 輔色3 21 12 2 19" xfId="31457"/>
    <cellStyle name="20% - 輔色3 21 12 2 2" xfId="12770"/>
    <cellStyle name="20% - 輔色3 21 12 2 20" xfId="32376"/>
    <cellStyle name="20% - 輔色3 21 12 2 3" xfId="13989"/>
    <cellStyle name="20% - 輔色3 21 12 2 4" xfId="15206"/>
    <cellStyle name="20% - 輔色3 21 12 2 5" xfId="16394"/>
    <cellStyle name="20% - 輔色3 21 12 2 6" xfId="17590"/>
    <cellStyle name="20% - 輔色3 21 12 2 7" xfId="18760"/>
    <cellStyle name="20% - 輔色3 21 12 2 8" xfId="19905"/>
    <cellStyle name="20% - 輔色3 21 12 2 9" xfId="21039"/>
    <cellStyle name="20% - 輔色3 21 12 20" xfId="25988"/>
    <cellStyle name="20% - 輔色3 21 12 21" xfId="27052"/>
    <cellStyle name="20% - 輔色3 21 12 22" xfId="8879"/>
    <cellStyle name="20% - 輔色3 21 12 23" xfId="20589"/>
    <cellStyle name="20% - 輔色3 21 12 24" xfId="9434"/>
    <cellStyle name="20% - 輔色3 21 12 25" xfId="12914"/>
    <cellStyle name="20% - 輔色3 21 12 3" xfId="6142"/>
    <cellStyle name="20% - 輔色3 21 12 3 10" xfId="10193"/>
    <cellStyle name="20% - 輔色3 21 12 3 11" xfId="19466"/>
    <cellStyle name="20% - 輔色3 21 12 3 12" xfId="8190"/>
    <cellStyle name="20% - 輔色3 21 12 3 13" xfId="21725"/>
    <cellStyle name="20% - 輔色3 21 12 3 14" xfId="22835"/>
    <cellStyle name="20% - 輔色3 21 12 3 15" xfId="23933"/>
    <cellStyle name="20% - 輔色3 21 12 3 16" xfId="25025"/>
    <cellStyle name="20% - 輔色3 21 12 3 17" xfId="8178"/>
    <cellStyle name="20% - 輔色3 21 12 3 18" xfId="11022"/>
    <cellStyle name="20% - 輔色3 21 12 3 19" xfId="28188"/>
    <cellStyle name="20% - 輔色3 21 12 3 2" xfId="12121"/>
    <cellStyle name="20% - 輔色3 21 12 3 20" xfId="14183"/>
    <cellStyle name="20% - 輔色3 21 12 3 3" xfId="11108"/>
    <cellStyle name="20% - 輔色3 21 12 3 4" xfId="10392"/>
    <cellStyle name="20% - 輔色3 21 12 3 5" xfId="12295"/>
    <cellStyle name="20% - 輔色3 21 12 3 6" xfId="13508"/>
    <cellStyle name="20% - 輔色3 21 12 3 7" xfId="10510"/>
    <cellStyle name="20% - 輔色3 21 12 3 8" xfId="10300"/>
    <cellStyle name="20% - 輔色3 21 12 3 9" xfId="17040"/>
    <cellStyle name="20% - 輔色3 21 12 4" xfId="6591"/>
    <cellStyle name="20% - 輔色3 21 12 4 10" xfId="21921"/>
    <cellStyle name="20% - 輔色3 21 12 4 11" xfId="23034"/>
    <cellStyle name="20% - 輔色3 21 12 4 12" xfId="24131"/>
    <cellStyle name="20% - 輔色3 21 12 4 13" xfId="25214"/>
    <cellStyle name="20% - 輔色3 21 12 4 14" xfId="26279"/>
    <cellStyle name="20% - 輔色3 21 12 4 15" xfId="27334"/>
    <cellStyle name="20% - 輔色3 21 12 4 16" xfId="28363"/>
    <cellStyle name="20% - 輔色3 21 12 4 17" xfId="29363"/>
    <cellStyle name="20% - 輔色3 21 12 4 18" xfId="30330"/>
    <cellStyle name="20% - 輔色3 21 12 4 19" xfId="31260"/>
    <cellStyle name="20% - 輔色3 21 12 4 2" xfId="12511"/>
    <cellStyle name="20% - 輔色3 21 12 4 20" xfId="32182"/>
    <cellStyle name="20% - 輔色3 21 12 4 3" xfId="13723"/>
    <cellStyle name="20% - 輔色3 21 12 4 4" xfId="14944"/>
    <cellStyle name="20% - 輔色3 21 12 4 5" xfId="16134"/>
    <cellStyle name="20% - 輔色3 21 12 4 6" xfId="17328"/>
    <cellStyle name="20% - 輔色3 21 12 4 7" xfId="18501"/>
    <cellStyle name="20% - 輔色3 21 12 4 8" xfId="19657"/>
    <cellStyle name="20% - 輔色3 21 12 4 9" xfId="20784"/>
    <cellStyle name="20% - 輔色3 21 12 5" xfId="6512"/>
    <cellStyle name="20% - 輔色3 21 12 5 10" xfId="21860"/>
    <cellStyle name="20% - 輔色3 21 12 5 11" xfId="22971"/>
    <cellStyle name="20% - 輔色3 21 12 5 12" xfId="24071"/>
    <cellStyle name="20% - 輔色3 21 12 5 13" xfId="25156"/>
    <cellStyle name="20% - 輔色3 21 12 5 14" xfId="26229"/>
    <cellStyle name="20% - 輔色3 21 12 5 15" xfId="27286"/>
    <cellStyle name="20% - 輔色3 21 12 5 16" xfId="28313"/>
    <cellStyle name="20% - 輔色3 21 12 5 17" xfId="29316"/>
    <cellStyle name="20% - 輔色3 21 12 5 18" xfId="30284"/>
    <cellStyle name="20% - 輔色3 21 12 5 19" xfId="31216"/>
    <cellStyle name="20% - 輔色3 21 12 5 2" xfId="12440"/>
    <cellStyle name="20% - 輔色3 21 12 5 20" xfId="32138"/>
    <cellStyle name="20% - 輔色3 21 12 5 3" xfId="13654"/>
    <cellStyle name="20% - 輔色3 21 12 5 4" xfId="14877"/>
    <cellStyle name="20% - 輔色3 21 12 5 5" xfId="16069"/>
    <cellStyle name="20% - 輔色3 21 12 5 6" xfId="17257"/>
    <cellStyle name="20% - 輔色3 21 12 5 7" xfId="18444"/>
    <cellStyle name="20% - 輔色3 21 12 5 8" xfId="19600"/>
    <cellStyle name="20% - 輔色3 21 12 5 9" xfId="20731"/>
    <cellStyle name="20% - 輔色3 21 12 6" xfId="6675"/>
    <cellStyle name="20% - 輔色3 21 12 6 10" xfId="21985"/>
    <cellStyle name="20% - 輔色3 21 12 6 11" xfId="23097"/>
    <cellStyle name="20% - 輔色3 21 12 6 12" xfId="24189"/>
    <cellStyle name="20% - 輔色3 21 12 6 13" xfId="25273"/>
    <cellStyle name="20% - 輔色3 21 12 6 14" xfId="26337"/>
    <cellStyle name="20% - 輔色3 21 12 6 15" xfId="27392"/>
    <cellStyle name="20% - 輔色3 21 12 6 16" xfId="28419"/>
    <cellStyle name="20% - 輔色3 21 12 6 17" xfId="29420"/>
    <cellStyle name="20% - 輔色3 21 12 6 18" xfId="30379"/>
    <cellStyle name="20% - 輔色3 21 12 6 19" xfId="31310"/>
    <cellStyle name="20% - 輔色3 21 12 6 2" xfId="12582"/>
    <cellStyle name="20% - 輔色3 21 12 6 20" xfId="32230"/>
    <cellStyle name="20% - 輔色3 21 12 6 3" xfId="13795"/>
    <cellStyle name="20% - 輔色3 21 12 6 4" xfId="15015"/>
    <cellStyle name="20% - 輔色3 21 12 6 5" xfId="16206"/>
    <cellStyle name="20% - 輔色3 21 12 6 6" xfId="17401"/>
    <cellStyle name="20% - 輔色3 21 12 6 7" xfId="18568"/>
    <cellStyle name="20% - 輔色3 21 12 6 8" xfId="19727"/>
    <cellStyle name="20% - 輔色3 21 12 6 9" xfId="20852"/>
    <cellStyle name="20% - 輔色3 21 12 7" xfId="11171"/>
    <cellStyle name="20% - 輔色3 21 12 8" xfId="11752"/>
    <cellStyle name="20% - 輔色3 21 12 9" xfId="13341"/>
    <cellStyle name="20% - 輔色3 21 13" xfId="5654"/>
    <cellStyle name="20% - 輔色3 21 13 10" xfId="10591"/>
    <cellStyle name="20% - 輔色3 21 13 11" xfId="11928"/>
    <cellStyle name="20% - 輔色3 21 13 12" xfId="16950"/>
    <cellStyle name="20% - 輔色3 21 13 13" xfId="10247"/>
    <cellStyle name="20% - 輔色3 21 13 14" xfId="11394"/>
    <cellStyle name="20% - 輔色3 21 13 15" xfId="8207"/>
    <cellStyle name="20% - 輔色3 21 13 16" xfId="18222"/>
    <cellStyle name="20% - 輔色3 21 13 17" xfId="9017"/>
    <cellStyle name="20% - 輔色3 21 13 18" xfId="9334"/>
    <cellStyle name="20% - 輔色3 21 13 19" xfId="17834"/>
    <cellStyle name="20% - 輔色3 21 13 2" xfId="7075"/>
    <cellStyle name="20% - 輔色3 21 13 2 10" xfId="22328"/>
    <cellStyle name="20% - 輔色3 21 13 2 11" xfId="23437"/>
    <cellStyle name="20% - 輔色3 21 13 2 12" xfId="24532"/>
    <cellStyle name="20% - 輔色3 21 13 2 13" xfId="25613"/>
    <cellStyle name="20% - 輔色3 21 13 2 14" xfId="26679"/>
    <cellStyle name="20% - 輔色3 21 13 2 15" xfId="27725"/>
    <cellStyle name="20% - 輔色3 21 13 2 16" xfId="28745"/>
    <cellStyle name="20% - 輔色3 21 13 2 17" xfId="29731"/>
    <cellStyle name="20% - 輔色3 21 13 2 18" xfId="30679"/>
    <cellStyle name="20% - 輔色3 21 13 2 19" xfId="31608"/>
    <cellStyle name="20% - 輔色3 21 13 2 2" xfId="12948"/>
    <cellStyle name="20% - 輔色3 21 13 2 20" xfId="32524"/>
    <cellStyle name="20% - 輔色3 21 13 2 3" xfId="14165"/>
    <cellStyle name="20% - 輔色3 21 13 2 4" xfId="15379"/>
    <cellStyle name="20% - 輔色3 21 13 2 5" xfId="16570"/>
    <cellStyle name="20% - 輔色3 21 13 2 6" xfId="17764"/>
    <cellStyle name="20% - 輔色3 21 13 2 7" xfId="18931"/>
    <cellStyle name="20% - 輔色3 21 13 2 8" xfId="20073"/>
    <cellStyle name="20% - 輔色3 21 13 2 9" xfId="21210"/>
    <cellStyle name="20% - 輔色3 21 13 20" xfId="9025"/>
    <cellStyle name="20% - 輔色3 21 13 21" xfId="17103"/>
    <cellStyle name="20% - 輔色3 21 13 22" xfId="18289"/>
    <cellStyle name="20% - 輔色3 21 13 23" xfId="13850"/>
    <cellStyle name="20% - 輔色3 21 13 24" xfId="20724"/>
    <cellStyle name="20% - 輔色3 21 13 25" xfId="31029"/>
    <cellStyle name="20% - 輔色3 21 13 3" xfId="6026"/>
    <cellStyle name="20% - 輔色3 21 13 3 10" xfId="18273"/>
    <cellStyle name="20% - 輔色3 21 13 3 11" xfId="15493"/>
    <cellStyle name="20% - 輔色3 21 13 3 12" xfId="12617"/>
    <cellStyle name="20% - 輔色3 21 13 3 13" xfId="13348"/>
    <cellStyle name="20% - 輔色3 21 13 3 14" xfId="17747"/>
    <cellStyle name="20% - 輔色3 21 13 3 15" xfId="8528"/>
    <cellStyle name="20% - 輔色3 21 13 3 16" xfId="21785"/>
    <cellStyle name="20% - 輔色3 21 13 3 17" xfId="26086"/>
    <cellStyle name="20% - 輔色3 21 13 3 18" xfId="20890"/>
    <cellStyle name="20% - 輔色3 21 13 3 19" xfId="24957"/>
    <cellStyle name="20% - 輔色3 21 13 3 2" xfId="12011"/>
    <cellStyle name="20% - 輔色3 21 13 3 20" xfId="30339"/>
    <cellStyle name="20% - 輔色3 21 13 3 3" xfId="10264"/>
    <cellStyle name="20% - 輔色3 21 13 3 4" xfId="11655"/>
    <cellStyle name="20% - 輔色3 21 13 3 5" xfId="7898"/>
    <cellStyle name="20% - 輔色3 21 13 3 6" xfId="11021"/>
    <cellStyle name="20% - 輔色3 21 13 3 7" xfId="16149"/>
    <cellStyle name="20% - 輔色3 21 13 3 8" xfId="8928"/>
    <cellStyle name="20% - 輔色3 21 13 3 9" xfId="12195"/>
    <cellStyle name="20% - 輔色3 21 13 4" xfId="6488"/>
    <cellStyle name="20% - 輔色3 21 13 4 10" xfId="21844"/>
    <cellStyle name="20% - 輔色3 21 13 4 11" xfId="22953"/>
    <cellStyle name="20% - 輔色3 21 13 4 12" xfId="24051"/>
    <cellStyle name="20% - 輔色3 21 13 4 13" xfId="25137"/>
    <cellStyle name="20% - 輔色3 21 13 4 14" xfId="26211"/>
    <cellStyle name="20% - 輔色3 21 13 4 15" xfId="27270"/>
    <cellStyle name="20% - 輔色3 21 13 4 16" xfId="28298"/>
    <cellStyle name="20% - 輔色3 21 13 4 17" xfId="29301"/>
    <cellStyle name="20% - 輔色3 21 13 4 18" xfId="30270"/>
    <cellStyle name="20% - 輔色3 21 13 4 19" xfId="31202"/>
    <cellStyle name="20% - 輔色3 21 13 4 2" xfId="12419"/>
    <cellStyle name="20% - 輔色3 21 13 4 20" xfId="32124"/>
    <cellStyle name="20% - 輔色3 21 13 4 3" xfId="13632"/>
    <cellStyle name="20% - 輔色3 21 13 4 4" xfId="14857"/>
    <cellStyle name="20% - 輔色3 21 13 4 5" xfId="16049"/>
    <cellStyle name="20% - 輔色3 21 13 4 6" xfId="17234"/>
    <cellStyle name="20% - 輔色3 21 13 4 7" xfId="18423"/>
    <cellStyle name="20% - 輔色3 21 13 4 8" xfId="19581"/>
    <cellStyle name="20% - 輔色3 21 13 4 9" xfId="20711"/>
    <cellStyle name="20% - 輔色3 21 13 5" xfId="6600"/>
    <cellStyle name="20% - 輔色3 21 13 5 10" xfId="21928"/>
    <cellStyle name="20% - 輔色3 21 13 5 11" xfId="23041"/>
    <cellStyle name="20% - 輔色3 21 13 5 12" xfId="24136"/>
    <cellStyle name="20% - 輔色3 21 13 5 13" xfId="25220"/>
    <cellStyle name="20% - 輔色3 21 13 5 14" xfId="26286"/>
    <cellStyle name="20% - 輔色3 21 13 5 15" xfId="27339"/>
    <cellStyle name="20% - 輔色3 21 13 5 16" xfId="28368"/>
    <cellStyle name="20% - 輔色3 21 13 5 17" xfId="29367"/>
    <cellStyle name="20% - 輔色3 21 13 5 18" xfId="30334"/>
    <cellStyle name="20% - 輔色3 21 13 5 19" xfId="31264"/>
    <cellStyle name="20% - 輔色3 21 13 5 2" xfId="12519"/>
    <cellStyle name="20% - 輔色3 21 13 5 20" xfId="32186"/>
    <cellStyle name="20% - 輔色3 21 13 5 3" xfId="13730"/>
    <cellStyle name="20% - 輔色3 21 13 5 4" xfId="14952"/>
    <cellStyle name="20% - 輔色3 21 13 5 5" xfId="16141"/>
    <cellStyle name="20% - 輔色3 21 13 5 6" xfId="17335"/>
    <cellStyle name="20% - 輔色3 21 13 5 7" xfId="18508"/>
    <cellStyle name="20% - 輔色3 21 13 5 8" xfId="19662"/>
    <cellStyle name="20% - 輔色3 21 13 5 9" xfId="20791"/>
    <cellStyle name="20% - 輔色3 21 13 6" xfId="6626"/>
    <cellStyle name="20% - 輔色3 21 13 6 10" xfId="21945"/>
    <cellStyle name="20% - 輔色3 21 13 6 11" xfId="23058"/>
    <cellStyle name="20% - 輔色3 21 13 6 12" xfId="24151"/>
    <cellStyle name="20% - 輔色3 21 13 6 13" xfId="25237"/>
    <cellStyle name="20% - 輔色3 21 13 6 14" xfId="26301"/>
    <cellStyle name="20% - 輔色3 21 13 6 15" xfId="27356"/>
    <cellStyle name="20% - 輔色3 21 13 6 16" xfId="28386"/>
    <cellStyle name="20% - 輔色3 21 13 6 17" xfId="29384"/>
    <cellStyle name="20% - 輔色3 21 13 6 18" xfId="30348"/>
    <cellStyle name="20% - 輔色3 21 13 6 19" xfId="31278"/>
    <cellStyle name="20% - 輔色3 21 13 6 2" xfId="12537"/>
    <cellStyle name="20% - 輔色3 21 13 6 20" xfId="32199"/>
    <cellStyle name="20% - 輔色3 21 13 6 3" xfId="13752"/>
    <cellStyle name="20% - 輔色3 21 13 6 4" xfId="14974"/>
    <cellStyle name="20% - 輔色3 21 13 6 5" xfId="16163"/>
    <cellStyle name="20% - 輔色3 21 13 6 6" xfId="17358"/>
    <cellStyle name="20% - 輔色3 21 13 6 7" xfId="18526"/>
    <cellStyle name="20% - 輔色3 21 13 6 8" xfId="19684"/>
    <cellStyle name="20% - 輔色3 21 13 6 9" xfId="20812"/>
    <cellStyle name="20% - 輔色3 21 13 7" xfId="11722"/>
    <cellStyle name="20% - 輔色3 21 13 8" xfId="7844"/>
    <cellStyle name="20% - 輔色3 21 13 9" xfId="11141"/>
    <cellStyle name="20% - 輔色3 21 14" xfId="6803"/>
    <cellStyle name="20% - 輔色3 21 14 10" xfId="22085"/>
    <cellStyle name="20% - 輔色3 21 14 11" xfId="23192"/>
    <cellStyle name="20% - 輔色3 21 14 12" xfId="24290"/>
    <cellStyle name="20% - 輔色3 21 14 13" xfId="25370"/>
    <cellStyle name="20% - 輔色3 21 14 14" xfId="26436"/>
    <cellStyle name="20% - 輔色3 21 14 15" xfId="27488"/>
    <cellStyle name="20% - 輔色3 21 14 16" xfId="28514"/>
    <cellStyle name="20% - 輔色3 21 14 17" xfId="29507"/>
    <cellStyle name="20% - 輔色3 21 14 18" xfId="30457"/>
    <cellStyle name="20% - 輔色3 21 14 19" xfId="31387"/>
    <cellStyle name="20% - 輔色3 21 14 2" xfId="12689"/>
    <cellStyle name="20% - 輔色3 21 14 20" xfId="32306"/>
    <cellStyle name="20% - 輔色3 21 14 3" xfId="13910"/>
    <cellStyle name="20% - 輔色3 21 14 4" xfId="15127"/>
    <cellStyle name="20% - 輔色3 21 14 5" xfId="16311"/>
    <cellStyle name="20% - 輔色3 21 14 6" xfId="17512"/>
    <cellStyle name="20% - 輔色3 21 14 7" xfId="18680"/>
    <cellStyle name="20% - 輔色3 21 14 8" xfId="19828"/>
    <cellStyle name="20% - 輔色3 21 14 9" xfId="20959"/>
    <cellStyle name="20% - 輔色3 21 15" xfId="6207"/>
    <cellStyle name="20% - 輔色3 21 15 10" xfId="21639"/>
    <cellStyle name="20% - 輔色3 21 15 11" xfId="22749"/>
    <cellStyle name="20% - 輔色3 21 15 12" xfId="23856"/>
    <cellStyle name="20% - 輔色3 21 15 13" xfId="24947"/>
    <cellStyle name="20% - 輔色3 21 15 14" xfId="26033"/>
    <cellStyle name="20% - 輔色3 21 15 15" xfId="27093"/>
    <cellStyle name="20% - 輔色3 21 15 16" xfId="28132"/>
    <cellStyle name="20% - 輔色3 21 15 17" xfId="29144"/>
    <cellStyle name="20% - 輔色3 21 15 18" xfId="30129"/>
    <cellStyle name="20% - 輔色3 21 15 19" xfId="31068"/>
    <cellStyle name="20% - 輔色3 21 15 2" xfId="12183"/>
    <cellStyle name="20% - 輔色3 21 15 20" xfId="31994"/>
    <cellStyle name="20% - 輔色3 21 15 3" xfId="13394"/>
    <cellStyle name="20% - 輔色3 21 15 4" xfId="14616"/>
    <cellStyle name="20% - 輔色3 21 15 5" xfId="15819"/>
    <cellStyle name="20% - 輔色3 21 15 6" xfId="17008"/>
    <cellStyle name="20% - 輔色3 21 15 7" xfId="18200"/>
    <cellStyle name="20% - 輔色3 21 15 8" xfId="19362"/>
    <cellStyle name="20% - 輔色3 21 15 9" xfId="20507"/>
    <cellStyle name="20% - 輔色3 21 16" xfId="6784"/>
    <cellStyle name="20% - 輔色3 21 16 10" xfId="22070"/>
    <cellStyle name="20% - 輔色3 21 16 11" xfId="23178"/>
    <cellStyle name="20% - 輔色3 21 16 12" xfId="24273"/>
    <cellStyle name="20% - 輔色3 21 16 13" xfId="25356"/>
    <cellStyle name="20% - 輔色3 21 16 14" xfId="26422"/>
    <cellStyle name="20% - 輔色3 21 16 15" xfId="27471"/>
    <cellStyle name="20% - 輔色3 21 16 16" xfId="28498"/>
    <cellStyle name="20% - 輔色3 21 16 17" xfId="29493"/>
    <cellStyle name="20% - 輔色3 21 16 18" xfId="30443"/>
    <cellStyle name="20% - 輔色3 21 16 19" xfId="31373"/>
    <cellStyle name="20% - 輔色3 21 16 2" xfId="12674"/>
    <cellStyle name="20% - 輔色3 21 16 20" xfId="32292"/>
    <cellStyle name="20% - 輔色3 21 16 3" xfId="13893"/>
    <cellStyle name="20% - 輔色3 21 16 4" xfId="15110"/>
    <cellStyle name="20% - 輔色3 21 16 5" xfId="16294"/>
    <cellStyle name="20% - 輔色3 21 16 6" xfId="17494"/>
    <cellStyle name="20% - 輔色3 21 16 7" xfId="18663"/>
    <cellStyle name="20% - 輔色3 21 16 8" xfId="19812"/>
    <cellStyle name="20% - 輔色3 21 16 9" xfId="20943"/>
    <cellStyle name="20% - 輔色3 21 17" xfId="6511"/>
    <cellStyle name="20% - 輔色3 21 17 10" xfId="21859"/>
    <cellStyle name="20% - 輔色3 21 17 11" xfId="22970"/>
    <cellStyle name="20% - 輔色3 21 17 12" xfId="24070"/>
    <cellStyle name="20% - 輔色3 21 17 13" xfId="25155"/>
    <cellStyle name="20% - 輔色3 21 17 14" xfId="26228"/>
    <cellStyle name="20% - 輔色3 21 17 15" xfId="27285"/>
    <cellStyle name="20% - 輔色3 21 17 16" xfId="28312"/>
    <cellStyle name="20% - 輔色3 21 17 17" xfId="29315"/>
    <cellStyle name="20% - 輔色3 21 17 18" xfId="30283"/>
    <cellStyle name="20% - 輔色3 21 17 19" xfId="31215"/>
    <cellStyle name="20% - 輔色3 21 17 2" xfId="12439"/>
    <cellStyle name="20% - 輔色3 21 17 20" xfId="32137"/>
    <cellStyle name="20% - 輔色3 21 17 3" xfId="13653"/>
    <cellStyle name="20% - 輔色3 21 17 4" xfId="14876"/>
    <cellStyle name="20% - 輔色3 21 17 5" xfId="16068"/>
    <cellStyle name="20% - 輔色3 21 17 6" xfId="17256"/>
    <cellStyle name="20% - 輔色3 21 17 7" xfId="18443"/>
    <cellStyle name="20% - 輔色3 21 17 8" xfId="19599"/>
    <cellStyle name="20% - 輔色3 21 17 9" xfId="20730"/>
    <cellStyle name="20% - 輔色3 21 18" xfId="6792"/>
    <cellStyle name="20% - 輔色3 21 18 10" xfId="22075"/>
    <cellStyle name="20% - 輔色3 21 18 11" xfId="23183"/>
    <cellStyle name="20% - 輔色3 21 18 12" xfId="24280"/>
    <cellStyle name="20% - 輔色3 21 18 13" xfId="25361"/>
    <cellStyle name="20% - 輔色3 21 18 14" xfId="26427"/>
    <cellStyle name="20% - 輔色3 21 18 15" xfId="27478"/>
    <cellStyle name="20% - 輔色3 21 18 16" xfId="28504"/>
    <cellStyle name="20% - 輔色3 21 18 17" xfId="29498"/>
    <cellStyle name="20% - 輔色3 21 18 18" xfId="30448"/>
    <cellStyle name="20% - 輔色3 21 18 19" xfId="31378"/>
    <cellStyle name="20% - 輔色3 21 18 2" xfId="12680"/>
    <cellStyle name="20% - 輔色3 21 18 20" xfId="32297"/>
    <cellStyle name="20% - 輔色3 21 18 3" xfId="13900"/>
    <cellStyle name="20% - 輔色3 21 18 4" xfId="15118"/>
    <cellStyle name="20% - 輔色3 21 18 5" xfId="16301"/>
    <cellStyle name="20% - 輔色3 21 18 6" xfId="17502"/>
    <cellStyle name="20% - 輔色3 21 18 7" xfId="18670"/>
    <cellStyle name="20% - 輔色3 21 18 8" xfId="19819"/>
    <cellStyle name="20% - 輔色3 21 18 9" xfId="20949"/>
    <cellStyle name="20% - 輔色3 21 19" xfId="10909"/>
    <cellStyle name="20% - 輔色3 21 2" xfId="4895"/>
    <cellStyle name="20% - 輔色3 21 2 10" xfId="11302"/>
    <cellStyle name="20% - 輔色3 21 2 11" xfId="8179"/>
    <cellStyle name="20% - 輔色3 21 2 12" xfId="10239"/>
    <cellStyle name="20% - 輔色3 21 2 13" xfId="9918"/>
    <cellStyle name="20% - 輔色3 21 2 14" xfId="11850"/>
    <cellStyle name="20% - 輔色3 21 2 15" xfId="12463"/>
    <cellStyle name="20% - 輔色3 21 2 16" xfId="10696"/>
    <cellStyle name="20% - 輔色3 21 2 17" xfId="20468"/>
    <cellStyle name="20% - 輔色3 21 2 18" xfId="10352"/>
    <cellStyle name="20% - 輔色3 21 2 19" xfId="8237"/>
    <cellStyle name="20% - 輔色3 21 2 2" xfId="6874"/>
    <cellStyle name="20% - 輔色3 21 2 2 10" xfId="22148"/>
    <cellStyle name="20% - 輔色3 21 2 2 11" xfId="23254"/>
    <cellStyle name="20% - 輔色3 21 2 2 12" xfId="24352"/>
    <cellStyle name="20% - 輔色3 21 2 2 13" xfId="25434"/>
    <cellStyle name="20% - 輔色3 21 2 2 14" xfId="26497"/>
    <cellStyle name="20% - 輔色3 21 2 2 15" xfId="27545"/>
    <cellStyle name="20% - 輔色3 21 2 2 16" xfId="28574"/>
    <cellStyle name="20% - 輔色3 21 2 2 17" xfId="29563"/>
    <cellStyle name="20% - 輔色3 21 2 2 18" xfId="30513"/>
    <cellStyle name="20% - 輔色3 21 2 2 19" xfId="31443"/>
    <cellStyle name="20% - 輔色3 21 2 2 2" xfId="12756"/>
    <cellStyle name="20% - 輔色3 21 2 2 20" xfId="32362"/>
    <cellStyle name="20% - 輔色3 21 2 2 3" xfId="13975"/>
    <cellStyle name="20% - 輔色3 21 2 2 4" xfId="15192"/>
    <cellStyle name="20% - 輔色3 21 2 2 5" xfId="16380"/>
    <cellStyle name="20% - 輔色3 21 2 2 6" xfId="17576"/>
    <cellStyle name="20% - 輔色3 21 2 2 7" xfId="18746"/>
    <cellStyle name="20% - 輔色3 21 2 2 8" xfId="19891"/>
    <cellStyle name="20% - 輔色3 21 2 2 9" xfId="21025"/>
    <cellStyle name="20% - 輔色3 21 2 20" xfId="10083"/>
    <cellStyle name="20% - 輔色3 21 2 21" xfId="21591"/>
    <cellStyle name="20% - 輔色3 21 2 22" xfId="19393"/>
    <cellStyle name="20% - 輔色3 21 2 23" xfId="27955"/>
    <cellStyle name="20% - 輔色3 21 2 24" xfId="9185"/>
    <cellStyle name="20% - 輔色3 21 2 25" xfId="29818"/>
    <cellStyle name="20% - 輔色3 21 2 3" xfId="6155"/>
    <cellStyle name="20% - 輔色3 21 2 3 10" xfId="14674"/>
    <cellStyle name="20% - 輔色3 21 2 3 11" xfId="20800"/>
    <cellStyle name="20% - 輔色3 21 2 3 12" xfId="10659"/>
    <cellStyle name="20% - 輔色3 21 2 3 13" xfId="21694"/>
    <cellStyle name="20% - 輔色3 21 2 3 14" xfId="22802"/>
    <cellStyle name="20% - 輔色3 21 2 3 15" xfId="23907"/>
    <cellStyle name="20% - 輔色3 21 2 3 16" xfId="24999"/>
    <cellStyle name="20% - 輔色3 21 2 3 17" xfId="22867"/>
    <cellStyle name="20% - 輔色3 21 2 3 18" xfId="27148"/>
    <cellStyle name="20% - 輔色3 21 2 3 19" xfId="29156"/>
    <cellStyle name="20% - 輔色3 21 2 3 2" xfId="12134"/>
    <cellStyle name="20% - 輔色3 21 2 3 20" xfId="28499"/>
    <cellStyle name="20% - 輔色3 21 2 3 3" xfId="9321"/>
    <cellStyle name="20% - 輔色3 21 2 3 4" xfId="9860"/>
    <cellStyle name="20% - 輔色3 21 2 3 5" xfId="12253"/>
    <cellStyle name="20% - 輔色3 21 2 3 6" xfId="13459"/>
    <cellStyle name="20% - 輔色3 21 2 3 7" xfId="10007"/>
    <cellStyle name="20% - 輔色3 21 2 3 8" xfId="17025"/>
    <cellStyle name="20% - 輔色3 21 2 3 9" xfId="14634"/>
    <cellStyle name="20% - 輔色3 21 2 4" xfId="6407"/>
    <cellStyle name="20% - 輔色3 21 2 4 10" xfId="21768"/>
    <cellStyle name="20% - 輔色3 21 2 4 11" xfId="22879"/>
    <cellStyle name="20% - 輔色3 21 2 4 12" xfId="23975"/>
    <cellStyle name="20% - 輔色3 21 2 4 13" xfId="25063"/>
    <cellStyle name="20% - 輔色3 21 2 4 14" xfId="26139"/>
    <cellStyle name="20% - 輔色3 21 2 4 15" xfId="27200"/>
    <cellStyle name="20% - 輔色3 21 2 4 16" xfId="28224"/>
    <cellStyle name="20% - 輔色3 21 2 4 17" xfId="29229"/>
    <cellStyle name="20% - 輔色3 21 2 4 18" xfId="30201"/>
    <cellStyle name="20% - 輔色3 21 2 4 19" xfId="31133"/>
    <cellStyle name="20% - 輔色3 21 2 4 2" xfId="12343"/>
    <cellStyle name="20% - 輔色3 21 2 4 20" xfId="32056"/>
    <cellStyle name="20% - 輔色3 21 2 4 3" xfId="13556"/>
    <cellStyle name="20% - 輔色3 21 2 4 4" xfId="14779"/>
    <cellStyle name="20% - 輔色3 21 2 4 5" xfId="15973"/>
    <cellStyle name="20% - 輔色3 21 2 4 6" xfId="17156"/>
    <cellStyle name="20% - 輔色3 21 2 4 7" xfId="18345"/>
    <cellStyle name="20% - 輔色3 21 2 4 8" xfId="19509"/>
    <cellStyle name="20% - 輔色3 21 2 4 9" xfId="20635"/>
    <cellStyle name="20% - 輔色3 21 2 5" xfId="6916"/>
    <cellStyle name="20% - 輔色3 21 2 5 10" xfId="22189"/>
    <cellStyle name="20% - 輔色3 21 2 5 11" xfId="23295"/>
    <cellStyle name="20% - 輔色3 21 2 5 12" xfId="24393"/>
    <cellStyle name="20% - 輔色3 21 2 5 13" xfId="25475"/>
    <cellStyle name="20% - 輔色3 21 2 5 14" xfId="26539"/>
    <cellStyle name="20% - 輔色3 21 2 5 15" xfId="27585"/>
    <cellStyle name="20% - 輔色3 21 2 5 16" xfId="28614"/>
    <cellStyle name="20% - 輔色3 21 2 5 17" xfId="29604"/>
    <cellStyle name="20% - 輔色3 21 2 5 18" xfId="30553"/>
    <cellStyle name="20% - 輔色3 21 2 5 19" xfId="31483"/>
    <cellStyle name="20% - 輔色3 21 2 5 2" xfId="12797"/>
    <cellStyle name="20% - 輔色3 21 2 5 20" xfId="32402"/>
    <cellStyle name="20% - 輔色3 21 2 5 3" xfId="14016"/>
    <cellStyle name="20% - 輔色3 21 2 5 4" xfId="15234"/>
    <cellStyle name="20% - 輔色3 21 2 5 5" xfId="16421"/>
    <cellStyle name="20% - 輔色3 21 2 5 6" xfId="17616"/>
    <cellStyle name="20% - 輔色3 21 2 5 7" xfId="18788"/>
    <cellStyle name="20% - 輔色3 21 2 5 8" xfId="19932"/>
    <cellStyle name="20% - 輔色3 21 2 5 9" xfId="21067"/>
    <cellStyle name="20% - 輔色3 21 2 6" xfId="6172"/>
    <cellStyle name="20% - 輔色3 21 2 6 10" xfId="21606"/>
    <cellStyle name="20% - 輔色3 21 2 6 11" xfId="22716"/>
    <cellStyle name="20% - 輔色3 21 2 6 12" xfId="23823"/>
    <cellStyle name="20% - 輔色3 21 2 6 13" xfId="24915"/>
    <cellStyle name="20% - 輔色3 21 2 6 14" xfId="26001"/>
    <cellStyle name="20% - 輔色3 21 2 6 15" xfId="27062"/>
    <cellStyle name="20% - 輔色3 21 2 6 16" xfId="28102"/>
    <cellStyle name="20% - 輔色3 21 2 6 17" xfId="29115"/>
    <cellStyle name="20% - 輔色3 21 2 6 18" xfId="30101"/>
    <cellStyle name="20% - 輔色3 21 2 6 19" xfId="31040"/>
    <cellStyle name="20% - 輔色3 21 2 6 2" xfId="12150"/>
    <cellStyle name="20% - 輔色3 21 2 6 20" xfId="31966"/>
    <cellStyle name="20% - 輔色3 21 2 6 3" xfId="13359"/>
    <cellStyle name="20% - 輔色3 21 2 6 4" xfId="14582"/>
    <cellStyle name="20% - 輔色3 21 2 6 5" xfId="15784"/>
    <cellStyle name="20% - 輔色3 21 2 6 6" xfId="16976"/>
    <cellStyle name="20% - 輔色3 21 2 6 7" xfId="18166"/>
    <cellStyle name="20% - 輔色3 21 2 6 8" xfId="19330"/>
    <cellStyle name="20% - 輔色3 21 2 6 9" xfId="20474"/>
    <cellStyle name="20% - 輔色3 21 2 7" xfId="11150"/>
    <cellStyle name="20% - 輔色3 21 2 8" xfId="10040"/>
    <cellStyle name="20% - 輔色3 21 2 9" xfId="8480"/>
    <cellStyle name="20% - 輔色3 21 20" xfId="11734"/>
    <cellStyle name="20% - 輔色3 21 21" xfId="7833"/>
    <cellStyle name="20% - 輔色3 21 22" xfId="9035"/>
    <cellStyle name="20% - 輔色3 21 23" xfId="10624"/>
    <cellStyle name="20% - 輔色3 21 24" xfId="11892"/>
    <cellStyle name="20% - 輔色3 21 25" xfId="10455"/>
    <cellStyle name="20% - 輔色3 21 26" xfId="8120"/>
    <cellStyle name="20% - 輔色3 21 27" xfId="11445"/>
    <cellStyle name="20% - 輔色3 21 28" xfId="8539"/>
    <cellStyle name="20% - 輔色3 21 29" xfId="9002"/>
    <cellStyle name="20% - 輔色3 21 3" xfId="5847"/>
    <cellStyle name="20% - 輔色3 21 3 10" xfId="11612"/>
    <cellStyle name="20% - 輔色3 21 3 11" xfId="7932"/>
    <cellStyle name="20% - 輔色3 21 3 12" xfId="10885"/>
    <cellStyle name="20% - 輔色3 21 3 13" xfId="9490"/>
    <cellStyle name="20% - 輔色3 21 3 14" xfId="13659"/>
    <cellStyle name="20% - 輔色3 21 3 15" xfId="7843"/>
    <cellStyle name="20% - 輔色3 21 3 16" xfId="9106"/>
    <cellStyle name="20% - 輔色3 21 3 17" xfId="20038"/>
    <cellStyle name="20% - 輔色3 21 3 18" xfId="9607"/>
    <cellStyle name="20% - 輔色3 21 3 19" xfId="10871"/>
    <cellStyle name="20% - 輔色3 21 3 2" xfId="7127"/>
    <cellStyle name="20% - 輔色3 21 3 2 10" xfId="22374"/>
    <cellStyle name="20% - 輔色3 21 3 2 11" xfId="23480"/>
    <cellStyle name="20% - 輔色3 21 3 2 12" xfId="24575"/>
    <cellStyle name="20% - 輔色3 21 3 2 13" xfId="25660"/>
    <cellStyle name="20% - 輔色3 21 3 2 14" xfId="26722"/>
    <cellStyle name="20% - 輔色3 21 3 2 15" xfId="27766"/>
    <cellStyle name="20% - 輔色3 21 3 2 16" xfId="28787"/>
    <cellStyle name="20% - 輔色3 21 3 2 17" xfId="29775"/>
    <cellStyle name="20% - 輔色3 21 3 2 18" xfId="30720"/>
    <cellStyle name="20% - 輔色3 21 3 2 19" xfId="31648"/>
    <cellStyle name="20% - 輔色3 21 3 2 2" xfId="12997"/>
    <cellStyle name="20% - 輔色3 21 3 2 20" xfId="32564"/>
    <cellStyle name="20% - 輔色3 21 3 2 3" xfId="14216"/>
    <cellStyle name="20% - 輔色3 21 3 2 4" xfId="15427"/>
    <cellStyle name="20% - 輔色3 21 3 2 5" xfId="16618"/>
    <cellStyle name="20% - 輔色3 21 3 2 6" xfId="17812"/>
    <cellStyle name="20% - 輔色3 21 3 2 7" xfId="18977"/>
    <cellStyle name="20% - 輔色3 21 3 2 8" xfId="20121"/>
    <cellStyle name="20% - 輔色3 21 3 2 9" xfId="21255"/>
    <cellStyle name="20% - 輔色3 21 3 20" xfId="19302"/>
    <cellStyle name="20% - 輔色3 21 3 21" xfId="13460"/>
    <cellStyle name="20% - 輔色3 21 3 22" xfId="12194"/>
    <cellStyle name="20% - 輔色3 21 3 23" xfId="9072"/>
    <cellStyle name="20% - 輔色3 21 3 24" xfId="25160"/>
    <cellStyle name="20% - 輔色3 21 3 25" xfId="28334"/>
    <cellStyle name="20% - 輔色3 21 3 3" xfId="7216"/>
    <cellStyle name="20% - 輔色3 21 3 3 10" xfId="22454"/>
    <cellStyle name="20% - 輔色3 21 3 3 11" xfId="23560"/>
    <cellStyle name="20% - 輔色3 21 3 3 12" xfId="24652"/>
    <cellStyle name="20% - 輔色3 21 3 3 13" xfId="25739"/>
    <cellStyle name="20% - 輔色3 21 3 3 14" xfId="26798"/>
    <cellStyle name="20% - 輔色3 21 3 3 15" xfId="27841"/>
    <cellStyle name="20% - 輔色3 21 3 3 16" xfId="28863"/>
    <cellStyle name="20% - 輔色3 21 3 3 17" xfId="29850"/>
    <cellStyle name="20% - 輔色3 21 3 3 18" xfId="30792"/>
    <cellStyle name="20% - 輔色3 21 3 3 19" xfId="31719"/>
    <cellStyle name="20% - 輔色3 21 3 3 2" xfId="13080"/>
    <cellStyle name="20% - 輔色3 21 3 3 20" xfId="32635"/>
    <cellStyle name="20% - 輔色3 21 3 3 3" xfId="14299"/>
    <cellStyle name="20% - 輔色3 21 3 3 4" xfId="15509"/>
    <cellStyle name="20% - 輔色3 21 3 3 5" xfId="16702"/>
    <cellStyle name="20% - 輔色3 21 3 3 6" xfId="17895"/>
    <cellStyle name="20% - 輔色3 21 3 3 7" xfId="19058"/>
    <cellStyle name="20% - 輔色3 21 3 3 8" xfId="20199"/>
    <cellStyle name="20% - 輔色3 21 3 3 9" xfId="21336"/>
    <cellStyle name="20% - 輔色3 21 3 4" xfId="7292"/>
    <cellStyle name="20% - 輔色3 21 3 4 10" xfId="22522"/>
    <cellStyle name="20% - 輔色3 21 3 4 11" xfId="23627"/>
    <cellStyle name="20% - 輔色3 21 3 4 12" xfId="24719"/>
    <cellStyle name="20% - 輔色3 21 3 4 13" xfId="25806"/>
    <cellStyle name="20% - 輔色3 21 3 4 14" xfId="26868"/>
    <cellStyle name="20% - 輔色3 21 3 4 15" xfId="27911"/>
    <cellStyle name="20% - 輔色3 21 3 4 16" xfId="28931"/>
    <cellStyle name="20% - 輔色3 21 3 4 17" xfId="29919"/>
    <cellStyle name="20% - 輔色3 21 3 4 18" xfId="30859"/>
    <cellStyle name="20% - 輔色3 21 3 4 19" xfId="31786"/>
    <cellStyle name="20% - 輔色3 21 3 4 2" xfId="13150"/>
    <cellStyle name="20% - 輔色3 21 3 4 20" xfId="32702"/>
    <cellStyle name="20% - 輔色3 21 3 4 3" xfId="14371"/>
    <cellStyle name="20% - 輔色3 21 3 4 4" xfId="15582"/>
    <cellStyle name="20% - 輔色3 21 3 4 5" xfId="16774"/>
    <cellStyle name="20% - 輔色3 21 3 4 6" xfId="17968"/>
    <cellStyle name="20% - 輔色3 21 3 4 7" xfId="19130"/>
    <cellStyle name="20% - 輔色3 21 3 4 8" xfId="20272"/>
    <cellStyle name="20% - 輔色3 21 3 4 9" xfId="21407"/>
    <cellStyle name="20% - 輔色3 21 3 5" xfId="7361"/>
    <cellStyle name="20% - 輔色3 21 3 5 10" xfId="22590"/>
    <cellStyle name="20% - 輔色3 21 3 5 11" xfId="23694"/>
    <cellStyle name="20% - 輔色3 21 3 5 12" xfId="24787"/>
    <cellStyle name="20% - 輔色3 21 3 5 13" xfId="25873"/>
    <cellStyle name="20% - 輔色3 21 3 5 14" xfId="26935"/>
    <cellStyle name="20% - 輔色3 21 3 5 15" xfId="27980"/>
    <cellStyle name="20% - 輔色3 21 3 5 16" xfId="28998"/>
    <cellStyle name="20% - 輔色3 21 3 5 17" xfId="29986"/>
    <cellStyle name="20% - 輔色3 21 3 5 18" xfId="30926"/>
    <cellStyle name="20% - 輔色3 21 3 5 19" xfId="31853"/>
    <cellStyle name="20% - 輔色3 21 3 5 2" xfId="13219"/>
    <cellStyle name="20% - 輔色3 21 3 5 20" xfId="32768"/>
    <cellStyle name="20% - 輔色3 21 3 5 3" xfId="14440"/>
    <cellStyle name="20% - 輔色3 21 3 5 4" xfId="15650"/>
    <cellStyle name="20% - 輔色3 21 3 5 5" xfId="16843"/>
    <cellStyle name="20% - 輔色3 21 3 5 6" xfId="18036"/>
    <cellStyle name="20% - 輔色3 21 3 5 7" xfId="19198"/>
    <cellStyle name="20% - 輔色3 21 3 5 8" xfId="20341"/>
    <cellStyle name="20% - 輔色3 21 3 5 9" xfId="21475"/>
    <cellStyle name="20% - 輔色3 21 3 6" xfId="7427"/>
    <cellStyle name="20% - 輔色3 21 3 6 10" xfId="22656"/>
    <cellStyle name="20% - 輔色3 21 3 6 11" xfId="23760"/>
    <cellStyle name="20% - 輔色3 21 3 6 12" xfId="24853"/>
    <cellStyle name="20% - 輔色3 21 3 6 13" xfId="25939"/>
    <cellStyle name="20% - 輔色3 21 3 6 14" xfId="27001"/>
    <cellStyle name="20% - 輔色3 21 3 6 15" xfId="28046"/>
    <cellStyle name="20% - 輔色3 21 3 6 16" xfId="29064"/>
    <cellStyle name="20% - 輔色3 21 3 6 17" xfId="30052"/>
    <cellStyle name="20% - 輔色3 21 3 6 18" xfId="30992"/>
    <cellStyle name="20% - 輔色3 21 3 6 19" xfId="31919"/>
    <cellStyle name="20% - 輔色3 21 3 6 2" xfId="13285"/>
    <cellStyle name="20% - 輔色3 21 3 6 20" xfId="32834"/>
    <cellStyle name="20% - 輔色3 21 3 6 3" xfId="14506"/>
    <cellStyle name="20% - 輔色3 21 3 6 4" xfId="15716"/>
    <cellStyle name="20% - 輔色3 21 3 6 5" xfId="16909"/>
    <cellStyle name="20% - 輔色3 21 3 6 6" xfId="18102"/>
    <cellStyle name="20% - 輔色3 21 3 6 7" xfId="19264"/>
    <cellStyle name="20% - 輔色3 21 3 6 8" xfId="20407"/>
    <cellStyle name="20% - 輔色3 21 3 6 9" xfId="21541"/>
    <cellStyle name="20% - 輔色3 21 3 7" xfId="11867"/>
    <cellStyle name="20% - 輔色3 21 3 8" xfId="7731"/>
    <cellStyle name="20% - 輔色3 21 3 9" xfId="9120"/>
    <cellStyle name="20% - 輔色3 21 30" xfId="12600"/>
    <cellStyle name="20% - 輔色3 21 31" xfId="10758"/>
    <cellStyle name="20% - 輔色3 21 32" xfId="9536"/>
    <cellStyle name="20% - 輔色3 21 33" xfId="19691"/>
    <cellStyle name="20% - 輔色3 21 34" xfId="8665"/>
    <cellStyle name="20% - 輔色3 21 35" xfId="10907"/>
    <cellStyle name="20% - 輔色3 21 36" xfId="18395"/>
    <cellStyle name="20% - 輔色3 21 37" xfId="24264"/>
    <cellStyle name="20% - 輔色3 21 4" xfId="4928"/>
    <cellStyle name="20% - 輔色3 21 4 10" xfId="10976"/>
    <cellStyle name="20% - 輔色3 21 4 11" xfId="11826"/>
    <cellStyle name="20% - 輔色3 21 4 12" xfId="15847"/>
    <cellStyle name="20% - 輔色3 21 4 13" xfId="8015"/>
    <cellStyle name="20% - 輔色3 21 4 14" xfId="10136"/>
    <cellStyle name="20% - 輔色3 21 4 15" xfId="20448"/>
    <cellStyle name="20% - 輔色3 21 4 16" xfId="11248"/>
    <cellStyle name="20% - 輔色3 21 4 17" xfId="8822"/>
    <cellStyle name="20% - 輔色3 21 4 18" xfId="10520"/>
    <cellStyle name="20% - 輔色3 21 4 19" xfId="10783"/>
    <cellStyle name="20% - 輔色3 21 4 2" xfId="6896"/>
    <cellStyle name="20% - 輔色3 21 4 2 10" xfId="22170"/>
    <cellStyle name="20% - 輔色3 21 4 2 11" xfId="23276"/>
    <cellStyle name="20% - 輔色3 21 4 2 12" xfId="24374"/>
    <cellStyle name="20% - 輔色3 21 4 2 13" xfId="25456"/>
    <cellStyle name="20% - 輔色3 21 4 2 14" xfId="26519"/>
    <cellStyle name="20% - 輔色3 21 4 2 15" xfId="27567"/>
    <cellStyle name="20% - 輔色3 21 4 2 16" xfId="28596"/>
    <cellStyle name="20% - 輔色3 21 4 2 17" xfId="29585"/>
    <cellStyle name="20% - 輔色3 21 4 2 18" xfId="30535"/>
    <cellStyle name="20% - 輔色3 21 4 2 19" xfId="31465"/>
    <cellStyle name="20% - 輔色3 21 4 2 2" xfId="12778"/>
    <cellStyle name="20% - 輔色3 21 4 2 20" xfId="32384"/>
    <cellStyle name="20% - 輔色3 21 4 2 3" xfId="13997"/>
    <cellStyle name="20% - 輔色3 21 4 2 4" xfId="15214"/>
    <cellStyle name="20% - 輔色3 21 4 2 5" xfId="16402"/>
    <cellStyle name="20% - 輔色3 21 4 2 6" xfId="17598"/>
    <cellStyle name="20% - 輔色3 21 4 2 7" xfId="18768"/>
    <cellStyle name="20% - 輔色3 21 4 2 8" xfId="19913"/>
    <cellStyle name="20% - 輔色3 21 4 2 9" xfId="21047"/>
    <cellStyle name="20% - 輔色3 21 4 20" xfId="16074"/>
    <cellStyle name="20% - 輔色3 21 4 21" xfId="16171"/>
    <cellStyle name="20% - 輔色3 21 4 22" xfId="28086"/>
    <cellStyle name="20% - 輔色3 21 4 23" xfId="28098"/>
    <cellStyle name="20% - 輔色3 21 4 24" xfId="26611"/>
    <cellStyle name="20% - 輔色3 21 4 25" xfId="30143"/>
    <cellStyle name="20% - 輔色3 21 4 3" xfId="6134"/>
    <cellStyle name="20% - 輔色3 21 4 3 10" xfId="9442"/>
    <cellStyle name="20% - 輔色3 21 4 3 11" xfId="19444"/>
    <cellStyle name="20% - 輔色3 21 4 3 12" xfId="11328"/>
    <cellStyle name="20% - 輔色3 21 4 3 13" xfId="19042"/>
    <cellStyle name="20% - 輔色3 21 4 3 14" xfId="8910"/>
    <cellStyle name="20% - 輔色3 21 4 3 15" xfId="19317"/>
    <cellStyle name="20% - 輔色3 21 4 3 16" xfId="10765"/>
    <cellStyle name="20% - 輔色3 21 4 3 17" xfId="20587"/>
    <cellStyle name="20% - 輔色3 21 4 3 18" xfId="17561"/>
    <cellStyle name="20% - 輔色3 21 4 3 19" xfId="23908"/>
    <cellStyle name="20% - 輔色3 21 4 3 2" xfId="12113"/>
    <cellStyle name="20% - 輔色3 21 4 3 20" xfId="25189"/>
    <cellStyle name="20% - 輔色3 21 4 3 3" xfId="7526"/>
    <cellStyle name="20% - 輔色3 21 4 3 4" xfId="9272"/>
    <cellStyle name="20% - 輔色3 21 4 3 5" xfId="11658"/>
    <cellStyle name="20% - 輔色3 21 4 3 6" xfId="10881"/>
    <cellStyle name="20% - 輔色3 21 4 3 7" xfId="10633"/>
    <cellStyle name="20% - 輔色3 21 4 3 8" xfId="9921"/>
    <cellStyle name="20% - 輔色3 21 4 3 9" xfId="12254"/>
    <cellStyle name="20% - 輔色3 21 4 4" xfId="6411"/>
    <cellStyle name="20% - 輔色3 21 4 4 10" xfId="21772"/>
    <cellStyle name="20% - 輔色3 21 4 4 11" xfId="22883"/>
    <cellStyle name="20% - 輔色3 21 4 4 12" xfId="23979"/>
    <cellStyle name="20% - 輔色3 21 4 4 13" xfId="25067"/>
    <cellStyle name="20% - 輔色3 21 4 4 14" xfId="26143"/>
    <cellStyle name="20% - 輔色3 21 4 4 15" xfId="27204"/>
    <cellStyle name="20% - 輔色3 21 4 4 16" xfId="28228"/>
    <cellStyle name="20% - 輔色3 21 4 4 17" xfId="29233"/>
    <cellStyle name="20% - 輔色3 21 4 4 18" xfId="30205"/>
    <cellStyle name="20% - 輔色3 21 4 4 19" xfId="31137"/>
    <cellStyle name="20% - 輔色3 21 4 4 2" xfId="12347"/>
    <cellStyle name="20% - 輔色3 21 4 4 20" xfId="32060"/>
    <cellStyle name="20% - 輔色3 21 4 4 3" xfId="13560"/>
    <cellStyle name="20% - 輔色3 21 4 4 4" xfId="14783"/>
    <cellStyle name="20% - 輔色3 21 4 4 5" xfId="15977"/>
    <cellStyle name="20% - 輔色3 21 4 4 6" xfId="17160"/>
    <cellStyle name="20% - 輔色3 21 4 4 7" xfId="18349"/>
    <cellStyle name="20% - 輔色3 21 4 4 8" xfId="19513"/>
    <cellStyle name="20% - 輔色3 21 4 4 9" xfId="20639"/>
    <cellStyle name="20% - 輔色3 21 4 5" xfId="6145"/>
    <cellStyle name="20% - 輔色3 21 4 5 10" xfId="7963"/>
    <cellStyle name="20% - 輔色3 21 4 5 11" xfId="11169"/>
    <cellStyle name="20% - 輔色3 21 4 5 12" xfId="20542"/>
    <cellStyle name="20% - 輔色3 21 4 5 13" xfId="9968"/>
    <cellStyle name="20% - 輔色3 21 4 5 14" xfId="21890"/>
    <cellStyle name="20% - 輔色3 21 4 5 15" xfId="23003"/>
    <cellStyle name="20% - 輔色3 21 4 5 16" xfId="24102"/>
    <cellStyle name="20% - 輔色3 21 4 5 17" xfId="15855"/>
    <cellStyle name="20% - 輔色3 21 4 5 18" xfId="9996"/>
    <cellStyle name="20% - 輔色3 21 4 5 19" xfId="16351"/>
    <cellStyle name="20% - 輔色3 21 4 5 2" xfId="12124"/>
    <cellStyle name="20% - 輔色3 21 4 5 20" xfId="23798"/>
    <cellStyle name="20% - 輔色3 21 4 5 3" xfId="10960"/>
    <cellStyle name="20% - 輔色3 21 4 5 4" xfId="9356"/>
    <cellStyle name="20% - 輔色3 21 4 5 5" xfId="9908"/>
    <cellStyle name="20% - 輔色3 21 4 5 6" xfId="12476"/>
    <cellStyle name="20% - 輔色3 21 4 5 7" xfId="10653"/>
    <cellStyle name="20% - 輔色3 21 4 5 8" xfId="11327"/>
    <cellStyle name="20% - 輔色3 21 4 5 9" xfId="9944"/>
    <cellStyle name="20% - 輔色3 21 4 6" xfId="6283"/>
    <cellStyle name="20% - 輔色3 21 4 6 10" xfId="21688"/>
    <cellStyle name="20% - 輔色3 21 4 6 11" xfId="22797"/>
    <cellStyle name="20% - 輔色3 21 4 6 12" xfId="23901"/>
    <cellStyle name="20% - 輔色3 21 4 6 13" xfId="24994"/>
    <cellStyle name="20% - 輔色3 21 4 6 14" xfId="26076"/>
    <cellStyle name="20% - 輔色3 21 4 6 15" xfId="27134"/>
    <cellStyle name="20% - 輔色3 21 4 6 16" xfId="28165"/>
    <cellStyle name="20% - 輔色3 21 4 6 17" xfId="29179"/>
    <cellStyle name="20% - 輔色3 21 4 6 18" xfId="30158"/>
    <cellStyle name="20% - 輔色3 21 4 6 19" xfId="31094"/>
    <cellStyle name="20% - 輔色3 21 4 6 2" xfId="12247"/>
    <cellStyle name="20% - 輔色3 21 4 6 20" xfId="32018"/>
    <cellStyle name="20% - 輔色3 21 4 6 3" xfId="13452"/>
    <cellStyle name="20% - 輔色3 21 4 6 4" xfId="14678"/>
    <cellStyle name="20% - 輔色3 21 4 6 5" xfId="15876"/>
    <cellStyle name="20% - 輔色3 21 4 6 6" xfId="17068"/>
    <cellStyle name="20% - 輔色3 21 4 6 7" xfId="18256"/>
    <cellStyle name="20% - 輔色3 21 4 6 8" xfId="19421"/>
    <cellStyle name="20% - 輔色3 21 4 6 9" xfId="20555"/>
    <cellStyle name="20% - 輔色3 21 4 7" xfId="11180"/>
    <cellStyle name="20% - 輔色3 21 4 8" xfId="10655"/>
    <cellStyle name="20% - 輔色3 21 4 9" xfId="10065"/>
    <cellStyle name="20% - 輔色3 21 5" xfId="5840"/>
    <cellStyle name="20% - 輔色3 21 5 10" xfId="11804"/>
    <cellStyle name="20% - 輔色3 21 5 11" xfId="13337"/>
    <cellStyle name="20% - 輔色3 21 5 12" xfId="9316"/>
    <cellStyle name="20% - 輔色3 21 5 13" xfId="9671"/>
    <cellStyle name="20% - 輔色3 21 5 14" xfId="11130"/>
    <cellStyle name="20% - 輔色3 21 5 15" xfId="8343"/>
    <cellStyle name="20% - 輔色3 21 5 16" xfId="10609"/>
    <cellStyle name="20% - 輔色3 21 5 17" xfId="12952"/>
    <cellStyle name="20% - 輔色3 21 5 18" xfId="9159"/>
    <cellStyle name="20% - 輔色3 21 5 19" xfId="22703"/>
    <cellStyle name="20% - 輔色3 21 5 2" xfId="7121"/>
    <cellStyle name="20% - 輔色3 21 5 2 10" xfId="22368"/>
    <cellStyle name="20% - 輔色3 21 5 2 11" xfId="23474"/>
    <cellStyle name="20% - 輔色3 21 5 2 12" xfId="24569"/>
    <cellStyle name="20% - 輔色3 21 5 2 13" xfId="25654"/>
    <cellStyle name="20% - 輔色3 21 5 2 14" xfId="26716"/>
    <cellStyle name="20% - 輔色3 21 5 2 15" xfId="27760"/>
    <cellStyle name="20% - 輔色3 21 5 2 16" xfId="28781"/>
    <cellStyle name="20% - 輔色3 21 5 2 17" xfId="29769"/>
    <cellStyle name="20% - 輔色3 21 5 2 18" xfId="30714"/>
    <cellStyle name="20% - 輔色3 21 5 2 19" xfId="31642"/>
    <cellStyle name="20% - 輔色3 21 5 2 2" xfId="12991"/>
    <cellStyle name="20% - 輔色3 21 5 2 20" xfId="32558"/>
    <cellStyle name="20% - 輔色3 21 5 2 3" xfId="14210"/>
    <cellStyle name="20% - 輔色3 21 5 2 4" xfId="15421"/>
    <cellStyle name="20% - 輔色3 21 5 2 5" xfId="16612"/>
    <cellStyle name="20% - 輔色3 21 5 2 6" xfId="17806"/>
    <cellStyle name="20% - 輔色3 21 5 2 7" xfId="18971"/>
    <cellStyle name="20% - 輔色3 21 5 2 8" xfId="20115"/>
    <cellStyle name="20% - 輔色3 21 5 2 9" xfId="21249"/>
    <cellStyle name="20% - 輔色3 21 5 20" xfId="23810"/>
    <cellStyle name="20% - 輔色3 21 5 21" xfId="24901"/>
    <cellStyle name="20% - 輔色3 21 5 22" xfId="17749"/>
    <cellStyle name="20% - 輔色3 21 5 23" xfId="15853"/>
    <cellStyle name="20% - 輔色3 21 5 24" xfId="21061"/>
    <cellStyle name="20% - 輔色3 21 5 25" xfId="24228"/>
    <cellStyle name="20% - 輔色3 21 5 3" xfId="7210"/>
    <cellStyle name="20% - 輔色3 21 5 3 10" xfId="22448"/>
    <cellStyle name="20% - 輔色3 21 5 3 11" xfId="23554"/>
    <cellStyle name="20% - 輔色3 21 5 3 12" xfId="24646"/>
    <cellStyle name="20% - 輔色3 21 5 3 13" xfId="25733"/>
    <cellStyle name="20% - 輔色3 21 5 3 14" xfId="26792"/>
    <cellStyle name="20% - 輔色3 21 5 3 15" xfId="27835"/>
    <cellStyle name="20% - 輔色3 21 5 3 16" xfId="28857"/>
    <cellStyle name="20% - 輔色3 21 5 3 17" xfId="29844"/>
    <cellStyle name="20% - 輔色3 21 5 3 18" xfId="30786"/>
    <cellStyle name="20% - 輔色3 21 5 3 19" xfId="31713"/>
    <cellStyle name="20% - 輔色3 21 5 3 2" xfId="13074"/>
    <cellStyle name="20% - 輔色3 21 5 3 20" xfId="32629"/>
    <cellStyle name="20% - 輔色3 21 5 3 3" xfId="14293"/>
    <cellStyle name="20% - 輔色3 21 5 3 4" xfId="15503"/>
    <cellStyle name="20% - 輔色3 21 5 3 5" xfId="16696"/>
    <cellStyle name="20% - 輔色3 21 5 3 6" xfId="17889"/>
    <cellStyle name="20% - 輔色3 21 5 3 7" xfId="19052"/>
    <cellStyle name="20% - 輔色3 21 5 3 8" xfId="20193"/>
    <cellStyle name="20% - 輔色3 21 5 3 9" xfId="21330"/>
    <cellStyle name="20% - 輔色3 21 5 4" xfId="7286"/>
    <cellStyle name="20% - 輔色3 21 5 4 10" xfId="22516"/>
    <cellStyle name="20% - 輔色3 21 5 4 11" xfId="23621"/>
    <cellStyle name="20% - 輔色3 21 5 4 12" xfId="24713"/>
    <cellStyle name="20% - 輔色3 21 5 4 13" xfId="25800"/>
    <cellStyle name="20% - 輔色3 21 5 4 14" xfId="26862"/>
    <cellStyle name="20% - 輔色3 21 5 4 15" xfId="27905"/>
    <cellStyle name="20% - 輔色3 21 5 4 16" xfId="28925"/>
    <cellStyle name="20% - 輔色3 21 5 4 17" xfId="29913"/>
    <cellStyle name="20% - 輔色3 21 5 4 18" xfId="30853"/>
    <cellStyle name="20% - 輔色3 21 5 4 19" xfId="31780"/>
    <cellStyle name="20% - 輔色3 21 5 4 2" xfId="13144"/>
    <cellStyle name="20% - 輔色3 21 5 4 20" xfId="32696"/>
    <cellStyle name="20% - 輔色3 21 5 4 3" xfId="14365"/>
    <cellStyle name="20% - 輔色3 21 5 4 4" xfId="15576"/>
    <cellStyle name="20% - 輔色3 21 5 4 5" xfId="16768"/>
    <cellStyle name="20% - 輔色3 21 5 4 6" xfId="17962"/>
    <cellStyle name="20% - 輔色3 21 5 4 7" xfId="19124"/>
    <cellStyle name="20% - 輔色3 21 5 4 8" xfId="20266"/>
    <cellStyle name="20% - 輔色3 21 5 4 9" xfId="21401"/>
    <cellStyle name="20% - 輔色3 21 5 5" xfId="7355"/>
    <cellStyle name="20% - 輔色3 21 5 5 10" xfId="22584"/>
    <cellStyle name="20% - 輔色3 21 5 5 11" xfId="23688"/>
    <cellStyle name="20% - 輔色3 21 5 5 12" xfId="24781"/>
    <cellStyle name="20% - 輔色3 21 5 5 13" xfId="25867"/>
    <cellStyle name="20% - 輔色3 21 5 5 14" xfId="26929"/>
    <cellStyle name="20% - 輔色3 21 5 5 15" xfId="27974"/>
    <cellStyle name="20% - 輔色3 21 5 5 16" xfId="28992"/>
    <cellStyle name="20% - 輔色3 21 5 5 17" xfId="29980"/>
    <cellStyle name="20% - 輔色3 21 5 5 18" xfId="30920"/>
    <cellStyle name="20% - 輔色3 21 5 5 19" xfId="31847"/>
    <cellStyle name="20% - 輔色3 21 5 5 2" xfId="13213"/>
    <cellStyle name="20% - 輔色3 21 5 5 20" xfId="32762"/>
    <cellStyle name="20% - 輔色3 21 5 5 3" xfId="14434"/>
    <cellStyle name="20% - 輔色3 21 5 5 4" xfId="15644"/>
    <cellStyle name="20% - 輔色3 21 5 5 5" xfId="16837"/>
    <cellStyle name="20% - 輔色3 21 5 5 6" xfId="18030"/>
    <cellStyle name="20% - 輔色3 21 5 5 7" xfId="19192"/>
    <cellStyle name="20% - 輔色3 21 5 5 8" xfId="20335"/>
    <cellStyle name="20% - 輔色3 21 5 5 9" xfId="21469"/>
    <cellStyle name="20% - 輔色3 21 5 6" xfId="7421"/>
    <cellStyle name="20% - 輔色3 21 5 6 10" xfId="22650"/>
    <cellStyle name="20% - 輔色3 21 5 6 11" xfId="23754"/>
    <cellStyle name="20% - 輔色3 21 5 6 12" xfId="24847"/>
    <cellStyle name="20% - 輔色3 21 5 6 13" xfId="25933"/>
    <cellStyle name="20% - 輔色3 21 5 6 14" xfId="26995"/>
    <cellStyle name="20% - 輔色3 21 5 6 15" xfId="28040"/>
    <cellStyle name="20% - 輔色3 21 5 6 16" xfId="29058"/>
    <cellStyle name="20% - 輔色3 21 5 6 17" xfId="30046"/>
    <cellStyle name="20% - 輔色3 21 5 6 18" xfId="30986"/>
    <cellStyle name="20% - 輔色3 21 5 6 19" xfId="31913"/>
    <cellStyle name="20% - 輔色3 21 5 6 2" xfId="13279"/>
    <cellStyle name="20% - 輔色3 21 5 6 20" xfId="32828"/>
    <cellStyle name="20% - 輔色3 21 5 6 3" xfId="14500"/>
    <cellStyle name="20% - 輔色3 21 5 6 4" xfId="15710"/>
    <cellStyle name="20% - 輔色3 21 5 6 5" xfId="16903"/>
    <cellStyle name="20% - 輔色3 21 5 6 6" xfId="18096"/>
    <cellStyle name="20% - 輔色3 21 5 6 7" xfId="19258"/>
    <cellStyle name="20% - 輔色3 21 5 6 8" xfId="20401"/>
    <cellStyle name="20% - 輔色3 21 5 6 9" xfId="21535"/>
    <cellStyle name="20% - 輔色3 21 5 7" xfId="11861"/>
    <cellStyle name="20% - 輔色3 21 5 8" xfId="7738"/>
    <cellStyle name="20% - 輔色3 21 5 9" xfId="9114"/>
    <cellStyle name="20% - 輔色3 21 6" xfId="5054"/>
    <cellStyle name="20% - 輔色3 21 6 10" xfId="13885"/>
    <cellStyle name="20% - 輔色3 21 6 11" xfId="15102"/>
    <cellStyle name="20% - 輔色3 21 6 12" xfId="15878"/>
    <cellStyle name="20% - 輔色3 21 6 13" xfId="17407"/>
    <cellStyle name="20% - 輔色3 21 6 14" xfId="18656"/>
    <cellStyle name="20% - 輔色3 21 6 15" xfId="19374"/>
    <cellStyle name="20% - 輔色3 21 6 16" xfId="20517"/>
    <cellStyle name="20% - 輔色3 21 6 17" xfId="22063"/>
    <cellStyle name="20% - 輔色3 21 6 18" xfId="23171"/>
    <cellStyle name="20% - 輔色3 21 6 19" xfId="24266"/>
    <cellStyle name="20% - 輔色3 21 6 2" xfId="6936"/>
    <cellStyle name="20% - 輔色3 21 6 2 10" xfId="22209"/>
    <cellStyle name="20% - 輔色3 21 6 2 11" xfId="23315"/>
    <cellStyle name="20% - 輔色3 21 6 2 12" xfId="24413"/>
    <cellStyle name="20% - 輔色3 21 6 2 13" xfId="25493"/>
    <cellStyle name="20% - 輔色3 21 6 2 14" xfId="26558"/>
    <cellStyle name="20% - 輔色3 21 6 2 15" xfId="27604"/>
    <cellStyle name="20% - 輔色3 21 6 2 16" xfId="28632"/>
    <cellStyle name="20% - 輔色3 21 6 2 17" xfId="29620"/>
    <cellStyle name="20% - 輔色3 21 6 2 18" xfId="30570"/>
    <cellStyle name="20% - 輔色3 21 6 2 19" xfId="31499"/>
    <cellStyle name="20% - 輔色3 21 6 2 2" xfId="12817"/>
    <cellStyle name="20% - 輔色3 21 6 2 20" xfId="32418"/>
    <cellStyle name="20% - 輔色3 21 6 2 3" xfId="14035"/>
    <cellStyle name="20% - 輔色3 21 6 2 4" xfId="15253"/>
    <cellStyle name="20% - 輔色3 21 6 2 5" xfId="16440"/>
    <cellStyle name="20% - 輔色3 21 6 2 6" xfId="17634"/>
    <cellStyle name="20% - 輔色3 21 6 2 7" xfId="18807"/>
    <cellStyle name="20% - 輔色3 21 6 2 8" xfId="19951"/>
    <cellStyle name="20% - 輔色3 21 6 2 9" xfId="21085"/>
    <cellStyle name="20% - 輔色3 21 6 20" xfId="25348"/>
    <cellStyle name="20% - 輔色3 21 6 21" xfId="26415"/>
    <cellStyle name="20% - 輔色3 21 6 22" xfId="27104"/>
    <cellStyle name="20% - 輔色3 21 6 23" xfId="23070"/>
    <cellStyle name="20% - 輔色3 21 6 24" xfId="29425"/>
    <cellStyle name="20% - 輔色3 21 6 25" xfId="30160"/>
    <cellStyle name="20% - 輔色3 21 6 3" xfId="6113"/>
    <cellStyle name="20% - 輔色3 21 6 3 10" xfId="11974"/>
    <cellStyle name="20% - 輔色3 21 6 3 11" xfId="18956"/>
    <cellStyle name="20% - 輔色3 21 6 3 12" xfId="7666"/>
    <cellStyle name="20% - 輔色3 21 6 3 13" xfId="8147"/>
    <cellStyle name="20% - 輔色3 21 6 3 14" xfId="8499"/>
    <cellStyle name="20% - 輔色3 21 6 3 15" xfId="11036"/>
    <cellStyle name="20% - 輔色3 21 6 3 16" xfId="14718"/>
    <cellStyle name="20% - 輔色3 21 6 3 17" xfId="8148"/>
    <cellStyle name="20% - 輔色3 21 6 3 18" xfId="12232"/>
    <cellStyle name="20% - 輔色3 21 6 3 19" xfId="10466"/>
    <cellStyle name="20% - 輔色3 21 6 3 2" xfId="12094"/>
    <cellStyle name="20% - 輔色3 21 6 3 20" xfId="21919"/>
    <cellStyle name="20% - 輔色3 21 6 3 3" xfId="7546"/>
    <cellStyle name="20% - 輔色3 21 6 3 4" xfId="11025"/>
    <cellStyle name="20% - 輔色3 21 6 3 5" xfId="10214"/>
    <cellStyle name="20% - 輔色3 21 6 3 6" xfId="10945"/>
    <cellStyle name="20% - 輔色3 21 6 3 7" xfId="13511"/>
    <cellStyle name="20% - 輔色3 21 6 3 8" xfId="9902"/>
    <cellStyle name="20% - 輔色3 21 6 3 9" xfId="7896"/>
    <cellStyle name="20% - 輔色3 21 6 4" xfId="6430"/>
    <cellStyle name="20% - 輔色3 21 6 4 10" xfId="21791"/>
    <cellStyle name="20% - 輔色3 21 6 4 11" xfId="22900"/>
    <cellStyle name="20% - 輔色3 21 6 4 12" xfId="23997"/>
    <cellStyle name="20% - 輔色3 21 6 4 13" xfId="25084"/>
    <cellStyle name="20% - 輔色3 21 6 4 14" xfId="26159"/>
    <cellStyle name="20% - 輔色3 21 6 4 15" xfId="27220"/>
    <cellStyle name="20% - 輔色3 21 6 4 16" xfId="28245"/>
    <cellStyle name="20% - 輔色3 21 6 4 17" xfId="29249"/>
    <cellStyle name="20% - 輔色3 21 6 4 18" xfId="30221"/>
    <cellStyle name="20% - 輔色3 21 6 4 19" xfId="31153"/>
    <cellStyle name="20% - 輔色3 21 6 4 2" xfId="12365"/>
    <cellStyle name="20% - 輔色3 21 6 4 20" xfId="32076"/>
    <cellStyle name="20% - 輔色3 21 6 4 3" xfId="13578"/>
    <cellStyle name="20% - 輔色3 21 6 4 4" xfId="14802"/>
    <cellStyle name="20% - 輔色3 21 6 4 5" xfId="15994"/>
    <cellStyle name="20% - 輔色3 21 6 4 6" xfId="17178"/>
    <cellStyle name="20% - 輔色3 21 6 4 7" xfId="18367"/>
    <cellStyle name="20% - 輔色3 21 6 4 8" xfId="19529"/>
    <cellStyle name="20% - 輔色3 21 6 4 9" xfId="20657"/>
    <cellStyle name="20% - 輔色3 21 6 5" xfId="6669"/>
    <cellStyle name="20% - 輔色3 21 6 5 10" xfId="21982"/>
    <cellStyle name="20% - 輔色3 21 6 5 11" xfId="23094"/>
    <cellStyle name="20% - 輔色3 21 6 5 12" xfId="24185"/>
    <cellStyle name="20% - 輔色3 21 6 5 13" xfId="25270"/>
    <cellStyle name="20% - 輔色3 21 6 5 14" xfId="26333"/>
    <cellStyle name="20% - 輔色3 21 6 5 15" xfId="27389"/>
    <cellStyle name="20% - 輔色3 21 6 5 16" xfId="28416"/>
    <cellStyle name="20% - 輔色3 21 6 5 17" xfId="29417"/>
    <cellStyle name="20% - 輔色3 21 6 5 18" xfId="30376"/>
    <cellStyle name="20% - 輔色3 21 6 5 19" xfId="31307"/>
    <cellStyle name="20% - 輔色3 21 6 5 2" xfId="12577"/>
    <cellStyle name="20% - 輔色3 21 6 5 20" xfId="32227"/>
    <cellStyle name="20% - 輔色3 21 6 5 3" xfId="13790"/>
    <cellStyle name="20% - 輔色3 21 6 5 4" xfId="15010"/>
    <cellStyle name="20% - 輔色3 21 6 5 5" xfId="16201"/>
    <cellStyle name="20% - 輔色3 21 6 5 6" xfId="17396"/>
    <cellStyle name="20% - 輔色3 21 6 5 7" xfId="18562"/>
    <cellStyle name="20% - 輔色3 21 6 5 8" xfId="19722"/>
    <cellStyle name="20% - 輔色3 21 6 5 9" xfId="20848"/>
    <cellStyle name="20% - 輔色3 21 6 6" xfId="7070"/>
    <cellStyle name="20% - 輔色3 21 6 6 10" xfId="22324"/>
    <cellStyle name="20% - 輔色3 21 6 6 11" xfId="23433"/>
    <cellStyle name="20% - 輔色3 21 6 6 12" xfId="24528"/>
    <cellStyle name="20% - 輔色3 21 6 6 13" xfId="25609"/>
    <cellStyle name="20% - 輔色3 21 6 6 14" xfId="26675"/>
    <cellStyle name="20% - 輔色3 21 6 6 15" xfId="27721"/>
    <cellStyle name="20% - 輔色3 21 6 6 16" xfId="28741"/>
    <cellStyle name="20% - 輔色3 21 6 6 17" xfId="29727"/>
    <cellStyle name="20% - 輔色3 21 6 6 18" xfId="30675"/>
    <cellStyle name="20% - 輔色3 21 6 6 19" xfId="31604"/>
    <cellStyle name="20% - 輔色3 21 6 6 2" xfId="12944"/>
    <cellStyle name="20% - 輔色3 21 6 6 20" xfId="32520"/>
    <cellStyle name="20% - 輔色3 21 6 6 3" xfId="14161"/>
    <cellStyle name="20% - 輔色3 21 6 6 4" xfId="15375"/>
    <cellStyle name="20% - 輔色3 21 6 6 5" xfId="16565"/>
    <cellStyle name="20% - 輔色3 21 6 6 6" xfId="17760"/>
    <cellStyle name="20% - 輔色3 21 6 6 7" xfId="18926"/>
    <cellStyle name="20% - 輔色3 21 6 6 8" xfId="20069"/>
    <cellStyle name="20% - 輔色3 21 6 6 9" xfId="21206"/>
    <cellStyle name="20% - 輔色3 21 6 7" xfId="11279"/>
    <cellStyle name="20% - 輔色3 21 6 8" xfId="11095"/>
    <cellStyle name="20% - 輔色3 21 6 9" xfId="12666"/>
    <cellStyle name="20% - 輔色3 21 7" xfId="5710"/>
    <cellStyle name="20% - 輔色3 21 7 10" xfId="12796"/>
    <cellStyle name="20% - 輔色3 21 7 11" xfId="14015"/>
    <cellStyle name="20% - 輔色3 21 7 12" xfId="8199"/>
    <cellStyle name="20% - 輔色3 21 7 13" xfId="15889"/>
    <cellStyle name="20% - 輔色3 21 7 14" xfId="14565"/>
    <cellStyle name="20% - 輔色3 21 7 15" xfId="18532"/>
    <cellStyle name="20% - 輔色3 21 7 16" xfId="13707"/>
    <cellStyle name="20% - 輔色3 21 7 17" xfId="20819"/>
    <cellStyle name="20% - 輔色3 21 7 18" xfId="22188"/>
    <cellStyle name="20% - 輔色3 21 7 19" xfId="23294"/>
    <cellStyle name="20% - 輔色3 21 7 2" xfId="7089"/>
    <cellStyle name="20% - 輔色3 21 7 2 10" xfId="22340"/>
    <cellStyle name="20% - 輔色3 21 7 2 11" xfId="23448"/>
    <cellStyle name="20% - 輔色3 21 7 2 12" xfId="24543"/>
    <cellStyle name="20% - 輔色3 21 7 2 13" xfId="25625"/>
    <cellStyle name="20% - 輔色3 21 7 2 14" xfId="26690"/>
    <cellStyle name="20% - 輔色3 21 7 2 15" xfId="27736"/>
    <cellStyle name="20% - 輔色3 21 7 2 16" xfId="28756"/>
    <cellStyle name="20% - 輔色3 21 7 2 17" xfId="29742"/>
    <cellStyle name="20% - 輔色3 21 7 2 18" xfId="30691"/>
    <cellStyle name="20% - 輔色3 21 7 2 19" xfId="31619"/>
    <cellStyle name="20% - 輔色3 21 7 2 2" xfId="12961"/>
    <cellStyle name="20% - 輔色3 21 7 2 20" xfId="32535"/>
    <cellStyle name="20% - 輔色3 21 7 2 3" xfId="14178"/>
    <cellStyle name="20% - 輔色3 21 7 2 4" xfId="15391"/>
    <cellStyle name="20% - 輔色3 21 7 2 5" xfId="16583"/>
    <cellStyle name="20% - 輔色3 21 7 2 6" xfId="17776"/>
    <cellStyle name="20% - 輔色3 21 7 2 7" xfId="18942"/>
    <cellStyle name="20% - 輔色3 21 7 2 8" xfId="20085"/>
    <cellStyle name="20% - 輔色3 21 7 2 9" xfId="21222"/>
    <cellStyle name="20% - 輔色3 21 7 20" xfId="24392"/>
    <cellStyle name="20% - 輔色3 21 7 21" xfId="25474"/>
    <cellStyle name="20% - 輔色3 21 7 22" xfId="26308"/>
    <cellStyle name="20% - 輔色3 21 7 23" xfId="27138"/>
    <cellStyle name="20% - 輔色3 21 7 24" xfId="25989"/>
    <cellStyle name="20% - 輔色3 21 7 25" xfId="29390"/>
    <cellStyle name="20% - 輔色3 21 7 3" xfId="6015"/>
    <cellStyle name="20% - 輔色3 21 7 3 10" xfId="8765"/>
    <cellStyle name="20% - 輔色3 21 7 3 11" xfId="14651"/>
    <cellStyle name="20% - 輔色3 21 7 3 12" xfId="18139"/>
    <cellStyle name="20% - 輔色3 21 7 3 13" xfId="8705"/>
    <cellStyle name="20% - 輔色3 21 7 3 14" xfId="16064"/>
    <cellStyle name="20% - 輔色3 21 7 3 15" xfId="18469"/>
    <cellStyle name="20% - 輔色3 21 7 3 16" xfId="8037"/>
    <cellStyle name="20% - 輔色3 21 7 3 17" xfId="10686"/>
    <cellStyle name="20% - 輔色3 21 7 3 18" xfId="8056"/>
    <cellStyle name="20% - 輔色3 21 7 3 19" xfId="18616"/>
    <cellStyle name="20% - 輔色3 21 7 3 2" xfId="12000"/>
    <cellStyle name="20% - 輔色3 21 7 3 20" xfId="28184"/>
    <cellStyle name="20% - 輔色3 21 7 3 3" xfId="11134"/>
    <cellStyle name="20% - 輔色3 21 7 3 4" xfId="11647"/>
    <cellStyle name="20% - 輔色3 21 7 3 5" xfId="7906"/>
    <cellStyle name="20% - 輔色3 21 7 3 6" xfId="10286"/>
    <cellStyle name="20% - 輔色3 21 7 3 7" xfId="13857"/>
    <cellStyle name="20% - 輔色3 21 7 3 8" xfId="10378"/>
    <cellStyle name="20% - 輔色3 21 7 3 9" xfId="10110"/>
    <cellStyle name="20% - 輔色3 21 7 4" xfId="7260"/>
    <cellStyle name="20% - 輔色3 21 7 4 10" xfId="22495"/>
    <cellStyle name="20% - 輔色3 21 7 4 11" xfId="23601"/>
    <cellStyle name="20% - 輔色3 21 7 4 12" xfId="24693"/>
    <cellStyle name="20% - 輔色3 21 7 4 13" xfId="25780"/>
    <cellStyle name="20% - 輔色3 21 7 4 14" xfId="26841"/>
    <cellStyle name="20% - 輔色3 21 7 4 15" xfId="27883"/>
    <cellStyle name="20% - 輔色3 21 7 4 16" xfId="28905"/>
    <cellStyle name="20% - 輔色3 21 7 4 17" xfId="29893"/>
    <cellStyle name="20% - 輔色3 21 7 4 18" xfId="30833"/>
    <cellStyle name="20% - 輔色3 21 7 4 19" xfId="31760"/>
    <cellStyle name="20% - 輔色3 21 7 4 2" xfId="13122"/>
    <cellStyle name="20% - 輔色3 21 7 4 20" xfId="32676"/>
    <cellStyle name="20% - 輔色3 21 7 4 3" xfId="14343"/>
    <cellStyle name="20% - 輔色3 21 7 4 4" xfId="15551"/>
    <cellStyle name="20% - 輔色3 21 7 4 5" xfId="16744"/>
    <cellStyle name="20% - 輔色3 21 7 4 6" xfId="17939"/>
    <cellStyle name="20% - 輔色3 21 7 4 7" xfId="19102"/>
    <cellStyle name="20% - 輔色3 21 7 4 8" xfId="20242"/>
    <cellStyle name="20% - 輔色3 21 7 4 9" xfId="21380"/>
    <cellStyle name="20% - 輔色3 21 7 5" xfId="7333"/>
    <cellStyle name="20% - 輔色3 21 7 5 10" xfId="22563"/>
    <cellStyle name="20% - 輔色3 21 7 5 11" xfId="23668"/>
    <cellStyle name="20% - 輔色3 21 7 5 12" xfId="24760"/>
    <cellStyle name="20% - 輔色3 21 7 5 13" xfId="25847"/>
    <cellStyle name="20% - 輔色3 21 7 5 14" xfId="26909"/>
    <cellStyle name="20% - 輔色3 21 7 5 15" xfId="27952"/>
    <cellStyle name="20% - 輔色3 21 7 5 16" xfId="28972"/>
    <cellStyle name="20% - 輔色3 21 7 5 17" xfId="29960"/>
    <cellStyle name="20% - 輔色3 21 7 5 18" xfId="30900"/>
    <cellStyle name="20% - 輔色3 21 7 5 19" xfId="31827"/>
    <cellStyle name="20% - 輔色3 21 7 5 2" xfId="13191"/>
    <cellStyle name="20% - 輔色3 21 7 5 20" xfId="32742"/>
    <cellStyle name="20% - 輔色3 21 7 5 3" xfId="14412"/>
    <cellStyle name="20% - 輔色3 21 7 5 4" xfId="15623"/>
    <cellStyle name="20% - 輔色3 21 7 5 5" xfId="16815"/>
    <cellStyle name="20% - 輔色3 21 7 5 6" xfId="18009"/>
    <cellStyle name="20% - 輔色3 21 7 5 7" xfId="19171"/>
    <cellStyle name="20% - 輔色3 21 7 5 8" xfId="20313"/>
    <cellStyle name="20% - 輔色3 21 7 5 9" xfId="21448"/>
    <cellStyle name="20% - 輔色3 21 7 6" xfId="7401"/>
    <cellStyle name="20% - 輔色3 21 7 6 10" xfId="22630"/>
    <cellStyle name="20% - 輔色3 21 7 6 11" xfId="23734"/>
    <cellStyle name="20% - 輔色3 21 7 6 12" xfId="24827"/>
    <cellStyle name="20% - 輔色3 21 7 6 13" xfId="25913"/>
    <cellStyle name="20% - 輔色3 21 7 6 14" xfId="26975"/>
    <cellStyle name="20% - 輔色3 21 7 6 15" xfId="28020"/>
    <cellStyle name="20% - 輔色3 21 7 6 16" xfId="29038"/>
    <cellStyle name="20% - 輔色3 21 7 6 17" xfId="30026"/>
    <cellStyle name="20% - 輔色3 21 7 6 18" xfId="30966"/>
    <cellStyle name="20% - 輔色3 21 7 6 19" xfId="31893"/>
    <cellStyle name="20% - 輔色3 21 7 6 2" xfId="13259"/>
    <cellStyle name="20% - 輔色3 21 7 6 20" xfId="32808"/>
    <cellStyle name="20% - 輔色3 21 7 6 3" xfId="14480"/>
    <cellStyle name="20% - 輔色3 21 7 6 4" xfId="15690"/>
    <cellStyle name="20% - 輔色3 21 7 6 5" xfId="16883"/>
    <cellStyle name="20% - 輔色3 21 7 6 6" xfId="18076"/>
    <cellStyle name="20% - 輔色3 21 7 6 7" xfId="19238"/>
    <cellStyle name="20% - 輔色3 21 7 6 8" xfId="20381"/>
    <cellStyle name="20% - 輔色3 21 7 6 9" xfId="21515"/>
    <cellStyle name="20% - 輔色3 21 7 7" xfId="11765"/>
    <cellStyle name="20% - 輔色3 21 7 8" xfId="7814"/>
    <cellStyle name="20% - 輔色3 21 7 9" xfId="9054"/>
    <cellStyle name="20% - 輔色3 21 8" xfId="5836"/>
    <cellStyle name="20% - 輔色3 21 8 10" xfId="10517"/>
    <cellStyle name="20% - 輔色3 21 8 11" xfId="9568"/>
    <cellStyle name="20% - 輔色3 21 8 12" xfId="8998"/>
    <cellStyle name="20% - 輔色3 21 8 13" xfId="16428"/>
    <cellStyle name="20% - 輔色3 21 8 14" xfId="9983"/>
    <cellStyle name="20% - 輔色3 21 8 15" xfId="15048"/>
    <cellStyle name="20% - 輔色3 21 8 16" xfId="16554"/>
    <cellStyle name="20% - 輔色3 21 8 17" xfId="13639"/>
    <cellStyle name="20% - 輔色3 21 8 18" xfId="17444"/>
    <cellStyle name="20% - 輔色3 21 8 19" xfId="10803"/>
    <cellStyle name="20% - 輔色3 21 8 2" xfId="7119"/>
    <cellStyle name="20% - 輔色3 21 8 2 10" xfId="22366"/>
    <cellStyle name="20% - 輔色3 21 8 2 11" xfId="23472"/>
    <cellStyle name="20% - 輔色3 21 8 2 12" xfId="24567"/>
    <cellStyle name="20% - 輔色3 21 8 2 13" xfId="25652"/>
    <cellStyle name="20% - 輔色3 21 8 2 14" xfId="26714"/>
    <cellStyle name="20% - 輔色3 21 8 2 15" xfId="27758"/>
    <cellStyle name="20% - 輔色3 21 8 2 16" xfId="28779"/>
    <cellStyle name="20% - 輔色3 21 8 2 17" xfId="29767"/>
    <cellStyle name="20% - 輔色3 21 8 2 18" xfId="30712"/>
    <cellStyle name="20% - 輔色3 21 8 2 19" xfId="31640"/>
    <cellStyle name="20% - 輔色3 21 8 2 2" xfId="12989"/>
    <cellStyle name="20% - 輔色3 21 8 2 20" xfId="32556"/>
    <cellStyle name="20% - 輔色3 21 8 2 3" xfId="14208"/>
    <cellStyle name="20% - 輔色3 21 8 2 4" xfId="15419"/>
    <cellStyle name="20% - 輔色3 21 8 2 5" xfId="16610"/>
    <cellStyle name="20% - 輔色3 21 8 2 6" xfId="17804"/>
    <cellStyle name="20% - 輔色3 21 8 2 7" xfId="18969"/>
    <cellStyle name="20% - 輔色3 21 8 2 8" xfId="20113"/>
    <cellStyle name="20% - 輔色3 21 8 2 9" xfId="21247"/>
    <cellStyle name="20% - 輔色3 21 8 20" xfId="10476"/>
    <cellStyle name="20% - 輔色3 21 8 21" xfId="10444"/>
    <cellStyle name="20% - 輔色3 21 8 22" xfId="23162"/>
    <cellStyle name="20% - 輔色3 21 8 23" xfId="27421"/>
    <cellStyle name="20% - 輔色3 21 8 24" xfId="28411"/>
    <cellStyle name="20% - 輔色3 21 8 25" xfId="29108"/>
    <cellStyle name="20% - 輔色3 21 8 3" xfId="7208"/>
    <cellStyle name="20% - 輔色3 21 8 3 10" xfId="22446"/>
    <cellStyle name="20% - 輔色3 21 8 3 11" xfId="23552"/>
    <cellStyle name="20% - 輔色3 21 8 3 12" xfId="24644"/>
    <cellStyle name="20% - 輔色3 21 8 3 13" xfId="25731"/>
    <cellStyle name="20% - 輔色3 21 8 3 14" xfId="26790"/>
    <cellStyle name="20% - 輔色3 21 8 3 15" xfId="27833"/>
    <cellStyle name="20% - 輔色3 21 8 3 16" xfId="28855"/>
    <cellStyle name="20% - 輔色3 21 8 3 17" xfId="29842"/>
    <cellStyle name="20% - 輔色3 21 8 3 18" xfId="30784"/>
    <cellStyle name="20% - 輔色3 21 8 3 19" xfId="31711"/>
    <cellStyle name="20% - 輔色3 21 8 3 2" xfId="13072"/>
    <cellStyle name="20% - 輔色3 21 8 3 20" xfId="32627"/>
    <cellStyle name="20% - 輔色3 21 8 3 3" xfId="14291"/>
    <cellStyle name="20% - 輔色3 21 8 3 4" xfId="15501"/>
    <cellStyle name="20% - 輔色3 21 8 3 5" xfId="16694"/>
    <cellStyle name="20% - 輔色3 21 8 3 6" xfId="17887"/>
    <cellStyle name="20% - 輔色3 21 8 3 7" xfId="19050"/>
    <cellStyle name="20% - 輔色3 21 8 3 8" xfId="20191"/>
    <cellStyle name="20% - 輔色3 21 8 3 9" xfId="21328"/>
    <cellStyle name="20% - 輔色3 21 8 4" xfId="7284"/>
    <cellStyle name="20% - 輔色3 21 8 4 10" xfId="22514"/>
    <cellStyle name="20% - 輔色3 21 8 4 11" xfId="23619"/>
    <cellStyle name="20% - 輔色3 21 8 4 12" xfId="24711"/>
    <cellStyle name="20% - 輔色3 21 8 4 13" xfId="25798"/>
    <cellStyle name="20% - 輔色3 21 8 4 14" xfId="26860"/>
    <cellStyle name="20% - 輔色3 21 8 4 15" xfId="27903"/>
    <cellStyle name="20% - 輔色3 21 8 4 16" xfId="28923"/>
    <cellStyle name="20% - 輔色3 21 8 4 17" xfId="29911"/>
    <cellStyle name="20% - 輔色3 21 8 4 18" xfId="30851"/>
    <cellStyle name="20% - 輔色3 21 8 4 19" xfId="31778"/>
    <cellStyle name="20% - 輔色3 21 8 4 2" xfId="13142"/>
    <cellStyle name="20% - 輔色3 21 8 4 20" xfId="32694"/>
    <cellStyle name="20% - 輔色3 21 8 4 3" xfId="14363"/>
    <cellStyle name="20% - 輔色3 21 8 4 4" xfId="15574"/>
    <cellStyle name="20% - 輔色3 21 8 4 5" xfId="16766"/>
    <cellStyle name="20% - 輔色3 21 8 4 6" xfId="17960"/>
    <cellStyle name="20% - 輔色3 21 8 4 7" xfId="19122"/>
    <cellStyle name="20% - 輔色3 21 8 4 8" xfId="20264"/>
    <cellStyle name="20% - 輔色3 21 8 4 9" xfId="21399"/>
    <cellStyle name="20% - 輔色3 21 8 5" xfId="7353"/>
    <cellStyle name="20% - 輔色3 21 8 5 10" xfId="22582"/>
    <cellStyle name="20% - 輔色3 21 8 5 11" xfId="23686"/>
    <cellStyle name="20% - 輔色3 21 8 5 12" xfId="24779"/>
    <cellStyle name="20% - 輔色3 21 8 5 13" xfId="25865"/>
    <cellStyle name="20% - 輔色3 21 8 5 14" xfId="26927"/>
    <cellStyle name="20% - 輔色3 21 8 5 15" xfId="27972"/>
    <cellStyle name="20% - 輔色3 21 8 5 16" xfId="28990"/>
    <cellStyle name="20% - 輔色3 21 8 5 17" xfId="29978"/>
    <cellStyle name="20% - 輔色3 21 8 5 18" xfId="30918"/>
    <cellStyle name="20% - 輔色3 21 8 5 19" xfId="31845"/>
    <cellStyle name="20% - 輔色3 21 8 5 2" xfId="13211"/>
    <cellStyle name="20% - 輔色3 21 8 5 20" xfId="32760"/>
    <cellStyle name="20% - 輔色3 21 8 5 3" xfId="14432"/>
    <cellStyle name="20% - 輔色3 21 8 5 4" xfId="15642"/>
    <cellStyle name="20% - 輔色3 21 8 5 5" xfId="16835"/>
    <cellStyle name="20% - 輔色3 21 8 5 6" xfId="18028"/>
    <cellStyle name="20% - 輔色3 21 8 5 7" xfId="19190"/>
    <cellStyle name="20% - 輔色3 21 8 5 8" xfId="20333"/>
    <cellStyle name="20% - 輔色3 21 8 5 9" xfId="21467"/>
    <cellStyle name="20% - 輔色3 21 8 6" xfId="7419"/>
    <cellStyle name="20% - 輔色3 21 8 6 10" xfId="22648"/>
    <cellStyle name="20% - 輔色3 21 8 6 11" xfId="23752"/>
    <cellStyle name="20% - 輔色3 21 8 6 12" xfId="24845"/>
    <cellStyle name="20% - 輔色3 21 8 6 13" xfId="25931"/>
    <cellStyle name="20% - 輔色3 21 8 6 14" xfId="26993"/>
    <cellStyle name="20% - 輔色3 21 8 6 15" xfId="28038"/>
    <cellStyle name="20% - 輔色3 21 8 6 16" xfId="29056"/>
    <cellStyle name="20% - 輔色3 21 8 6 17" xfId="30044"/>
    <cellStyle name="20% - 輔色3 21 8 6 18" xfId="30984"/>
    <cellStyle name="20% - 輔色3 21 8 6 19" xfId="31911"/>
    <cellStyle name="20% - 輔色3 21 8 6 2" xfId="13277"/>
    <cellStyle name="20% - 輔色3 21 8 6 20" xfId="32826"/>
    <cellStyle name="20% - 輔色3 21 8 6 3" xfId="14498"/>
    <cellStyle name="20% - 輔色3 21 8 6 4" xfId="15708"/>
    <cellStyle name="20% - 輔色3 21 8 6 5" xfId="16901"/>
    <cellStyle name="20% - 輔色3 21 8 6 6" xfId="18094"/>
    <cellStyle name="20% - 輔色3 21 8 6 7" xfId="19256"/>
    <cellStyle name="20% - 輔色3 21 8 6 8" xfId="20399"/>
    <cellStyle name="20% - 輔色3 21 8 6 9" xfId="21533"/>
    <cellStyle name="20% - 輔色3 21 8 7" xfId="11857"/>
    <cellStyle name="20% - 輔色3 21 8 8" xfId="9299"/>
    <cellStyle name="20% - 輔色3 21 8 9" xfId="9741"/>
    <cellStyle name="20% - 輔色3 21 9" xfId="5326"/>
    <cellStyle name="20% - 輔色3 21 9 10" xfId="11819"/>
    <cellStyle name="20% - 輔色3 21 9 11" xfId="7768"/>
    <cellStyle name="20% - 輔色3 21 9 12" xfId="8846"/>
    <cellStyle name="20% - 輔色3 21 9 13" xfId="11713"/>
    <cellStyle name="20% - 輔色3 21 9 14" xfId="11198"/>
    <cellStyle name="20% - 輔色3 21 9 15" xfId="16757"/>
    <cellStyle name="20% - 輔色3 21 9 16" xfId="9578"/>
    <cellStyle name="20% - 輔色3 21 9 17" xfId="16512"/>
    <cellStyle name="20% - 輔色3 21 9 18" xfId="10429"/>
    <cellStyle name="20% - 輔色3 21 9 19" xfId="9726"/>
    <cellStyle name="20% - 輔色3 21 9 2" xfId="6985"/>
    <cellStyle name="20% - 輔色3 21 9 2 10" xfId="22250"/>
    <cellStyle name="20% - 輔色3 21 9 2 11" xfId="23358"/>
    <cellStyle name="20% - 輔色3 21 9 2 12" xfId="24453"/>
    <cellStyle name="20% - 輔色3 21 9 2 13" xfId="25532"/>
    <cellStyle name="20% - 輔色3 21 9 2 14" xfId="26599"/>
    <cellStyle name="20% - 輔色3 21 9 2 15" xfId="27643"/>
    <cellStyle name="20% - 輔色3 21 9 2 16" xfId="28666"/>
    <cellStyle name="20% - 輔色3 21 9 2 17" xfId="29655"/>
    <cellStyle name="20% - 輔色3 21 9 2 18" xfId="30603"/>
    <cellStyle name="20% - 輔色3 21 9 2 19" xfId="31532"/>
    <cellStyle name="20% - 輔色3 21 9 2 2" xfId="12863"/>
    <cellStyle name="20% - 輔色3 21 9 2 20" xfId="32451"/>
    <cellStyle name="20% - 輔色3 21 9 2 3" xfId="14080"/>
    <cellStyle name="20% - 輔色3 21 9 2 4" xfId="15296"/>
    <cellStyle name="20% - 輔色3 21 9 2 5" xfId="16484"/>
    <cellStyle name="20% - 輔色3 21 9 2 6" xfId="17680"/>
    <cellStyle name="20% - 輔色3 21 9 2 7" xfId="18848"/>
    <cellStyle name="20% - 輔色3 21 9 2 8" xfId="19992"/>
    <cellStyle name="20% - 輔色3 21 9 2 9" xfId="21126"/>
    <cellStyle name="20% - 輔色3 21 9 20" xfId="11367"/>
    <cellStyle name="20% - 輔色3 21 9 21" xfId="13323"/>
    <cellStyle name="20% - 輔色3 21 9 22" xfId="11116"/>
    <cellStyle name="20% - 輔色3 21 9 23" xfId="11035"/>
    <cellStyle name="20% - 輔色3 21 9 24" xfId="8573"/>
    <cellStyle name="20% - 輔色3 21 9 25" xfId="22012"/>
    <cellStyle name="20% - 輔色3 21 9 3" xfId="6782"/>
    <cellStyle name="20% - 輔色3 21 9 3 10" xfId="22068"/>
    <cellStyle name="20% - 輔色3 21 9 3 11" xfId="23176"/>
    <cellStyle name="20% - 輔色3 21 9 3 12" xfId="24271"/>
    <cellStyle name="20% - 輔色3 21 9 3 13" xfId="25354"/>
    <cellStyle name="20% - 輔色3 21 9 3 14" xfId="26420"/>
    <cellStyle name="20% - 輔色3 21 9 3 15" xfId="27469"/>
    <cellStyle name="20% - 輔色3 21 9 3 16" xfId="28496"/>
    <cellStyle name="20% - 輔色3 21 9 3 17" xfId="29492"/>
    <cellStyle name="20% - 輔色3 21 9 3 18" xfId="30441"/>
    <cellStyle name="20% - 輔色3 21 9 3 19" xfId="31372"/>
    <cellStyle name="20% - 輔色3 21 9 3 2" xfId="12672"/>
    <cellStyle name="20% - 輔色3 21 9 3 20" xfId="32291"/>
    <cellStyle name="20% - 輔色3 21 9 3 3" xfId="13891"/>
    <cellStyle name="20% - 輔色3 21 9 3 4" xfId="15108"/>
    <cellStyle name="20% - 輔色3 21 9 3 5" xfId="16292"/>
    <cellStyle name="20% - 輔色3 21 9 3 6" xfId="17492"/>
    <cellStyle name="20% - 輔色3 21 9 3 7" xfId="18661"/>
    <cellStyle name="20% - 輔色3 21 9 3 8" xfId="19810"/>
    <cellStyle name="20% - 輔色3 21 9 3 9" xfId="20941"/>
    <cellStyle name="20% - 輔色3 21 9 4" xfId="6444"/>
    <cellStyle name="20% - 輔色3 21 9 4 10" xfId="21802"/>
    <cellStyle name="20% - 輔色3 21 9 4 11" xfId="22911"/>
    <cellStyle name="20% - 輔色3 21 9 4 12" xfId="24009"/>
    <cellStyle name="20% - 輔色3 21 9 4 13" xfId="25095"/>
    <cellStyle name="20% - 輔色3 21 9 4 14" xfId="26171"/>
    <cellStyle name="20% - 輔色3 21 9 4 15" xfId="27231"/>
    <cellStyle name="20% - 輔色3 21 9 4 16" xfId="28255"/>
    <cellStyle name="20% - 輔色3 21 9 4 17" xfId="29261"/>
    <cellStyle name="20% - 輔色3 21 9 4 18" xfId="30231"/>
    <cellStyle name="20% - 輔色3 21 9 4 19" xfId="31163"/>
    <cellStyle name="20% - 輔色3 21 9 4 2" xfId="12376"/>
    <cellStyle name="20% - 輔色3 21 9 4 20" xfId="32086"/>
    <cellStyle name="20% - 輔色3 21 9 4 3" xfId="13590"/>
    <cellStyle name="20% - 輔色3 21 9 4 4" xfId="14815"/>
    <cellStyle name="20% - 輔色3 21 9 4 5" xfId="16007"/>
    <cellStyle name="20% - 輔色3 21 9 4 6" xfId="17191"/>
    <cellStyle name="20% - 輔色3 21 9 4 7" xfId="18380"/>
    <cellStyle name="20% - 輔色3 21 9 4 8" xfId="19540"/>
    <cellStyle name="20% - 輔色3 21 9 4 9" xfId="20670"/>
    <cellStyle name="20% - 輔色3 21 9 5" xfId="6528"/>
    <cellStyle name="20% - 輔色3 21 9 5 10" xfId="21872"/>
    <cellStyle name="20% - 輔色3 21 9 5 11" xfId="22984"/>
    <cellStyle name="20% - 輔色3 21 9 5 12" xfId="24085"/>
    <cellStyle name="20% - 輔色3 21 9 5 13" xfId="25168"/>
    <cellStyle name="20% - 輔色3 21 9 5 14" xfId="26240"/>
    <cellStyle name="20% - 輔色3 21 9 5 15" xfId="27296"/>
    <cellStyle name="20% - 輔色3 21 9 5 16" xfId="28323"/>
    <cellStyle name="20% - 輔色3 21 9 5 17" xfId="29326"/>
    <cellStyle name="20% - 輔色3 21 9 5 18" xfId="30295"/>
    <cellStyle name="20% - 輔色3 21 9 5 19" xfId="31225"/>
    <cellStyle name="20% - 輔色3 21 9 5 2" xfId="12455"/>
    <cellStyle name="20% - 輔色3 21 9 5 20" xfId="32147"/>
    <cellStyle name="20% - 輔色3 21 9 5 3" xfId="13667"/>
    <cellStyle name="20% - 輔色3 21 9 5 4" xfId="14891"/>
    <cellStyle name="20% - 輔色3 21 9 5 5" xfId="16084"/>
    <cellStyle name="20% - 輔色3 21 9 5 6" xfId="17271"/>
    <cellStyle name="20% - 輔色3 21 9 5 7" xfId="18454"/>
    <cellStyle name="20% - 輔色3 21 9 5 8" xfId="19612"/>
    <cellStyle name="20% - 輔色3 21 9 5 9" xfId="20742"/>
    <cellStyle name="20% - 輔色3 21 9 6" xfId="6036"/>
    <cellStyle name="20% - 輔色3 21 9 6 10" xfId="13457"/>
    <cellStyle name="20% - 輔色3 21 9 6 11" xfId="18259"/>
    <cellStyle name="20% - 輔色3 21 9 6 12" xfId="15882"/>
    <cellStyle name="20% - 輔色3 21 9 6 13" xfId="8903"/>
    <cellStyle name="20% - 輔色3 21 9 6 14" xfId="11140"/>
    <cellStyle name="20% - 輔色3 21 9 6 15" xfId="9100"/>
    <cellStyle name="20% - 輔色3 21 9 6 16" xfId="12722"/>
    <cellStyle name="20% - 輔色3 21 9 6 17" xfId="21707"/>
    <cellStyle name="20% - 輔色3 21 9 6 18" xfId="27054"/>
    <cellStyle name="20% - 輔色3 21 9 6 19" xfId="22128"/>
    <cellStyle name="20% - 輔色3 21 9 6 2" xfId="12021"/>
    <cellStyle name="20% - 輔色3 21 9 6 20" xfId="11506"/>
    <cellStyle name="20% - 輔色3 21 9 6 3" xfId="7606"/>
    <cellStyle name="20% - 輔色3 21 9 6 4" xfId="9202"/>
    <cellStyle name="20% - 輔色3 21 9 6 5" xfId="11937"/>
    <cellStyle name="20% - 輔色3 21 9 6 6" xfId="7670"/>
    <cellStyle name="20% - 輔色3 21 9 6 7" xfId="9148"/>
    <cellStyle name="20% - 輔色3 21 9 6 8" xfId="15775"/>
    <cellStyle name="20% - 輔色3 21 9 6 9" xfId="8100"/>
    <cellStyle name="20% - 輔色3 21 9 7" xfId="11470"/>
    <cellStyle name="20% - 輔色3 21 9 8" xfId="8052"/>
    <cellStyle name="20% - 輔色3 21 9 9" xfId="8878"/>
    <cellStyle name="20% - 輔色3 22" xfId="4607"/>
    <cellStyle name="20% - 輔色3 23" xfId="4649"/>
    <cellStyle name="20% - 輔色3 24" xfId="4691"/>
    <cellStyle name="20% - 輔色3 25" xfId="4877"/>
    <cellStyle name="20% - 輔色3 26" xfId="4840"/>
    <cellStyle name="20% - 輔色3 27" xfId="7490"/>
    <cellStyle name="20% - 輔色3 28" xfId="32872"/>
    <cellStyle name="20% - 輔色3 29" xfId="32914"/>
    <cellStyle name="20% - 輔色3 3" xfId="117"/>
    <cellStyle name="20% - 輔色3 3 10" xfId="118"/>
    <cellStyle name="20% - 輔色3 3 11" xfId="119"/>
    <cellStyle name="20% - 輔色3 3 12" xfId="120"/>
    <cellStyle name="20% - 輔色3 3 13" xfId="121"/>
    <cellStyle name="20% - 輔色3 3 14" xfId="122"/>
    <cellStyle name="20% - 輔色3 3 15" xfId="123"/>
    <cellStyle name="20% - 輔色3 3 16" xfId="124"/>
    <cellStyle name="20% - 輔色3 3 17" xfId="125"/>
    <cellStyle name="20% - 輔色3 3 2" xfId="126"/>
    <cellStyle name="20% - 輔色3 3 2 2" xfId="127"/>
    <cellStyle name="20% - 輔色3 3 2 3" xfId="128"/>
    <cellStyle name="20% - 輔色3 3 3" xfId="129"/>
    <cellStyle name="20% - 輔色3 3 4" xfId="130"/>
    <cellStyle name="20% - 輔色3 3 5" xfId="131"/>
    <cellStyle name="20% - 輔色3 3 6" xfId="132"/>
    <cellStyle name="20% - 輔色3 3 7" xfId="133"/>
    <cellStyle name="20% - 輔色3 3 8" xfId="134"/>
    <cellStyle name="20% - 輔色3 3 9" xfId="135"/>
    <cellStyle name="20% - 輔色3 30" xfId="32956"/>
    <cellStyle name="20% - 輔色3 4" xfId="136"/>
    <cellStyle name="20% - 輔色3 4 10" xfId="137"/>
    <cellStyle name="20% - 輔色3 4 11" xfId="138"/>
    <cellStyle name="20% - 輔色3 4 12" xfId="139"/>
    <cellStyle name="20% - 輔色3 4 13" xfId="140"/>
    <cellStyle name="20% - 輔色3 4 14" xfId="141"/>
    <cellStyle name="20% - 輔色3 4 15" xfId="142"/>
    <cellStyle name="20% - 輔色3 4 16" xfId="143"/>
    <cellStyle name="20% - 輔色3 4 17" xfId="144"/>
    <cellStyle name="20% - 輔色3 4 2" xfId="145"/>
    <cellStyle name="20% - 輔色3 4 2 2" xfId="146"/>
    <cellStyle name="20% - 輔色3 4 2 3" xfId="147"/>
    <cellStyle name="20% - 輔色3 4 3" xfId="148"/>
    <cellStyle name="20% - 輔色3 4 4" xfId="149"/>
    <cellStyle name="20% - 輔色3 4 5" xfId="150"/>
    <cellStyle name="20% - 輔色3 4 6" xfId="151"/>
    <cellStyle name="20% - 輔色3 4 7" xfId="152"/>
    <cellStyle name="20% - 輔色3 4 8" xfId="153"/>
    <cellStyle name="20% - 輔色3 4 9" xfId="154"/>
    <cellStyle name="20% - 輔色3 5" xfId="155"/>
    <cellStyle name="20% - 輔色3 6" xfId="156"/>
    <cellStyle name="20% - 輔色3 7" xfId="157"/>
    <cellStyle name="20% - 輔色3 8" xfId="158"/>
    <cellStyle name="20% - 輔色3 9" xfId="159"/>
    <cellStyle name="20% - 輔色4" xfId="160" builtinId="42" customBuiltin="1"/>
    <cellStyle name="20% - 輔色4 10" xfId="161"/>
    <cellStyle name="20% - 輔色4 11" xfId="162"/>
    <cellStyle name="20% - 輔色4 12" xfId="163"/>
    <cellStyle name="20% - 輔色4 13" xfId="164"/>
    <cellStyle name="20% - 輔色4 14" xfId="2347"/>
    <cellStyle name="20% - 輔色4 15" xfId="2389"/>
    <cellStyle name="20% - 輔色4 16" xfId="3692"/>
    <cellStyle name="20% - 輔色4 17" xfId="3734"/>
    <cellStyle name="20% - 輔色4 18" xfId="3803"/>
    <cellStyle name="20% - 輔色4 19" xfId="4497"/>
    <cellStyle name="20% - 輔色4 2" xfId="165"/>
    <cellStyle name="20% - 輔色4 2 2" xfId="166"/>
    <cellStyle name="20% - 輔色4 2 3" xfId="167"/>
    <cellStyle name="20% - 輔色4 2 4" xfId="33005"/>
    <cellStyle name="20% - 輔色4 20" xfId="4539"/>
    <cellStyle name="20% - 輔色4 21" xfId="4581"/>
    <cellStyle name="20% - 輔色4 21 10" xfId="5956"/>
    <cellStyle name="20% - 輔色4 21 10 10" xfId="12245"/>
    <cellStyle name="20% - 輔色4 21 10 11" xfId="13449"/>
    <cellStyle name="20% - 輔色4 21 10 12" xfId="15079"/>
    <cellStyle name="20% - 輔色4 21 10 13" xfId="16235"/>
    <cellStyle name="20% - 輔色4 21 10 14" xfId="17461"/>
    <cellStyle name="20% - 輔色4 21 10 15" xfId="18269"/>
    <cellStyle name="20% - 輔色4 21 10 16" xfId="19638"/>
    <cellStyle name="20% - 輔色4 21 10 17" xfId="20568"/>
    <cellStyle name="20% - 輔色4 21 10 18" xfId="21686"/>
    <cellStyle name="20% - 輔色4 21 10 19" xfId="22795"/>
    <cellStyle name="20% - 輔色4 21 10 2" xfId="7158"/>
    <cellStyle name="20% - 輔色4 21 10 2 10" xfId="22404"/>
    <cellStyle name="20% - 輔色4 21 10 2 11" xfId="23510"/>
    <cellStyle name="20% - 輔色4 21 10 2 12" xfId="24605"/>
    <cellStyle name="20% - 輔色4 21 10 2 13" xfId="25689"/>
    <cellStyle name="20% - 輔色4 21 10 2 14" xfId="26751"/>
    <cellStyle name="20% - 輔色4 21 10 2 15" xfId="27794"/>
    <cellStyle name="20% - 輔色4 21 10 2 16" xfId="28815"/>
    <cellStyle name="20% - 輔色4 21 10 2 17" xfId="29803"/>
    <cellStyle name="20% - 輔色4 21 10 2 18" xfId="30747"/>
    <cellStyle name="20% - 輔色4 21 10 2 19" xfId="31675"/>
    <cellStyle name="20% - 輔色4 21 10 2 2" xfId="13027"/>
    <cellStyle name="20% - 輔色4 21 10 2 20" xfId="32591"/>
    <cellStyle name="20% - 輔色4 21 10 2 3" xfId="14247"/>
    <cellStyle name="20% - 輔色4 21 10 2 4" xfId="15457"/>
    <cellStyle name="20% - 輔色4 21 10 2 5" xfId="16647"/>
    <cellStyle name="20% - 輔色4 21 10 2 6" xfId="17842"/>
    <cellStyle name="20% - 輔色4 21 10 2 7" xfId="19006"/>
    <cellStyle name="20% - 輔色4 21 10 2 8" xfId="20149"/>
    <cellStyle name="20% - 輔色4 21 10 2 9" xfId="21283"/>
    <cellStyle name="20% - 輔色4 21 10 20" xfId="23899"/>
    <cellStyle name="20% - 輔色4 21 10 21" xfId="24991"/>
    <cellStyle name="20% - 輔色4 21 10 22" xfId="26084"/>
    <cellStyle name="20% - 輔色4 21 10 23" xfId="27417"/>
    <cellStyle name="20% - 輔色4 21 10 24" xfId="28470"/>
    <cellStyle name="20% - 輔色4 21 10 25" xfId="29186"/>
    <cellStyle name="20% - 輔色4 21 10 3" xfId="7243"/>
    <cellStyle name="20% - 輔色4 21 10 3 10" xfId="22479"/>
    <cellStyle name="20% - 輔色4 21 10 3 11" xfId="23585"/>
    <cellStyle name="20% - 輔色4 21 10 3 12" xfId="24677"/>
    <cellStyle name="20% - 輔色4 21 10 3 13" xfId="25764"/>
    <cellStyle name="20% - 輔色4 21 10 3 14" xfId="26825"/>
    <cellStyle name="20% - 輔色4 21 10 3 15" xfId="27867"/>
    <cellStyle name="20% - 輔色4 21 10 3 16" xfId="28889"/>
    <cellStyle name="20% - 輔色4 21 10 3 17" xfId="29877"/>
    <cellStyle name="20% - 輔色4 21 10 3 18" xfId="30817"/>
    <cellStyle name="20% - 輔色4 21 10 3 19" xfId="31744"/>
    <cellStyle name="20% - 輔色4 21 10 3 2" xfId="13105"/>
    <cellStyle name="20% - 輔色4 21 10 3 20" xfId="32660"/>
    <cellStyle name="20% - 輔色4 21 10 3 3" xfId="14326"/>
    <cellStyle name="20% - 輔色4 21 10 3 4" xfId="15535"/>
    <cellStyle name="20% - 輔色4 21 10 3 5" xfId="16728"/>
    <cellStyle name="20% - 輔色4 21 10 3 6" xfId="17922"/>
    <cellStyle name="20% - 輔色4 21 10 3 7" xfId="19085"/>
    <cellStyle name="20% - 輔色4 21 10 3 8" xfId="20226"/>
    <cellStyle name="20% - 輔色4 21 10 3 9" xfId="21363"/>
    <cellStyle name="20% - 輔色4 21 10 4" xfId="7317"/>
    <cellStyle name="20% - 輔色4 21 10 4 10" xfId="22547"/>
    <cellStyle name="20% - 輔色4 21 10 4 11" xfId="23652"/>
    <cellStyle name="20% - 輔色4 21 10 4 12" xfId="24744"/>
    <cellStyle name="20% - 輔色4 21 10 4 13" xfId="25831"/>
    <cellStyle name="20% - 輔色4 21 10 4 14" xfId="26893"/>
    <cellStyle name="20% - 輔色4 21 10 4 15" xfId="27936"/>
    <cellStyle name="20% - 輔色4 21 10 4 16" xfId="28956"/>
    <cellStyle name="20% - 輔色4 21 10 4 17" xfId="29944"/>
    <cellStyle name="20% - 輔色4 21 10 4 18" xfId="30884"/>
    <cellStyle name="20% - 輔色4 21 10 4 19" xfId="31811"/>
    <cellStyle name="20% - 輔色4 21 10 4 2" xfId="13175"/>
    <cellStyle name="20% - 輔色4 21 10 4 20" xfId="32727"/>
    <cellStyle name="20% - 輔色4 21 10 4 3" xfId="14396"/>
    <cellStyle name="20% - 輔色4 21 10 4 4" xfId="15607"/>
    <cellStyle name="20% - 輔色4 21 10 4 5" xfId="16799"/>
    <cellStyle name="20% - 輔色4 21 10 4 6" xfId="17993"/>
    <cellStyle name="20% - 輔色4 21 10 4 7" xfId="19155"/>
    <cellStyle name="20% - 輔色4 21 10 4 8" xfId="20297"/>
    <cellStyle name="20% - 輔色4 21 10 4 9" xfId="21432"/>
    <cellStyle name="20% - 輔色4 21 10 5" xfId="7386"/>
    <cellStyle name="20% - 輔色4 21 10 5 10" xfId="22615"/>
    <cellStyle name="20% - 輔色4 21 10 5 11" xfId="23719"/>
    <cellStyle name="20% - 輔色4 21 10 5 12" xfId="24812"/>
    <cellStyle name="20% - 輔色4 21 10 5 13" xfId="25898"/>
    <cellStyle name="20% - 輔色4 21 10 5 14" xfId="26960"/>
    <cellStyle name="20% - 輔色4 21 10 5 15" xfId="28005"/>
    <cellStyle name="20% - 輔色4 21 10 5 16" xfId="29023"/>
    <cellStyle name="20% - 輔色4 21 10 5 17" xfId="30011"/>
    <cellStyle name="20% - 輔色4 21 10 5 18" xfId="30951"/>
    <cellStyle name="20% - 輔色4 21 10 5 19" xfId="31878"/>
    <cellStyle name="20% - 輔色4 21 10 5 2" xfId="13244"/>
    <cellStyle name="20% - 輔色4 21 10 5 20" xfId="32793"/>
    <cellStyle name="20% - 輔色4 21 10 5 3" xfId="14465"/>
    <cellStyle name="20% - 輔色4 21 10 5 4" xfId="15675"/>
    <cellStyle name="20% - 輔色4 21 10 5 5" xfId="16868"/>
    <cellStyle name="20% - 輔色4 21 10 5 6" xfId="18061"/>
    <cellStyle name="20% - 輔色4 21 10 5 7" xfId="19223"/>
    <cellStyle name="20% - 輔色4 21 10 5 8" xfId="20366"/>
    <cellStyle name="20% - 輔色4 21 10 5 9" xfId="21500"/>
    <cellStyle name="20% - 輔色4 21 10 6" xfId="7452"/>
    <cellStyle name="20% - 輔色4 21 10 6 10" xfId="22681"/>
    <cellStyle name="20% - 輔色4 21 10 6 11" xfId="23785"/>
    <cellStyle name="20% - 輔色4 21 10 6 12" xfId="24878"/>
    <cellStyle name="20% - 輔色4 21 10 6 13" xfId="25964"/>
    <cellStyle name="20% - 輔色4 21 10 6 14" xfId="27026"/>
    <cellStyle name="20% - 輔色4 21 10 6 15" xfId="28071"/>
    <cellStyle name="20% - 輔色4 21 10 6 16" xfId="29089"/>
    <cellStyle name="20% - 輔色4 21 10 6 17" xfId="30077"/>
    <cellStyle name="20% - 輔色4 21 10 6 18" xfId="31017"/>
    <cellStyle name="20% - 輔色4 21 10 6 19" xfId="31944"/>
    <cellStyle name="20% - 輔色4 21 10 6 2" xfId="13310"/>
    <cellStyle name="20% - 輔色4 21 10 6 20" xfId="32859"/>
    <cellStyle name="20% - 輔色4 21 10 6 3" xfId="14531"/>
    <cellStyle name="20% - 輔色4 21 10 6 4" xfId="15741"/>
    <cellStyle name="20% - 輔色4 21 10 6 5" xfId="16934"/>
    <cellStyle name="20% - 輔色4 21 10 6 6" xfId="18127"/>
    <cellStyle name="20% - 輔色4 21 10 6 7" xfId="19289"/>
    <cellStyle name="20% - 輔色4 21 10 6 8" xfId="20432"/>
    <cellStyle name="20% - 輔色4 21 10 6 9" xfId="21566"/>
    <cellStyle name="20% - 輔色4 21 10 7" xfId="11952"/>
    <cellStyle name="20% - 輔色4 21 10 8" xfId="7656"/>
    <cellStyle name="20% - 輔色4 21 10 9" xfId="9165"/>
    <cellStyle name="20% - 輔色4 21 11" xfId="5964"/>
    <cellStyle name="20% - 輔色4 21 11 10" xfId="10977"/>
    <cellStyle name="20% - 輔色4 21 11 11" xfId="11484"/>
    <cellStyle name="20% - 輔色4 21 11 12" xfId="9172"/>
    <cellStyle name="20% - 輔色4 21 11 13" xfId="16105"/>
    <cellStyle name="20% - 輔色4 21 11 14" xfId="11247"/>
    <cellStyle name="20% - 輔色4 21 11 15" xfId="10682"/>
    <cellStyle name="20% - 輔色4 21 11 16" xfId="9496"/>
    <cellStyle name="20% - 輔色4 21 11 17" xfId="8555"/>
    <cellStyle name="20% - 輔色4 21 11 18" xfId="8854"/>
    <cellStyle name="20% - 輔色4 21 11 19" xfId="18335"/>
    <cellStyle name="20% - 輔色4 21 11 2" xfId="7162"/>
    <cellStyle name="20% - 輔色4 21 11 2 10" xfId="22408"/>
    <cellStyle name="20% - 輔色4 21 11 2 11" xfId="23514"/>
    <cellStyle name="20% - 輔色4 21 11 2 12" xfId="24608"/>
    <cellStyle name="20% - 輔色4 21 11 2 13" xfId="25692"/>
    <cellStyle name="20% - 輔色4 21 11 2 14" xfId="26754"/>
    <cellStyle name="20% - 輔色4 21 11 2 15" xfId="27797"/>
    <cellStyle name="20% - 輔色4 21 11 2 16" xfId="28819"/>
    <cellStyle name="20% - 輔色4 21 11 2 17" xfId="29807"/>
    <cellStyle name="20% - 輔色4 21 11 2 18" xfId="30750"/>
    <cellStyle name="20% - 輔色4 21 11 2 19" xfId="31678"/>
    <cellStyle name="20% - 輔色4 21 11 2 2" xfId="13031"/>
    <cellStyle name="20% - 輔色4 21 11 2 20" xfId="32594"/>
    <cellStyle name="20% - 輔色4 21 11 2 3" xfId="14250"/>
    <cellStyle name="20% - 輔色4 21 11 2 4" xfId="15460"/>
    <cellStyle name="20% - 輔色4 21 11 2 5" xfId="16650"/>
    <cellStyle name="20% - 輔色4 21 11 2 6" xfId="17846"/>
    <cellStyle name="20% - 輔色4 21 11 2 7" xfId="19009"/>
    <cellStyle name="20% - 輔色4 21 11 2 8" xfId="20152"/>
    <cellStyle name="20% - 輔色4 21 11 2 9" xfId="21287"/>
    <cellStyle name="20% - 輔色4 21 11 20" xfId="8157"/>
    <cellStyle name="20% - 輔色4 21 11 21" xfId="20625"/>
    <cellStyle name="20% - 輔色4 21 11 22" xfId="19434"/>
    <cellStyle name="20% - 輔色4 21 11 23" xfId="27443"/>
    <cellStyle name="20% - 輔色4 21 11 24" xfId="21610"/>
    <cellStyle name="20% - 輔色4 21 11 25" xfId="8568"/>
    <cellStyle name="20% - 輔色4 21 11 3" xfId="7246"/>
    <cellStyle name="20% - 輔色4 21 11 3 10" xfId="22482"/>
    <cellStyle name="20% - 輔色4 21 11 3 11" xfId="23588"/>
    <cellStyle name="20% - 輔色4 21 11 3 12" xfId="24680"/>
    <cellStyle name="20% - 輔色4 21 11 3 13" xfId="25767"/>
    <cellStyle name="20% - 輔色4 21 11 3 14" xfId="26828"/>
    <cellStyle name="20% - 輔色4 21 11 3 15" xfId="27870"/>
    <cellStyle name="20% - 輔色4 21 11 3 16" xfId="28892"/>
    <cellStyle name="20% - 輔色4 21 11 3 17" xfId="29880"/>
    <cellStyle name="20% - 輔色4 21 11 3 18" xfId="30820"/>
    <cellStyle name="20% - 輔色4 21 11 3 19" xfId="31747"/>
    <cellStyle name="20% - 輔色4 21 11 3 2" xfId="13108"/>
    <cellStyle name="20% - 輔色4 21 11 3 20" xfId="32663"/>
    <cellStyle name="20% - 輔色4 21 11 3 3" xfId="14329"/>
    <cellStyle name="20% - 輔色4 21 11 3 4" xfId="15538"/>
    <cellStyle name="20% - 輔色4 21 11 3 5" xfId="16731"/>
    <cellStyle name="20% - 輔色4 21 11 3 6" xfId="17925"/>
    <cellStyle name="20% - 輔色4 21 11 3 7" xfId="19088"/>
    <cellStyle name="20% - 輔色4 21 11 3 8" xfId="20229"/>
    <cellStyle name="20% - 輔色4 21 11 3 9" xfId="21366"/>
    <cellStyle name="20% - 輔色4 21 11 4" xfId="7320"/>
    <cellStyle name="20% - 輔色4 21 11 4 10" xfId="22550"/>
    <cellStyle name="20% - 輔色4 21 11 4 11" xfId="23655"/>
    <cellStyle name="20% - 輔色4 21 11 4 12" xfId="24747"/>
    <cellStyle name="20% - 輔色4 21 11 4 13" xfId="25834"/>
    <cellStyle name="20% - 輔色4 21 11 4 14" xfId="26896"/>
    <cellStyle name="20% - 輔色4 21 11 4 15" xfId="27939"/>
    <cellStyle name="20% - 輔色4 21 11 4 16" xfId="28959"/>
    <cellStyle name="20% - 輔色4 21 11 4 17" xfId="29947"/>
    <cellStyle name="20% - 輔色4 21 11 4 18" xfId="30887"/>
    <cellStyle name="20% - 輔色4 21 11 4 19" xfId="31814"/>
    <cellStyle name="20% - 輔色4 21 11 4 2" xfId="13178"/>
    <cellStyle name="20% - 輔色4 21 11 4 20" xfId="32730"/>
    <cellStyle name="20% - 輔色4 21 11 4 3" xfId="14399"/>
    <cellStyle name="20% - 輔色4 21 11 4 4" xfId="15610"/>
    <cellStyle name="20% - 輔色4 21 11 4 5" xfId="16802"/>
    <cellStyle name="20% - 輔色4 21 11 4 6" xfId="17996"/>
    <cellStyle name="20% - 輔色4 21 11 4 7" xfId="19158"/>
    <cellStyle name="20% - 輔色4 21 11 4 8" xfId="20300"/>
    <cellStyle name="20% - 輔色4 21 11 4 9" xfId="21435"/>
    <cellStyle name="20% - 輔色4 21 11 5" xfId="7389"/>
    <cellStyle name="20% - 輔色4 21 11 5 10" xfId="22618"/>
    <cellStyle name="20% - 輔色4 21 11 5 11" xfId="23722"/>
    <cellStyle name="20% - 輔色4 21 11 5 12" xfId="24815"/>
    <cellStyle name="20% - 輔色4 21 11 5 13" xfId="25901"/>
    <cellStyle name="20% - 輔色4 21 11 5 14" xfId="26963"/>
    <cellStyle name="20% - 輔色4 21 11 5 15" xfId="28008"/>
    <cellStyle name="20% - 輔色4 21 11 5 16" xfId="29026"/>
    <cellStyle name="20% - 輔色4 21 11 5 17" xfId="30014"/>
    <cellStyle name="20% - 輔色4 21 11 5 18" xfId="30954"/>
    <cellStyle name="20% - 輔色4 21 11 5 19" xfId="31881"/>
    <cellStyle name="20% - 輔色4 21 11 5 2" xfId="13247"/>
    <cellStyle name="20% - 輔色4 21 11 5 20" xfId="32796"/>
    <cellStyle name="20% - 輔色4 21 11 5 3" xfId="14468"/>
    <cellStyle name="20% - 輔色4 21 11 5 4" xfId="15678"/>
    <cellStyle name="20% - 輔色4 21 11 5 5" xfId="16871"/>
    <cellStyle name="20% - 輔色4 21 11 5 6" xfId="18064"/>
    <cellStyle name="20% - 輔色4 21 11 5 7" xfId="19226"/>
    <cellStyle name="20% - 輔色4 21 11 5 8" xfId="20369"/>
    <cellStyle name="20% - 輔色4 21 11 5 9" xfId="21503"/>
    <cellStyle name="20% - 輔色4 21 11 6" xfId="7455"/>
    <cellStyle name="20% - 輔色4 21 11 6 10" xfId="22684"/>
    <cellStyle name="20% - 輔色4 21 11 6 11" xfId="23788"/>
    <cellStyle name="20% - 輔色4 21 11 6 12" xfId="24881"/>
    <cellStyle name="20% - 輔色4 21 11 6 13" xfId="25967"/>
    <cellStyle name="20% - 輔色4 21 11 6 14" xfId="27029"/>
    <cellStyle name="20% - 輔色4 21 11 6 15" xfId="28074"/>
    <cellStyle name="20% - 輔色4 21 11 6 16" xfId="29092"/>
    <cellStyle name="20% - 輔色4 21 11 6 17" xfId="30080"/>
    <cellStyle name="20% - 輔色4 21 11 6 18" xfId="31020"/>
    <cellStyle name="20% - 輔色4 21 11 6 19" xfId="31947"/>
    <cellStyle name="20% - 輔色4 21 11 6 2" xfId="13313"/>
    <cellStyle name="20% - 輔色4 21 11 6 20" xfId="32862"/>
    <cellStyle name="20% - 輔色4 21 11 6 3" xfId="14534"/>
    <cellStyle name="20% - 輔色4 21 11 6 4" xfId="15744"/>
    <cellStyle name="20% - 輔色4 21 11 6 5" xfId="16937"/>
    <cellStyle name="20% - 輔色4 21 11 6 6" xfId="18130"/>
    <cellStyle name="20% - 輔色4 21 11 6 7" xfId="19292"/>
    <cellStyle name="20% - 輔色4 21 11 6 8" xfId="20435"/>
    <cellStyle name="20% - 輔色4 21 11 6 9" xfId="21569"/>
    <cellStyle name="20% - 輔色4 21 11 7" xfId="11958"/>
    <cellStyle name="20% - 輔色4 21 11 8" xfId="9297"/>
    <cellStyle name="20% - 輔色4 21 11 9" xfId="10019"/>
    <cellStyle name="20% - 輔色4 21 12" xfId="5970"/>
    <cellStyle name="20% - 輔色4 21 12 10" xfId="9424"/>
    <cellStyle name="20% - 輔色4 21 12 11" xfId="11714"/>
    <cellStyle name="20% - 輔色4 21 12 12" xfId="13851"/>
    <cellStyle name="20% - 輔色4 21 12 13" xfId="15160"/>
    <cellStyle name="20% - 輔色4 21 12 14" xfId="16257"/>
    <cellStyle name="20% - 輔色4 21 12 15" xfId="9836"/>
    <cellStyle name="20% - 輔色4 21 12 16" xfId="15293"/>
    <cellStyle name="20% - 輔色4 21 12 17" xfId="8579"/>
    <cellStyle name="20% - 輔色4 21 12 18" xfId="10223"/>
    <cellStyle name="20% - 輔色4 21 12 19" xfId="7641"/>
    <cellStyle name="20% - 輔色4 21 12 2" xfId="7165"/>
    <cellStyle name="20% - 輔色4 21 12 2 10" xfId="22411"/>
    <cellStyle name="20% - 輔色4 21 12 2 11" xfId="23517"/>
    <cellStyle name="20% - 輔色4 21 12 2 12" xfId="24611"/>
    <cellStyle name="20% - 輔色4 21 12 2 13" xfId="25695"/>
    <cellStyle name="20% - 輔色4 21 12 2 14" xfId="26757"/>
    <cellStyle name="20% - 輔色4 21 12 2 15" xfId="27800"/>
    <cellStyle name="20% - 輔色4 21 12 2 16" xfId="28822"/>
    <cellStyle name="20% - 輔色4 21 12 2 17" xfId="29810"/>
    <cellStyle name="20% - 輔色4 21 12 2 18" xfId="30753"/>
    <cellStyle name="20% - 輔色4 21 12 2 19" xfId="31681"/>
    <cellStyle name="20% - 輔色4 21 12 2 2" xfId="13034"/>
    <cellStyle name="20% - 輔色4 21 12 2 20" xfId="32597"/>
    <cellStyle name="20% - 輔色4 21 12 2 3" xfId="14253"/>
    <cellStyle name="20% - 輔色4 21 12 2 4" xfId="15463"/>
    <cellStyle name="20% - 輔色4 21 12 2 5" xfId="16653"/>
    <cellStyle name="20% - 輔色4 21 12 2 6" xfId="17849"/>
    <cellStyle name="20% - 輔色4 21 12 2 7" xfId="19012"/>
    <cellStyle name="20% - 輔色4 21 12 2 8" xfId="20155"/>
    <cellStyle name="20% - 輔色4 21 12 2 9" xfId="21290"/>
    <cellStyle name="20% - 輔色4 21 12 20" xfId="18270"/>
    <cellStyle name="20% - 輔色4 21 12 21" xfId="11668"/>
    <cellStyle name="20% - 輔色4 21 12 22" xfId="9852"/>
    <cellStyle name="20% - 輔色4 21 12 23" xfId="26468"/>
    <cellStyle name="20% - 輔色4 21 12 24" xfId="27437"/>
    <cellStyle name="20% - 輔色4 21 12 25" xfId="25644"/>
    <cellStyle name="20% - 輔色4 21 12 3" xfId="7249"/>
    <cellStyle name="20% - 輔色4 21 12 3 10" xfId="22485"/>
    <cellStyle name="20% - 輔色4 21 12 3 11" xfId="23591"/>
    <cellStyle name="20% - 輔色4 21 12 3 12" xfId="24683"/>
    <cellStyle name="20% - 輔色4 21 12 3 13" xfId="25770"/>
    <cellStyle name="20% - 輔色4 21 12 3 14" xfId="26831"/>
    <cellStyle name="20% - 輔色4 21 12 3 15" xfId="27873"/>
    <cellStyle name="20% - 輔色4 21 12 3 16" xfId="28895"/>
    <cellStyle name="20% - 輔色4 21 12 3 17" xfId="29883"/>
    <cellStyle name="20% - 輔色4 21 12 3 18" xfId="30823"/>
    <cellStyle name="20% - 輔色4 21 12 3 19" xfId="31750"/>
    <cellStyle name="20% - 輔色4 21 12 3 2" xfId="13111"/>
    <cellStyle name="20% - 輔色4 21 12 3 20" xfId="32666"/>
    <cellStyle name="20% - 輔色4 21 12 3 3" xfId="14332"/>
    <cellStyle name="20% - 輔色4 21 12 3 4" xfId="15541"/>
    <cellStyle name="20% - 輔色4 21 12 3 5" xfId="16734"/>
    <cellStyle name="20% - 輔色4 21 12 3 6" xfId="17928"/>
    <cellStyle name="20% - 輔色4 21 12 3 7" xfId="19091"/>
    <cellStyle name="20% - 輔色4 21 12 3 8" xfId="20232"/>
    <cellStyle name="20% - 輔色4 21 12 3 9" xfId="21369"/>
    <cellStyle name="20% - 輔色4 21 12 4" xfId="7323"/>
    <cellStyle name="20% - 輔色4 21 12 4 10" xfId="22553"/>
    <cellStyle name="20% - 輔色4 21 12 4 11" xfId="23658"/>
    <cellStyle name="20% - 輔色4 21 12 4 12" xfId="24750"/>
    <cellStyle name="20% - 輔色4 21 12 4 13" xfId="25837"/>
    <cellStyle name="20% - 輔色4 21 12 4 14" xfId="26899"/>
    <cellStyle name="20% - 輔色4 21 12 4 15" xfId="27942"/>
    <cellStyle name="20% - 輔色4 21 12 4 16" xfId="28962"/>
    <cellStyle name="20% - 輔色4 21 12 4 17" xfId="29950"/>
    <cellStyle name="20% - 輔色4 21 12 4 18" xfId="30890"/>
    <cellStyle name="20% - 輔色4 21 12 4 19" xfId="31817"/>
    <cellStyle name="20% - 輔色4 21 12 4 2" xfId="13181"/>
    <cellStyle name="20% - 輔色4 21 12 4 20" xfId="32733"/>
    <cellStyle name="20% - 輔色4 21 12 4 3" xfId="14402"/>
    <cellStyle name="20% - 輔色4 21 12 4 4" xfId="15613"/>
    <cellStyle name="20% - 輔色4 21 12 4 5" xfId="16805"/>
    <cellStyle name="20% - 輔色4 21 12 4 6" xfId="17999"/>
    <cellStyle name="20% - 輔色4 21 12 4 7" xfId="19161"/>
    <cellStyle name="20% - 輔色4 21 12 4 8" xfId="20303"/>
    <cellStyle name="20% - 輔色4 21 12 4 9" xfId="21438"/>
    <cellStyle name="20% - 輔色4 21 12 5" xfId="7392"/>
    <cellStyle name="20% - 輔色4 21 12 5 10" xfId="22621"/>
    <cellStyle name="20% - 輔色4 21 12 5 11" xfId="23725"/>
    <cellStyle name="20% - 輔色4 21 12 5 12" xfId="24818"/>
    <cellStyle name="20% - 輔色4 21 12 5 13" xfId="25904"/>
    <cellStyle name="20% - 輔色4 21 12 5 14" xfId="26966"/>
    <cellStyle name="20% - 輔色4 21 12 5 15" xfId="28011"/>
    <cellStyle name="20% - 輔色4 21 12 5 16" xfId="29029"/>
    <cellStyle name="20% - 輔色4 21 12 5 17" xfId="30017"/>
    <cellStyle name="20% - 輔色4 21 12 5 18" xfId="30957"/>
    <cellStyle name="20% - 輔色4 21 12 5 19" xfId="31884"/>
    <cellStyle name="20% - 輔色4 21 12 5 2" xfId="13250"/>
    <cellStyle name="20% - 輔色4 21 12 5 20" xfId="32799"/>
    <cellStyle name="20% - 輔色4 21 12 5 3" xfId="14471"/>
    <cellStyle name="20% - 輔色4 21 12 5 4" xfId="15681"/>
    <cellStyle name="20% - 輔色4 21 12 5 5" xfId="16874"/>
    <cellStyle name="20% - 輔色4 21 12 5 6" xfId="18067"/>
    <cellStyle name="20% - 輔色4 21 12 5 7" xfId="19229"/>
    <cellStyle name="20% - 輔色4 21 12 5 8" xfId="20372"/>
    <cellStyle name="20% - 輔色4 21 12 5 9" xfId="21506"/>
    <cellStyle name="20% - 輔色4 21 12 6" xfId="7458"/>
    <cellStyle name="20% - 輔色4 21 12 6 10" xfId="22687"/>
    <cellStyle name="20% - 輔色4 21 12 6 11" xfId="23791"/>
    <cellStyle name="20% - 輔色4 21 12 6 12" xfId="24884"/>
    <cellStyle name="20% - 輔色4 21 12 6 13" xfId="25970"/>
    <cellStyle name="20% - 輔色4 21 12 6 14" xfId="27032"/>
    <cellStyle name="20% - 輔色4 21 12 6 15" xfId="28077"/>
    <cellStyle name="20% - 輔色4 21 12 6 16" xfId="29095"/>
    <cellStyle name="20% - 輔色4 21 12 6 17" xfId="30083"/>
    <cellStyle name="20% - 輔色4 21 12 6 18" xfId="31023"/>
    <cellStyle name="20% - 輔色4 21 12 6 19" xfId="31950"/>
    <cellStyle name="20% - 輔色4 21 12 6 2" xfId="13316"/>
    <cellStyle name="20% - 輔色4 21 12 6 20" xfId="32865"/>
    <cellStyle name="20% - 輔色4 21 12 6 3" xfId="14537"/>
    <cellStyle name="20% - 輔色4 21 12 6 4" xfId="15747"/>
    <cellStyle name="20% - 輔色4 21 12 6 5" xfId="16940"/>
    <cellStyle name="20% - 輔色4 21 12 6 6" xfId="18133"/>
    <cellStyle name="20% - 輔色4 21 12 6 7" xfId="19295"/>
    <cellStyle name="20% - 輔色4 21 12 6 8" xfId="20438"/>
    <cellStyle name="20% - 輔色4 21 12 6 9" xfId="21572"/>
    <cellStyle name="20% - 輔色4 21 12 7" xfId="11963"/>
    <cellStyle name="20% - 輔色4 21 12 8" xfId="7649"/>
    <cellStyle name="20% - 輔色4 21 12 9" xfId="9171"/>
    <cellStyle name="20% - 輔色4 21 13" xfId="5975"/>
    <cellStyle name="20% - 輔色4 21 13 10" xfId="9863"/>
    <cellStyle name="20% - 輔色4 21 13 11" xfId="11742"/>
    <cellStyle name="20% - 輔色4 21 13 12" xfId="14639"/>
    <cellStyle name="20% - 輔色4 21 13 13" xfId="16715"/>
    <cellStyle name="20% - 輔色4 21 13 14" xfId="17027"/>
    <cellStyle name="20% - 輔色4 21 13 15" xfId="18647"/>
    <cellStyle name="20% - 輔色4 21 13 16" xfId="19786"/>
    <cellStyle name="20% - 輔色4 21 13 17" xfId="20928"/>
    <cellStyle name="20% - 輔色4 21 13 18" xfId="17033"/>
    <cellStyle name="20% - 輔色4 21 13 19" xfId="7815"/>
    <cellStyle name="20% - 輔色4 21 13 2" xfId="7167"/>
    <cellStyle name="20% - 輔色4 21 13 2 10" xfId="22413"/>
    <cellStyle name="20% - 輔色4 21 13 2 11" xfId="23519"/>
    <cellStyle name="20% - 輔色4 21 13 2 12" xfId="24613"/>
    <cellStyle name="20% - 輔色4 21 13 2 13" xfId="25697"/>
    <cellStyle name="20% - 輔色4 21 13 2 14" xfId="26759"/>
    <cellStyle name="20% - 輔色4 21 13 2 15" xfId="27802"/>
    <cellStyle name="20% - 輔色4 21 13 2 16" xfId="28824"/>
    <cellStyle name="20% - 輔色4 21 13 2 17" xfId="29812"/>
    <cellStyle name="20% - 輔色4 21 13 2 18" xfId="30755"/>
    <cellStyle name="20% - 輔色4 21 13 2 19" xfId="31683"/>
    <cellStyle name="20% - 輔色4 21 13 2 2" xfId="13036"/>
    <cellStyle name="20% - 輔色4 21 13 2 20" xfId="32599"/>
    <cellStyle name="20% - 輔色4 21 13 2 3" xfId="14255"/>
    <cellStyle name="20% - 輔色4 21 13 2 4" xfId="15465"/>
    <cellStyle name="20% - 輔色4 21 13 2 5" xfId="16655"/>
    <cellStyle name="20% - 輔色4 21 13 2 6" xfId="17851"/>
    <cellStyle name="20% - 輔色4 21 13 2 7" xfId="19014"/>
    <cellStyle name="20% - 輔色4 21 13 2 8" xfId="20157"/>
    <cellStyle name="20% - 輔色4 21 13 2 9" xfId="21292"/>
    <cellStyle name="20% - 輔色4 21 13 20" xfId="13750"/>
    <cellStyle name="20% - 輔色4 21 13 21" xfId="8752"/>
    <cellStyle name="20% - 輔色4 21 13 22" xfId="26406"/>
    <cellStyle name="20% - 輔色4 21 13 23" xfId="27854"/>
    <cellStyle name="20% - 輔色4 21 13 24" xfId="28144"/>
    <cellStyle name="20% - 輔色4 21 13 25" xfId="29480"/>
    <cellStyle name="20% - 輔色4 21 13 3" xfId="7252"/>
    <cellStyle name="20% - 輔色4 21 13 3 10" xfId="22488"/>
    <cellStyle name="20% - 輔色4 21 13 3 11" xfId="23594"/>
    <cellStyle name="20% - 輔色4 21 13 3 12" xfId="24686"/>
    <cellStyle name="20% - 輔色4 21 13 3 13" xfId="25773"/>
    <cellStyle name="20% - 輔色4 21 13 3 14" xfId="26834"/>
    <cellStyle name="20% - 輔色4 21 13 3 15" xfId="27876"/>
    <cellStyle name="20% - 輔色4 21 13 3 16" xfId="28898"/>
    <cellStyle name="20% - 輔色4 21 13 3 17" xfId="29886"/>
    <cellStyle name="20% - 輔色4 21 13 3 18" xfId="30826"/>
    <cellStyle name="20% - 輔色4 21 13 3 19" xfId="31753"/>
    <cellStyle name="20% - 輔色4 21 13 3 2" xfId="13114"/>
    <cellStyle name="20% - 輔色4 21 13 3 20" xfId="32669"/>
    <cellStyle name="20% - 輔色4 21 13 3 3" xfId="14335"/>
    <cellStyle name="20% - 輔色4 21 13 3 4" xfId="15544"/>
    <cellStyle name="20% - 輔色4 21 13 3 5" xfId="16737"/>
    <cellStyle name="20% - 輔色4 21 13 3 6" xfId="17931"/>
    <cellStyle name="20% - 輔色4 21 13 3 7" xfId="19094"/>
    <cellStyle name="20% - 輔色4 21 13 3 8" xfId="20235"/>
    <cellStyle name="20% - 輔色4 21 13 3 9" xfId="21372"/>
    <cellStyle name="20% - 輔色4 21 13 4" xfId="7325"/>
    <cellStyle name="20% - 輔色4 21 13 4 10" xfId="22555"/>
    <cellStyle name="20% - 輔色4 21 13 4 11" xfId="23660"/>
    <cellStyle name="20% - 輔色4 21 13 4 12" xfId="24752"/>
    <cellStyle name="20% - 輔色4 21 13 4 13" xfId="25839"/>
    <cellStyle name="20% - 輔色4 21 13 4 14" xfId="26901"/>
    <cellStyle name="20% - 輔色4 21 13 4 15" xfId="27944"/>
    <cellStyle name="20% - 輔色4 21 13 4 16" xfId="28964"/>
    <cellStyle name="20% - 輔色4 21 13 4 17" xfId="29952"/>
    <cellStyle name="20% - 輔色4 21 13 4 18" xfId="30892"/>
    <cellStyle name="20% - 輔色4 21 13 4 19" xfId="31819"/>
    <cellStyle name="20% - 輔色4 21 13 4 2" xfId="13183"/>
    <cellStyle name="20% - 輔色4 21 13 4 20" xfId="32735"/>
    <cellStyle name="20% - 輔色4 21 13 4 3" xfId="14404"/>
    <cellStyle name="20% - 輔色4 21 13 4 4" xfId="15615"/>
    <cellStyle name="20% - 輔色4 21 13 4 5" xfId="16807"/>
    <cellStyle name="20% - 輔色4 21 13 4 6" xfId="18001"/>
    <cellStyle name="20% - 輔色4 21 13 4 7" xfId="19163"/>
    <cellStyle name="20% - 輔色4 21 13 4 8" xfId="20305"/>
    <cellStyle name="20% - 輔色4 21 13 4 9" xfId="21440"/>
    <cellStyle name="20% - 輔色4 21 13 5" xfId="7394"/>
    <cellStyle name="20% - 輔色4 21 13 5 10" xfId="22623"/>
    <cellStyle name="20% - 輔色4 21 13 5 11" xfId="23727"/>
    <cellStyle name="20% - 輔色4 21 13 5 12" xfId="24820"/>
    <cellStyle name="20% - 輔色4 21 13 5 13" xfId="25906"/>
    <cellStyle name="20% - 輔色4 21 13 5 14" xfId="26968"/>
    <cellStyle name="20% - 輔色4 21 13 5 15" xfId="28013"/>
    <cellStyle name="20% - 輔色4 21 13 5 16" xfId="29031"/>
    <cellStyle name="20% - 輔色4 21 13 5 17" xfId="30019"/>
    <cellStyle name="20% - 輔色4 21 13 5 18" xfId="30959"/>
    <cellStyle name="20% - 輔色4 21 13 5 19" xfId="31886"/>
    <cellStyle name="20% - 輔色4 21 13 5 2" xfId="13252"/>
    <cellStyle name="20% - 輔色4 21 13 5 20" xfId="32801"/>
    <cellStyle name="20% - 輔色4 21 13 5 3" xfId="14473"/>
    <cellStyle name="20% - 輔色4 21 13 5 4" xfId="15683"/>
    <cellStyle name="20% - 輔色4 21 13 5 5" xfId="16876"/>
    <cellStyle name="20% - 輔色4 21 13 5 6" xfId="18069"/>
    <cellStyle name="20% - 輔色4 21 13 5 7" xfId="19231"/>
    <cellStyle name="20% - 輔色4 21 13 5 8" xfId="20374"/>
    <cellStyle name="20% - 輔色4 21 13 5 9" xfId="21508"/>
    <cellStyle name="20% - 輔色4 21 13 6" xfId="7460"/>
    <cellStyle name="20% - 輔色4 21 13 6 10" xfId="22689"/>
    <cellStyle name="20% - 輔色4 21 13 6 11" xfId="23793"/>
    <cellStyle name="20% - 輔色4 21 13 6 12" xfId="24886"/>
    <cellStyle name="20% - 輔色4 21 13 6 13" xfId="25972"/>
    <cellStyle name="20% - 輔色4 21 13 6 14" xfId="27034"/>
    <cellStyle name="20% - 輔色4 21 13 6 15" xfId="28079"/>
    <cellStyle name="20% - 輔色4 21 13 6 16" xfId="29097"/>
    <cellStyle name="20% - 輔色4 21 13 6 17" xfId="30085"/>
    <cellStyle name="20% - 輔色4 21 13 6 18" xfId="31025"/>
    <cellStyle name="20% - 輔色4 21 13 6 19" xfId="31952"/>
    <cellStyle name="20% - 輔色4 21 13 6 2" xfId="13318"/>
    <cellStyle name="20% - 輔色4 21 13 6 20" xfId="32867"/>
    <cellStyle name="20% - 輔色4 21 13 6 3" xfId="14539"/>
    <cellStyle name="20% - 輔色4 21 13 6 4" xfId="15749"/>
    <cellStyle name="20% - 輔色4 21 13 6 5" xfId="16942"/>
    <cellStyle name="20% - 輔色4 21 13 6 6" xfId="18135"/>
    <cellStyle name="20% - 輔色4 21 13 6 7" xfId="19297"/>
    <cellStyle name="20% - 輔色4 21 13 6 8" xfId="20440"/>
    <cellStyle name="20% - 輔色4 21 13 6 9" xfId="21574"/>
    <cellStyle name="20% - 輔色4 21 13 7" xfId="11968"/>
    <cellStyle name="20% - 輔色4 21 13 8" xfId="7646"/>
    <cellStyle name="20% - 輔色4 21 13 9" xfId="9174"/>
    <cellStyle name="20% - 輔色4 21 14" xfId="6805"/>
    <cellStyle name="20% - 輔色4 21 14 10" xfId="22087"/>
    <cellStyle name="20% - 輔色4 21 14 11" xfId="23194"/>
    <cellStyle name="20% - 輔色4 21 14 12" xfId="24292"/>
    <cellStyle name="20% - 輔色4 21 14 13" xfId="25372"/>
    <cellStyle name="20% - 輔色4 21 14 14" xfId="26438"/>
    <cellStyle name="20% - 輔色4 21 14 15" xfId="27490"/>
    <cellStyle name="20% - 輔色4 21 14 16" xfId="28516"/>
    <cellStyle name="20% - 輔色4 21 14 17" xfId="29509"/>
    <cellStyle name="20% - 輔色4 21 14 18" xfId="30459"/>
    <cellStyle name="20% - 輔色4 21 14 19" xfId="31389"/>
    <cellStyle name="20% - 輔色4 21 14 2" xfId="12691"/>
    <cellStyle name="20% - 輔色4 21 14 20" xfId="32308"/>
    <cellStyle name="20% - 輔色4 21 14 3" xfId="13912"/>
    <cellStyle name="20% - 輔色4 21 14 4" xfId="15129"/>
    <cellStyle name="20% - 輔色4 21 14 5" xfId="16313"/>
    <cellStyle name="20% - 輔色4 21 14 6" xfId="17514"/>
    <cellStyle name="20% - 輔色4 21 14 7" xfId="18682"/>
    <cellStyle name="20% - 輔色4 21 14 8" xfId="19830"/>
    <cellStyle name="20% - 輔色4 21 14 9" xfId="20961"/>
    <cellStyle name="20% - 輔色4 21 15" xfId="6205"/>
    <cellStyle name="20% - 輔色4 21 15 10" xfId="21637"/>
    <cellStyle name="20% - 輔色4 21 15 11" xfId="22747"/>
    <cellStyle name="20% - 輔色4 21 15 12" xfId="23854"/>
    <cellStyle name="20% - 輔色4 21 15 13" xfId="24945"/>
    <cellStyle name="20% - 輔色4 21 15 14" xfId="26031"/>
    <cellStyle name="20% - 輔色4 21 15 15" xfId="27091"/>
    <cellStyle name="20% - 輔色4 21 15 16" xfId="28130"/>
    <cellStyle name="20% - 輔色4 21 15 17" xfId="29142"/>
    <cellStyle name="20% - 輔色4 21 15 18" xfId="30127"/>
    <cellStyle name="20% - 輔色4 21 15 19" xfId="31066"/>
    <cellStyle name="20% - 輔色4 21 15 2" xfId="12181"/>
    <cellStyle name="20% - 輔色4 21 15 20" xfId="31992"/>
    <cellStyle name="20% - 輔色4 21 15 3" xfId="13392"/>
    <cellStyle name="20% - 輔色4 21 15 4" xfId="14614"/>
    <cellStyle name="20% - 輔色4 21 15 5" xfId="15817"/>
    <cellStyle name="20% - 輔色4 21 15 6" xfId="17006"/>
    <cellStyle name="20% - 輔色4 21 15 7" xfId="18198"/>
    <cellStyle name="20% - 輔色4 21 15 8" xfId="19360"/>
    <cellStyle name="20% - 輔色4 21 15 9" xfId="20505"/>
    <cellStyle name="20% - 輔色4 21 16" xfId="6791"/>
    <cellStyle name="20% - 輔色4 21 16 10" xfId="22074"/>
    <cellStyle name="20% - 輔色4 21 16 11" xfId="23182"/>
    <cellStyle name="20% - 輔色4 21 16 12" xfId="24279"/>
    <cellStyle name="20% - 輔色4 21 16 13" xfId="25360"/>
    <cellStyle name="20% - 輔色4 21 16 14" xfId="26426"/>
    <cellStyle name="20% - 輔色4 21 16 15" xfId="27477"/>
    <cellStyle name="20% - 輔色4 21 16 16" xfId="28503"/>
    <cellStyle name="20% - 輔色4 21 16 17" xfId="29497"/>
    <cellStyle name="20% - 輔色4 21 16 18" xfId="30447"/>
    <cellStyle name="20% - 輔色4 21 16 19" xfId="31377"/>
    <cellStyle name="20% - 輔色4 21 16 2" xfId="12679"/>
    <cellStyle name="20% - 輔色4 21 16 20" xfId="32296"/>
    <cellStyle name="20% - 輔色4 21 16 3" xfId="13899"/>
    <cellStyle name="20% - 輔色4 21 16 4" xfId="15117"/>
    <cellStyle name="20% - 輔色4 21 16 5" xfId="16300"/>
    <cellStyle name="20% - 輔色4 21 16 6" xfId="17501"/>
    <cellStyle name="20% - 輔色4 21 16 7" xfId="18669"/>
    <cellStyle name="20% - 輔色4 21 16 8" xfId="19818"/>
    <cellStyle name="20% - 輔色4 21 16 9" xfId="20948"/>
    <cellStyle name="20% - 輔色4 21 17" xfId="6734"/>
    <cellStyle name="20% - 輔色4 21 17 10" xfId="22032"/>
    <cellStyle name="20% - 輔色4 21 17 11" xfId="23142"/>
    <cellStyle name="20% - 輔色4 21 17 12" xfId="24237"/>
    <cellStyle name="20% - 輔色4 21 17 13" xfId="25319"/>
    <cellStyle name="20% - 輔色4 21 17 14" xfId="26386"/>
    <cellStyle name="20% - 輔色4 21 17 15" xfId="27435"/>
    <cellStyle name="20% - 輔色4 21 17 16" xfId="28463"/>
    <cellStyle name="20% - 輔色4 21 17 17" xfId="29464"/>
    <cellStyle name="20% - 輔色4 21 17 18" xfId="30415"/>
    <cellStyle name="20% - 輔色4 21 17 19" xfId="31346"/>
    <cellStyle name="20% - 輔色4 21 17 2" xfId="12633"/>
    <cellStyle name="20% - 輔色4 21 17 20" xfId="32266"/>
    <cellStyle name="20% - 輔色4 21 17 3" xfId="13848"/>
    <cellStyle name="20% - 輔色4 21 17 4" xfId="15069"/>
    <cellStyle name="20% - 輔色4 21 17 5" xfId="16256"/>
    <cellStyle name="20% - 輔色4 21 17 6" xfId="17452"/>
    <cellStyle name="20% - 輔色4 21 17 7" xfId="18624"/>
    <cellStyle name="20% - 輔色4 21 17 8" xfId="19774"/>
    <cellStyle name="20% - 輔色4 21 17 9" xfId="20903"/>
    <cellStyle name="20% - 輔色4 21 18" xfId="6370"/>
    <cellStyle name="20% - 輔色4 21 18 10" xfId="21734"/>
    <cellStyle name="20% - 輔色4 21 18 11" xfId="22845"/>
    <cellStyle name="20% - 輔色4 21 18 12" xfId="23942"/>
    <cellStyle name="20% - 輔色4 21 18 13" xfId="25030"/>
    <cellStyle name="20% - 輔色4 21 18 14" xfId="26107"/>
    <cellStyle name="20% - 輔色4 21 18 15" xfId="27169"/>
    <cellStyle name="20% - 輔色4 21 18 16" xfId="28191"/>
    <cellStyle name="20% - 輔色4 21 18 17" xfId="29197"/>
    <cellStyle name="20% - 輔色4 21 18 18" xfId="30170"/>
    <cellStyle name="20% - 輔色4 21 18 19" xfId="31102"/>
    <cellStyle name="20% - 輔色4 21 18 2" xfId="12308"/>
    <cellStyle name="20% - 輔色4 21 18 20" xfId="32025"/>
    <cellStyle name="20% - 輔色4 21 18 3" xfId="13522"/>
    <cellStyle name="20% - 輔色4 21 18 4" xfId="14743"/>
    <cellStyle name="20% - 輔色4 21 18 5" xfId="15937"/>
    <cellStyle name="20% - 輔色4 21 18 6" xfId="17122"/>
    <cellStyle name="20% - 輔色4 21 18 7" xfId="18310"/>
    <cellStyle name="20% - 輔色4 21 18 8" xfId="19476"/>
    <cellStyle name="20% - 輔色4 21 18 9" xfId="20602"/>
    <cellStyle name="20% - 輔色4 21 19" xfId="10912"/>
    <cellStyle name="20% - 輔色4 21 2" xfId="4897"/>
    <cellStyle name="20% - 輔色4 21 2 10" xfId="9880"/>
    <cellStyle name="20% - 輔色4 21 2 11" xfId="10118"/>
    <cellStyle name="20% - 輔色4 21 2 12" xfId="13326"/>
    <cellStyle name="20% - 輔色4 21 2 13" xfId="15958"/>
    <cellStyle name="20% - 輔色4 21 2 14" xfId="17024"/>
    <cellStyle name="20% - 輔色4 21 2 15" xfId="10343"/>
    <cellStyle name="20% - 輔色4 21 2 16" xfId="19751"/>
    <cellStyle name="20% - 輔色4 21 2 17" xfId="21002"/>
    <cellStyle name="20% - 輔色4 21 2 18" xfId="10791"/>
    <cellStyle name="20% - 輔色4 21 2 19" xfId="7851"/>
    <cellStyle name="20% - 輔色4 21 2 2" xfId="6876"/>
    <cellStyle name="20% - 輔色4 21 2 2 10" xfId="22150"/>
    <cellStyle name="20% - 輔色4 21 2 2 11" xfId="23256"/>
    <cellStyle name="20% - 輔色4 21 2 2 12" xfId="24354"/>
    <cellStyle name="20% - 輔色4 21 2 2 13" xfId="25436"/>
    <cellStyle name="20% - 輔色4 21 2 2 14" xfId="26499"/>
    <cellStyle name="20% - 輔色4 21 2 2 15" xfId="27547"/>
    <cellStyle name="20% - 輔色4 21 2 2 16" xfId="28576"/>
    <cellStyle name="20% - 輔色4 21 2 2 17" xfId="29565"/>
    <cellStyle name="20% - 輔色4 21 2 2 18" xfId="30515"/>
    <cellStyle name="20% - 輔色4 21 2 2 19" xfId="31445"/>
    <cellStyle name="20% - 輔色4 21 2 2 2" xfId="12758"/>
    <cellStyle name="20% - 輔色4 21 2 2 20" xfId="32364"/>
    <cellStyle name="20% - 輔色4 21 2 2 3" xfId="13977"/>
    <cellStyle name="20% - 輔色4 21 2 2 4" xfId="15194"/>
    <cellStyle name="20% - 輔色4 21 2 2 5" xfId="16382"/>
    <cellStyle name="20% - 輔色4 21 2 2 6" xfId="17578"/>
    <cellStyle name="20% - 輔色4 21 2 2 7" xfId="18748"/>
    <cellStyle name="20% - 輔色4 21 2 2 8" xfId="19893"/>
    <cellStyle name="20% - 輔色4 21 2 2 9" xfId="21027"/>
    <cellStyle name="20% - 輔色4 21 2 20" xfId="9721"/>
    <cellStyle name="20% - 輔色4 21 2 21" xfId="19799"/>
    <cellStyle name="20% - 輔色4 21 2 22" xfId="10099"/>
    <cellStyle name="20% - 輔色4 21 2 23" xfId="10045"/>
    <cellStyle name="20% - 輔色4 21 2 24" xfId="28142"/>
    <cellStyle name="20% - 輔色4 21 2 25" xfId="15115"/>
    <cellStyle name="20% - 輔色4 21 2 3" xfId="6153"/>
    <cellStyle name="20% - 輔色4 21 2 3 10" xfId="18261"/>
    <cellStyle name="20% - 輔色4 21 2 3 11" xfId="7667"/>
    <cellStyle name="20% - 輔色4 21 2 3 12" xfId="10203"/>
    <cellStyle name="20% - 輔色4 21 2 3 13" xfId="9068"/>
    <cellStyle name="20% - 輔色4 21 2 3 14" xfId="17105"/>
    <cellStyle name="20% - 輔色4 21 2 3 15" xfId="8968"/>
    <cellStyle name="20% - 輔色4 21 2 3 16" xfId="7874"/>
    <cellStyle name="20% - 輔色4 21 2 3 17" xfId="26079"/>
    <cellStyle name="20% - 輔色4 21 2 3 18" xfId="23992"/>
    <cellStyle name="20% - 輔色4 21 2 3 19" xfId="10706"/>
    <cellStyle name="20% - 輔色4 21 2 3 2" xfId="12132"/>
    <cellStyle name="20% - 輔色4 21 2 3 20" xfId="12543"/>
    <cellStyle name="20% - 輔色4 21 2 3 3" xfId="10293"/>
    <cellStyle name="20% - 輔色4 21 2 3 4" xfId="8331"/>
    <cellStyle name="20% - 輔色4 21 2 3 5" xfId="8667"/>
    <cellStyle name="20% - 輔色4 21 2 3 6" xfId="10613"/>
    <cellStyle name="20% - 輔色4 21 2 3 7" xfId="11415"/>
    <cellStyle name="20% - 輔色4 21 2 3 8" xfId="9892"/>
    <cellStyle name="20% - 輔色4 21 2 3 9" xfId="9141"/>
    <cellStyle name="20% - 輔色4 21 2 4" xfId="6495"/>
    <cellStyle name="20% - 輔色4 21 2 4 10" xfId="21849"/>
    <cellStyle name="20% - 輔色4 21 2 4 11" xfId="22959"/>
    <cellStyle name="20% - 輔色4 21 2 4 12" xfId="24058"/>
    <cellStyle name="20% - 輔色4 21 2 4 13" xfId="25143"/>
    <cellStyle name="20% - 輔色4 21 2 4 14" xfId="26216"/>
    <cellStyle name="20% - 輔色4 21 2 4 15" xfId="27275"/>
    <cellStyle name="20% - 輔色4 21 2 4 16" xfId="28303"/>
    <cellStyle name="20% - 輔色4 21 2 4 17" xfId="29306"/>
    <cellStyle name="20% - 輔色4 21 2 4 18" xfId="30275"/>
    <cellStyle name="20% - 輔色4 21 2 4 19" xfId="31207"/>
    <cellStyle name="20% - 輔色4 21 2 4 2" xfId="12426"/>
    <cellStyle name="20% - 輔色4 21 2 4 20" xfId="32129"/>
    <cellStyle name="20% - 輔色4 21 2 4 3" xfId="13638"/>
    <cellStyle name="20% - 輔色4 21 2 4 4" xfId="14864"/>
    <cellStyle name="20% - 輔色4 21 2 4 5" xfId="16055"/>
    <cellStyle name="20% - 輔色4 21 2 4 6" xfId="17241"/>
    <cellStyle name="20% - 輔色4 21 2 4 7" xfId="18430"/>
    <cellStyle name="20% - 輔色4 21 2 4 8" xfId="19588"/>
    <cellStyle name="20% - 輔色4 21 2 4 9" xfId="20716"/>
    <cellStyle name="20% - 輔色4 21 2 5" xfId="6967"/>
    <cellStyle name="20% - 輔色4 21 2 5 10" xfId="22236"/>
    <cellStyle name="20% - 輔色4 21 2 5 11" xfId="23345"/>
    <cellStyle name="20% - 輔色4 21 2 5 12" xfId="24439"/>
    <cellStyle name="20% - 輔色4 21 2 5 13" xfId="25520"/>
    <cellStyle name="20% - 輔色4 21 2 5 14" xfId="26586"/>
    <cellStyle name="20% - 輔色4 21 2 5 15" xfId="27630"/>
    <cellStyle name="20% - 輔色4 21 2 5 16" xfId="28655"/>
    <cellStyle name="20% - 輔色4 21 2 5 17" xfId="29644"/>
    <cellStyle name="20% - 輔色4 21 2 5 18" xfId="30593"/>
    <cellStyle name="20% - 輔色4 21 2 5 19" xfId="31522"/>
    <cellStyle name="20% - 輔色4 21 2 5 2" xfId="12846"/>
    <cellStyle name="20% - 輔色4 21 2 5 20" xfId="32441"/>
    <cellStyle name="20% - 輔色4 21 2 5 3" xfId="14064"/>
    <cellStyle name="20% - 輔色4 21 2 5 4" xfId="15280"/>
    <cellStyle name="20% - 輔色4 21 2 5 5" xfId="16468"/>
    <cellStyle name="20% - 輔色4 21 2 5 6" xfId="17665"/>
    <cellStyle name="20% - 輔色4 21 2 5 7" xfId="18835"/>
    <cellStyle name="20% - 輔色4 21 2 5 8" xfId="19977"/>
    <cellStyle name="20% - 輔色4 21 2 5 9" xfId="21114"/>
    <cellStyle name="20% - 輔色4 21 2 6" xfId="7021"/>
    <cellStyle name="20% - 輔色4 21 2 6 10" xfId="22281"/>
    <cellStyle name="20% - 輔色4 21 2 6 11" xfId="23390"/>
    <cellStyle name="20% - 輔色4 21 2 6 12" xfId="24484"/>
    <cellStyle name="20% - 輔色4 21 2 6 13" xfId="25565"/>
    <cellStyle name="20% - 輔色4 21 2 6 14" xfId="26632"/>
    <cellStyle name="20% - 輔色4 21 2 6 15" xfId="27677"/>
    <cellStyle name="20% - 輔色4 21 2 6 16" xfId="28698"/>
    <cellStyle name="20% - 輔色4 21 2 6 17" xfId="29686"/>
    <cellStyle name="20% - 輔色4 21 2 6 18" xfId="30634"/>
    <cellStyle name="20% - 輔色4 21 2 6 19" xfId="31563"/>
    <cellStyle name="20% - 輔色4 21 2 6 2" xfId="12897"/>
    <cellStyle name="20% - 輔色4 21 2 6 20" xfId="32481"/>
    <cellStyle name="20% - 輔色4 21 2 6 3" xfId="14115"/>
    <cellStyle name="20% - 輔色4 21 2 6 4" xfId="15330"/>
    <cellStyle name="20% - 輔色4 21 2 6 5" xfId="16518"/>
    <cellStyle name="20% - 輔色4 21 2 6 6" xfId="17713"/>
    <cellStyle name="20% - 輔色4 21 2 6 7" xfId="18882"/>
    <cellStyle name="20% - 輔色4 21 2 6 8" xfId="20024"/>
    <cellStyle name="20% - 輔色4 21 2 6 9" xfId="21160"/>
    <cellStyle name="20% - 輔色4 21 2 7" xfId="11152"/>
    <cellStyle name="20% - 輔色4 21 2 8" xfId="10147"/>
    <cellStyle name="20% - 輔色4 21 2 9" xfId="8404"/>
    <cellStyle name="20% - 輔色4 21 20" xfId="8267"/>
    <cellStyle name="20% - 輔色4 21 21" xfId="8716"/>
    <cellStyle name="20% - 輔色4 21 22" xfId="9649"/>
    <cellStyle name="20% - 輔色4 21 23" xfId="8594"/>
    <cellStyle name="20% - 輔色4 21 24" xfId="11479"/>
    <cellStyle name="20% - 輔色4 21 25" xfId="9660"/>
    <cellStyle name="20% - 輔色4 21 26" xfId="11419"/>
    <cellStyle name="20% - 輔色4 21 27" xfId="7749"/>
    <cellStyle name="20% - 輔色4 21 28" xfId="17391"/>
    <cellStyle name="20% - 輔色4 21 29" xfId="19862"/>
    <cellStyle name="20% - 輔色4 21 3" xfId="5849"/>
    <cellStyle name="20% - 輔色4 21 3 10" xfId="10817"/>
    <cellStyle name="20% - 輔色4 21 3 11" xfId="10992"/>
    <cellStyle name="20% - 輔色4 21 3 12" xfId="11078"/>
    <cellStyle name="20% - 輔色4 21 3 13" xfId="8277"/>
    <cellStyle name="20% - 輔色4 21 3 14" xfId="8693"/>
    <cellStyle name="20% - 輔色4 21 3 15" xfId="10719"/>
    <cellStyle name="20% - 輔色4 21 3 16" xfId="8951"/>
    <cellStyle name="20% - 輔色4 21 3 17" xfId="7761"/>
    <cellStyle name="20% - 輔色4 21 3 18" xfId="17240"/>
    <cellStyle name="20% - 輔色4 21 3 19" xfId="18147"/>
    <cellStyle name="20% - 輔色4 21 3 2" xfId="7129"/>
    <cellStyle name="20% - 輔色4 21 3 2 10" xfId="22376"/>
    <cellStyle name="20% - 輔色4 21 3 2 11" xfId="23482"/>
    <cellStyle name="20% - 輔色4 21 3 2 12" xfId="24577"/>
    <cellStyle name="20% - 輔色4 21 3 2 13" xfId="25662"/>
    <cellStyle name="20% - 輔色4 21 3 2 14" xfId="26724"/>
    <cellStyle name="20% - 輔色4 21 3 2 15" xfId="27768"/>
    <cellStyle name="20% - 輔色4 21 3 2 16" xfId="28789"/>
    <cellStyle name="20% - 輔色4 21 3 2 17" xfId="29777"/>
    <cellStyle name="20% - 輔色4 21 3 2 18" xfId="30722"/>
    <cellStyle name="20% - 輔色4 21 3 2 19" xfId="31650"/>
    <cellStyle name="20% - 輔色4 21 3 2 2" xfId="12999"/>
    <cellStyle name="20% - 輔色4 21 3 2 20" xfId="32566"/>
    <cellStyle name="20% - 輔色4 21 3 2 3" xfId="14218"/>
    <cellStyle name="20% - 輔色4 21 3 2 4" xfId="15429"/>
    <cellStyle name="20% - 輔色4 21 3 2 5" xfId="16620"/>
    <cellStyle name="20% - 輔色4 21 3 2 6" xfId="17814"/>
    <cellStyle name="20% - 輔色4 21 3 2 7" xfId="18979"/>
    <cellStyle name="20% - 輔色4 21 3 2 8" xfId="20123"/>
    <cellStyle name="20% - 輔色4 21 3 2 9" xfId="21257"/>
    <cellStyle name="20% - 輔色4 21 3 20" xfId="7673"/>
    <cellStyle name="20% - 輔色4 21 3 21" xfId="11132"/>
    <cellStyle name="20% - 輔色4 21 3 22" xfId="22009"/>
    <cellStyle name="20% - 輔色4 21 3 23" xfId="14702"/>
    <cellStyle name="20% - 輔色4 21 3 24" xfId="12448"/>
    <cellStyle name="20% - 輔色4 21 3 25" xfId="21947"/>
    <cellStyle name="20% - 輔色4 21 3 3" xfId="7218"/>
    <cellStyle name="20% - 輔色4 21 3 3 10" xfId="22456"/>
    <cellStyle name="20% - 輔色4 21 3 3 11" xfId="23562"/>
    <cellStyle name="20% - 輔色4 21 3 3 12" xfId="24654"/>
    <cellStyle name="20% - 輔色4 21 3 3 13" xfId="25741"/>
    <cellStyle name="20% - 輔色4 21 3 3 14" xfId="26800"/>
    <cellStyle name="20% - 輔色4 21 3 3 15" xfId="27843"/>
    <cellStyle name="20% - 輔色4 21 3 3 16" xfId="28865"/>
    <cellStyle name="20% - 輔色4 21 3 3 17" xfId="29852"/>
    <cellStyle name="20% - 輔色4 21 3 3 18" xfId="30794"/>
    <cellStyle name="20% - 輔色4 21 3 3 19" xfId="31721"/>
    <cellStyle name="20% - 輔色4 21 3 3 2" xfId="13082"/>
    <cellStyle name="20% - 輔色4 21 3 3 20" xfId="32637"/>
    <cellStyle name="20% - 輔色4 21 3 3 3" xfId="14301"/>
    <cellStyle name="20% - 輔色4 21 3 3 4" xfId="15511"/>
    <cellStyle name="20% - 輔色4 21 3 3 5" xfId="16704"/>
    <cellStyle name="20% - 輔色4 21 3 3 6" xfId="17897"/>
    <cellStyle name="20% - 輔色4 21 3 3 7" xfId="19060"/>
    <cellStyle name="20% - 輔色4 21 3 3 8" xfId="20201"/>
    <cellStyle name="20% - 輔色4 21 3 3 9" xfId="21338"/>
    <cellStyle name="20% - 輔色4 21 3 4" xfId="7294"/>
    <cellStyle name="20% - 輔色4 21 3 4 10" xfId="22524"/>
    <cellStyle name="20% - 輔色4 21 3 4 11" xfId="23629"/>
    <cellStyle name="20% - 輔色4 21 3 4 12" xfId="24721"/>
    <cellStyle name="20% - 輔色4 21 3 4 13" xfId="25808"/>
    <cellStyle name="20% - 輔色4 21 3 4 14" xfId="26870"/>
    <cellStyle name="20% - 輔色4 21 3 4 15" xfId="27913"/>
    <cellStyle name="20% - 輔色4 21 3 4 16" xfId="28933"/>
    <cellStyle name="20% - 輔色4 21 3 4 17" xfId="29921"/>
    <cellStyle name="20% - 輔色4 21 3 4 18" xfId="30861"/>
    <cellStyle name="20% - 輔色4 21 3 4 19" xfId="31788"/>
    <cellStyle name="20% - 輔色4 21 3 4 2" xfId="13152"/>
    <cellStyle name="20% - 輔色4 21 3 4 20" xfId="32704"/>
    <cellStyle name="20% - 輔色4 21 3 4 3" xfId="14373"/>
    <cellStyle name="20% - 輔色4 21 3 4 4" xfId="15584"/>
    <cellStyle name="20% - 輔色4 21 3 4 5" xfId="16776"/>
    <cellStyle name="20% - 輔色4 21 3 4 6" xfId="17970"/>
    <cellStyle name="20% - 輔色4 21 3 4 7" xfId="19132"/>
    <cellStyle name="20% - 輔色4 21 3 4 8" xfId="20274"/>
    <cellStyle name="20% - 輔色4 21 3 4 9" xfId="21409"/>
    <cellStyle name="20% - 輔色4 21 3 5" xfId="7363"/>
    <cellStyle name="20% - 輔色4 21 3 5 10" xfId="22592"/>
    <cellStyle name="20% - 輔色4 21 3 5 11" xfId="23696"/>
    <cellStyle name="20% - 輔色4 21 3 5 12" xfId="24789"/>
    <cellStyle name="20% - 輔色4 21 3 5 13" xfId="25875"/>
    <cellStyle name="20% - 輔色4 21 3 5 14" xfId="26937"/>
    <cellStyle name="20% - 輔色4 21 3 5 15" xfId="27982"/>
    <cellStyle name="20% - 輔色4 21 3 5 16" xfId="29000"/>
    <cellStyle name="20% - 輔色4 21 3 5 17" xfId="29988"/>
    <cellStyle name="20% - 輔色4 21 3 5 18" xfId="30928"/>
    <cellStyle name="20% - 輔色4 21 3 5 19" xfId="31855"/>
    <cellStyle name="20% - 輔色4 21 3 5 2" xfId="13221"/>
    <cellStyle name="20% - 輔色4 21 3 5 20" xfId="32770"/>
    <cellStyle name="20% - 輔色4 21 3 5 3" xfId="14442"/>
    <cellStyle name="20% - 輔色4 21 3 5 4" xfId="15652"/>
    <cellStyle name="20% - 輔色4 21 3 5 5" xfId="16845"/>
    <cellStyle name="20% - 輔色4 21 3 5 6" xfId="18038"/>
    <cellStyle name="20% - 輔色4 21 3 5 7" xfId="19200"/>
    <cellStyle name="20% - 輔色4 21 3 5 8" xfId="20343"/>
    <cellStyle name="20% - 輔色4 21 3 5 9" xfId="21477"/>
    <cellStyle name="20% - 輔色4 21 3 6" xfId="7429"/>
    <cellStyle name="20% - 輔色4 21 3 6 10" xfId="22658"/>
    <cellStyle name="20% - 輔色4 21 3 6 11" xfId="23762"/>
    <cellStyle name="20% - 輔色4 21 3 6 12" xfId="24855"/>
    <cellStyle name="20% - 輔色4 21 3 6 13" xfId="25941"/>
    <cellStyle name="20% - 輔色4 21 3 6 14" xfId="27003"/>
    <cellStyle name="20% - 輔色4 21 3 6 15" xfId="28048"/>
    <cellStyle name="20% - 輔色4 21 3 6 16" xfId="29066"/>
    <cellStyle name="20% - 輔色4 21 3 6 17" xfId="30054"/>
    <cellStyle name="20% - 輔色4 21 3 6 18" xfId="30994"/>
    <cellStyle name="20% - 輔色4 21 3 6 19" xfId="31921"/>
    <cellStyle name="20% - 輔色4 21 3 6 2" xfId="13287"/>
    <cellStyle name="20% - 輔色4 21 3 6 20" xfId="32836"/>
    <cellStyle name="20% - 輔色4 21 3 6 3" xfId="14508"/>
    <cellStyle name="20% - 輔色4 21 3 6 4" xfId="15718"/>
    <cellStyle name="20% - 輔色4 21 3 6 5" xfId="16911"/>
    <cellStyle name="20% - 輔色4 21 3 6 6" xfId="18104"/>
    <cellStyle name="20% - 輔色4 21 3 6 7" xfId="19266"/>
    <cellStyle name="20% - 輔色4 21 3 6 8" xfId="20409"/>
    <cellStyle name="20% - 輔色4 21 3 6 9" xfId="21543"/>
    <cellStyle name="20% - 輔色4 21 3 7" xfId="11869"/>
    <cellStyle name="20% - 輔色4 21 3 8" xfId="7729"/>
    <cellStyle name="20% - 輔色4 21 3 9" xfId="9348"/>
    <cellStyle name="20% - 輔色4 21 30" xfId="10737"/>
    <cellStyle name="20% - 輔色4 21 31" xfId="21296"/>
    <cellStyle name="20% - 輔色4 21 32" xfId="8544"/>
    <cellStyle name="20% - 輔色4 21 33" xfId="20446"/>
    <cellStyle name="20% - 輔色4 21 34" xfId="25323"/>
    <cellStyle name="20% - 輔色4 21 35" xfId="8370"/>
    <cellStyle name="20% - 輔色4 21 36" xfId="14558"/>
    <cellStyle name="20% - 輔色4 21 37" xfId="26343"/>
    <cellStyle name="20% - 輔色4 21 4" xfId="4924"/>
    <cellStyle name="20% - 輔色4 21 4 10" xfId="10031"/>
    <cellStyle name="20% - 輔色4 21 4 11" xfId="8485"/>
    <cellStyle name="20% - 輔色4 21 4 12" xfId="9645"/>
    <cellStyle name="20% - 輔色4 21 4 13" xfId="10403"/>
    <cellStyle name="20% - 輔色4 21 4 14" xfId="9145"/>
    <cellStyle name="20% - 輔色4 21 4 15" xfId="7867"/>
    <cellStyle name="20% - 輔色4 21 4 16" xfId="8880"/>
    <cellStyle name="20% - 輔色4 21 4 17" xfId="19755"/>
    <cellStyle name="20% - 輔色4 21 4 18" xfId="8730"/>
    <cellStyle name="20% - 輔色4 21 4 19" xfId="21451"/>
    <cellStyle name="20% - 輔色4 21 4 2" xfId="6894"/>
    <cellStyle name="20% - 輔色4 21 4 2 10" xfId="22168"/>
    <cellStyle name="20% - 輔色4 21 4 2 11" xfId="23274"/>
    <cellStyle name="20% - 輔色4 21 4 2 12" xfId="24372"/>
    <cellStyle name="20% - 輔色4 21 4 2 13" xfId="25454"/>
    <cellStyle name="20% - 輔色4 21 4 2 14" xfId="26517"/>
    <cellStyle name="20% - 輔色4 21 4 2 15" xfId="27565"/>
    <cellStyle name="20% - 輔色4 21 4 2 16" xfId="28594"/>
    <cellStyle name="20% - 輔色4 21 4 2 17" xfId="29583"/>
    <cellStyle name="20% - 輔色4 21 4 2 18" xfId="30533"/>
    <cellStyle name="20% - 輔色4 21 4 2 19" xfId="31463"/>
    <cellStyle name="20% - 輔色4 21 4 2 2" xfId="12776"/>
    <cellStyle name="20% - 輔色4 21 4 2 20" xfId="32382"/>
    <cellStyle name="20% - 輔色4 21 4 2 3" xfId="13995"/>
    <cellStyle name="20% - 輔色4 21 4 2 4" xfId="15212"/>
    <cellStyle name="20% - 輔色4 21 4 2 5" xfId="16400"/>
    <cellStyle name="20% - 輔色4 21 4 2 6" xfId="17596"/>
    <cellStyle name="20% - 輔色4 21 4 2 7" xfId="18766"/>
    <cellStyle name="20% - 輔色4 21 4 2 8" xfId="19911"/>
    <cellStyle name="20% - 輔色4 21 4 2 9" xfId="21045"/>
    <cellStyle name="20% - 輔色4 21 4 20" xfId="10864"/>
    <cellStyle name="20% - 輔色4 21 4 21" xfId="16233"/>
    <cellStyle name="20% - 輔色4 21 4 22" xfId="16552"/>
    <cellStyle name="20% - 輔色4 21 4 23" xfId="8548"/>
    <cellStyle name="20% - 輔色4 21 4 24" xfId="9182"/>
    <cellStyle name="20% - 輔色4 21 4 25" xfId="21926"/>
    <cellStyle name="20% - 輔色4 21 4 3" xfId="6136"/>
    <cellStyle name="20% - 輔色4 21 4 3 10" xfId="11099"/>
    <cellStyle name="20% - 輔色4 21 4 3 11" xfId="11332"/>
    <cellStyle name="20% - 輔色4 21 4 3 12" xfId="10547"/>
    <cellStyle name="20% - 輔色4 21 4 3 13" xfId="16660"/>
    <cellStyle name="20% - 輔色4 21 4 3 14" xfId="9740"/>
    <cellStyle name="20% - 輔色4 21 4 3 15" xfId="19633"/>
    <cellStyle name="20% - 輔色4 21 4 3 16" xfId="19848"/>
    <cellStyle name="20% - 輔色4 21 4 3 17" xfId="12558"/>
    <cellStyle name="20% - 輔色4 21 4 3 18" xfId="22803"/>
    <cellStyle name="20% - 輔色4 21 4 3 19" xfId="8358"/>
    <cellStyle name="20% - 輔色4 21 4 3 2" xfId="12115"/>
    <cellStyle name="20% - 輔色4 21 4 3 20" xfId="24069"/>
    <cellStyle name="20% - 輔色4 21 4 3 3" xfId="7524"/>
    <cellStyle name="20% - 輔色4 21 4 3 4" xfId="9274"/>
    <cellStyle name="20% - 輔色4 21 4 3 5" xfId="11588"/>
    <cellStyle name="20% - 輔色4 21 4 3 6" xfId="7951"/>
    <cellStyle name="20% - 輔色4 21 4 3 7" xfId="8784"/>
    <cellStyle name="20% - 輔色4 21 4 3 8" xfId="9722"/>
    <cellStyle name="20% - 輔色4 21 4 3 9" xfId="10966"/>
    <cellStyle name="20% - 輔色4 21 4 4" xfId="6834"/>
    <cellStyle name="20% - 輔色4 21 4 4 10" xfId="22113"/>
    <cellStyle name="20% - 輔色4 21 4 4 11" xfId="23220"/>
    <cellStyle name="20% - 輔色4 21 4 4 12" xfId="24317"/>
    <cellStyle name="20% - 輔色4 21 4 4 13" xfId="25399"/>
    <cellStyle name="20% - 輔色4 21 4 4 14" xfId="26464"/>
    <cellStyle name="20% - 輔色4 21 4 4 15" xfId="27515"/>
    <cellStyle name="20% - 輔色4 21 4 4 16" xfId="28541"/>
    <cellStyle name="20% - 輔色4 21 4 4 17" xfId="29534"/>
    <cellStyle name="20% - 輔色4 21 4 4 18" xfId="30484"/>
    <cellStyle name="20% - 輔色4 21 4 4 19" xfId="31414"/>
    <cellStyle name="20% - 輔色4 21 4 4 2" xfId="12718"/>
    <cellStyle name="20% - 輔色4 21 4 4 20" xfId="32333"/>
    <cellStyle name="20% - 輔色4 21 4 4 3" xfId="13939"/>
    <cellStyle name="20% - 輔色4 21 4 4 4" xfId="15156"/>
    <cellStyle name="20% - 輔色4 21 4 4 5" xfId="16342"/>
    <cellStyle name="20% - 輔色4 21 4 4 6" xfId="17541"/>
    <cellStyle name="20% - 輔色4 21 4 4 7" xfId="18709"/>
    <cellStyle name="20% - 輔色4 21 4 4 8" xfId="19857"/>
    <cellStyle name="20% - 輔色4 21 4 4 9" xfId="20988"/>
    <cellStyle name="20% - 輔色4 21 4 5" xfId="6689"/>
    <cellStyle name="20% - 輔色4 21 4 5 10" xfId="21996"/>
    <cellStyle name="20% - 輔色4 21 4 5 11" xfId="23109"/>
    <cellStyle name="20% - 輔色4 21 4 5 12" xfId="24201"/>
    <cellStyle name="20% - 輔色4 21 4 5 13" xfId="25284"/>
    <cellStyle name="20% - 輔色4 21 4 5 14" xfId="26351"/>
    <cellStyle name="20% - 輔色4 21 4 5 15" xfId="27404"/>
    <cellStyle name="20% - 輔色4 21 4 5 16" xfId="28431"/>
    <cellStyle name="20% - 輔色4 21 4 5 17" xfId="29432"/>
    <cellStyle name="20% - 輔色4 21 4 5 18" xfId="30390"/>
    <cellStyle name="20% - 輔色4 21 4 5 19" xfId="31321"/>
    <cellStyle name="20% - 輔色4 21 4 5 2" xfId="12594"/>
    <cellStyle name="20% - 輔色4 21 4 5 20" xfId="32241"/>
    <cellStyle name="20% - 輔色4 21 4 5 3" xfId="13808"/>
    <cellStyle name="20% - 輔色4 21 4 5 4" xfId="15029"/>
    <cellStyle name="20% - 輔色4 21 4 5 5" xfId="16218"/>
    <cellStyle name="20% - 輔色4 21 4 5 6" xfId="17415"/>
    <cellStyle name="20% - 輔色4 21 4 5 7" xfId="18581"/>
    <cellStyle name="20% - 輔色4 21 4 5 8" xfId="19740"/>
    <cellStyle name="20% - 輔色4 21 4 5 9" xfId="20865"/>
    <cellStyle name="20% - 輔色4 21 4 6" xfId="6389"/>
    <cellStyle name="20% - 輔色4 21 4 6 10" xfId="21752"/>
    <cellStyle name="20% - 輔色4 21 4 6 11" xfId="22864"/>
    <cellStyle name="20% - 輔色4 21 4 6 12" xfId="23960"/>
    <cellStyle name="20% - 輔色4 21 4 6 13" xfId="25048"/>
    <cellStyle name="20% - 輔色4 21 4 6 14" xfId="26125"/>
    <cellStyle name="20% - 輔色4 21 4 6 15" xfId="27186"/>
    <cellStyle name="20% - 輔色4 21 4 6 16" xfId="28209"/>
    <cellStyle name="20% - 輔色4 21 4 6 17" xfId="29215"/>
    <cellStyle name="20% - 輔色4 21 4 6 18" xfId="30187"/>
    <cellStyle name="20% - 輔色4 21 4 6 19" xfId="31119"/>
    <cellStyle name="20% - 輔色4 21 4 6 2" xfId="12327"/>
    <cellStyle name="20% - 輔色4 21 4 6 20" xfId="32042"/>
    <cellStyle name="20% - 輔色4 21 4 6 3" xfId="13540"/>
    <cellStyle name="20% - 輔色4 21 4 6 4" xfId="14762"/>
    <cellStyle name="20% - 輔色4 21 4 6 5" xfId="15955"/>
    <cellStyle name="20% - 輔色4 21 4 6 6" xfId="17141"/>
    <cellStyle name="20% - 輔色4 21 4 6 7" xfId="18328"/>
    <cellStyle name="20% - 輔色4 21 4 6 8" xfId="19493"/>
    <cellStyle name="20% - 輔色4 21 4 6 9" xfId="20620"/>
    <cellStyle name="20% - 輔色4 21 4 7" xfId="11177"/>
    <cellStyle name="20% - 輔色4 21 4 8" xfId="10784"/>
    <cellStyle name="20% - 輔色4 21 4 9" xfId="10357"/>
    <cellStyle name="20% - 輔色4 21 5" xfId="5409"/>
    <cellStyle name="20% - 輔色4 21 5 10" xfId="9987"/>
    <cellStyle name="20% - 輔色4 21 5 11" xfId="9383"/>
    <cellStyle name="20% - 輔色4 21 5 12" xfId="8395"/>
    <cellStyle name="20% - 輔色4 21 5 13" xfId="11068"/>
    <cellStyle name="20% - 輔色4 21 5 14" xfId="9538"/>
    <cellStyle name="20% - 輔色4 21 5 15" xfId="10506"/>
    <cellStyle name="20% - 輔色4 21 5 16" xfId="10052"/>
    <cellStyle name="20% - 輔色4 21 5 17" xfId="18823"/>
    <cellStyle name="20% - 輔色4 21 5 18" xfId="17877"/>
    <cellStyle name="20% - 輔色4 21 5 19" xfId="11383"/>
    <cellStyle name="20% - 輔色4 21 5 2" xfId="7004"/>
    <cellStyle name="20% - 輔色4 21 5 2 10" xfId="22266"/>
    <cellStyle name="20% - 輔色4 21 5 2 11" xfId="23375"/>
    <cellStyle name="20% - 輔色4 21 5 2 12" xfId="24469"/>
    <cellStyle name="20% - 輔色4 21 5 2 13" xfId="25550"/>
    <cellStyle name="20% - 輔色4 21 5 2 14" xfId="26616"/>
    <cellStyle name="20% - 輔色4 21 5 2 15" xfId="27661"/>
    <cellStyle name="20% - 輔色4 21 5 2 16" xfId="28683"/>
    <cellStyle name="20% - 輔色4 21 5 2 17" xfId="29671"/>
    <cellStyle name="20% - 輔色4 21 5 2 18" xfId="30619"/>
    <cellStyle name="20% - 輔色4 21 5 2 19" xfId="31548"/>
    <cellStyle name="20% - 輔色4 21 5 2 2" xfId="12881"/>
    <cellStyle name="20% - 輔色4 21 5 2 20" xfId="32466"/>
    <cellStyle name="20% - 輔色4 21 5 2 3" xfId="14098"/>
    <cellStyle name="20% - 輔色4 21 5 2 4" xfId="15313"/>
    <cellStyle name="20% - 輔色4 21 5 2 5" xfId="16501"/>
    <cellStyle name="20% - 輔色4 21 5 2 6" xfId="17698"/>
    <cellStyle name="20% - 輔色4 21 5 2 7" xfId="18865"/>
    <cellStyle name="20% - 輔色4 21 5 2 8" xfId="20008"/>
    <cellStyle name="20% - 輔色4 21 5 2 9" xfId="21144"/>
    <cellStyle name="20% - 輔色4 21 5 20" xfId="7719"/>
    <cellStyle name="20% - 輔色4 21 5 21" xfId="7780"/>
    <cellStyle name="20% - 輔色4 21 5 22" xfId="24428"/>
    <cellStyle name="20% - 輔色4 21 5 23" xfId="14796"/>
    <cellStyle name="20% - 輔色4 21 5 24" xfId="11199"/>
    <cellStyle name="20% - 輔色4 21 5 25" xfId="13542"/>
    <cellStyle name="20% - 輔色4 21 5 3" xfId="6075"/>
    <cellStyle name="20% - 輔色4 21 5 3 10" xfId="21590"/>
    <cellStyle name="20% - 輔色4 21 5 3 11" xfId="8365"/>
    <cellStyle name="20% - 輔色4 21 5 3 12" xfId="12646"/>
    <cellStyle name="20% - 輔色4 21 5 3 13" xfId="9045"/>
    <cellStyle name="20% - 輔色4 21 5 3 14" xfId="10233"/>
    <cellStyle name="20% - 輔色4 21 5 3 15" xfId="10736"/>
    <cellStyle name="20% - 輔色4 21 5 3 16" xfId="9984"/>
    <cellStyle name="20% - 輔色4 21 5 3 17" xfId="29105"/>
    <cellStyle name="20% - 輔色4 21 5 3 18" xfId="20597"/>
    <cellStyle name="20% - 輔色4 21 5 3 19" xfId="8071"/>
    <cellStyle name="20% - 輔色4 21 5 3 2" xfId="12059"/>
    <cellStyle name="20% - 輔色4 21 5 3 20" xfId="9513"/>
    <cellStyle name="20% - 輔色4 21 5 3 3" xfId="7569"/>
    <cellStyle name="20% - 輔色4 21 5 3 4" xfId="9240"/>
    <cellStyle name="20% - 輔色4 21 5 3 5" xfId="10449"/>
    <cellStyle name="20% - 輔色4 21 5 3 6" xfId="11930"/>
    <cellStyle name="20% - 輔色4 21 5 3 7" xfId="11309"/>
    <cellStyle name="20% - 輔色4 21 5 3 8" xfId="11514"/>
    <cellStyle name="20% - 輔色4 21 5 3 9" xfId="8786"/>
    <cellStyle name="20% - 輔色4 21 5 4" xfId="6861"/>
    <cellStyle name="20% - 輔色4 21 5 4 10" xfId="22136"/>
    <cellStyle name="20% - 輔色4 21 5 4 11" xfId="23242"/>
    <cellStyle name="20% - 輔色4 21 5 4 12" xfId="24340"/>
    <cellStyle name="20% - 輔色4 21 5 4 13" xfId="25421"/>
    <cellStyle name="20% - 輔色4 21 5 4 14" xfId="26485"/>
    <cellStyle name="20% - 輔色4 21 5 4 15" xfId="27533"/>
    <cellStyle name="20% - 輔色4 21 5 4 16" xfId="28561"/>
    <cellStyle name="20% - 輔色4 21 5 4 17" xfId="29551"/>
    <cellStyle name="20% - 輔色4 21 5 4 18" xfId="30501"/>
    <cellStyle name="20% - 輔色4 21 5 4 19" xfId="31431"/>
    <cellStyle name="20% - 輔色4 21 5 4 2" xfId="12743"/>
    <cellStyle name="20% - 輔色4 21 5 4 20" xfId="32350"/>
    <cellStyle name="20% - 輔色4 21 5 4 3" xfId="13963"/>
    <cellStyle name="20% - 輔色4 21 5 4 4" xfId="15179"/>
    <cellStyle name="20% - 輔色4 21 5 4 5" xfId="16367"/>
    <cellStyle name="20% - 輔色4 21 5 4 6" xfId="17563"/>
    <cellStyle name="20% - 輔色4 21 5 4 7" xfId="18733"/>
    <cellStyle name="20% - 輔色4 21 5 4 8" xfId="19878"/>
    <cellStyle name="20% - 輔色4 21 5 4 9" xfId="21013"/>
    <cellStyle name="20% - 輔色4 21 5 5" xfId="6396"/>
    <cellStyle name="20% - 輔色4 21 5 5 10" xfId="21757"/>
    <cellStyle name="20% - 輔色4 21 5 5 11" xfId="22869"/>
    <cellStyle name="20% - 輔色4 21 5 5 12" xfId="23965"/>
    <cellStyle name="20% - 輔色4 21 5 5 13" xfId="25053"/>
    <cellStyle name="20% - 輔色4 21 5 5 14" xfId="26129"/>
    <cellStyle name="20% - 輔色4 21 5 5 15" xfId="27190"/>
    <cellStyle name="20% - 輔色4 21 5 5 16" xfId="28214"/>
    <cellStyle name="20% - 輔色4 21 5 5 17" xfId="29219"/>
    <cellStyle name="20% - 輔色4 21 5 5 18" xfId="30191"/>
    <cellStyle name="20% - 輔色4 21 5 5 19" xfId="31123"/>
    <cellStyle name="20% - 輔色4 21 5 5 2" xfId="12333"/>
    <cellStyle name="20% - 輔色4 21 5 5 20" xfId="32046"/>
    <cellStyle name="20% - 輔色4 21 5 5 3" xfId="13546"/>
    <cellStyle name="20% - 輔色4 21 5 5 4" xfId="14768"/>
    <cellStyle name="20% - 輔色4 21 5 5 5" xfId="15962"/>
    <cellStyle name="20% - 輔色4 21 5 5 6" xfId="17146"/>
    <cellStyle name="20% - 輔色4 21 5 5 7" xfId="18334"/>
    <cellStyle name="20% - 輔色4 21 5 5 8" xfId="19498"/>
    <cellStyle name="20% - 輔色4 21 5 5 9" xfId="20624"/>
    <cellStyle name="20% - 輔色4 21 5 6" xfId="6635"/>
    <cellStyle name="20% - 輔色4 21 5 6 10" xfId="21954"/>
    <cellStyle name="20% - 輔色4 21 5 6 11" xfId="23065"/>
    <cellStyle name="20% - 輔色4 21 5 6 12" xfId="24159"/>
    <cellStyle name="20% - 輔色4 21 5 6 13" xfId="25244"/>
    <cellStyle name="20% - 輔色4 21 5 6 14" xfId="26309"/>
    <cellStyle name="20% - 輔色4 21 5 6 15" xfId="27361"/>
    <cellStyle name="20% - 輔色4 21 5 6 16" xfId="28390"/>
    <cellStyle name="20% - 輔色4 21 5 6 17" xfId="29391"/>
    <cellStyle name="20% - 輔色4 21 5 6 18" xfId="30352"/>
    <cellStyle name="20% - 輔色4 21 5 6 19" xfId="31282"/>
    <cellStyle name="20% - 輔色4 21 5 6 2" xfId="12546"/>
    <cellStyle name="20% - 輔色4 21 5 6 20" xfId="32203"/>
    <cellStyle name="20% - 輔色4 21 5 6 3" xfId="13760"/>
    <cellStyle name="20% - 輔色4 21 5 6 4" xfId="14979"/>
    <cellStyle name="20% - 輔色4 21 5 6 5" xfId="16170"/>
    <cellStyle name="20% - 輔色4 21 5 6 6" xfId="17363"/>
    <cellStyle name="20% - 輔色4 21 5 6 7" xfId="18533"/>
    <cellStyle name="20% - 輔色4 21 5 6 8" xfId="19690"/>
    <cellStyle name="20% - 輔色4 21 5 6 9" xfId="20820"/>
    <cellStyle name="20% - 輔色4 21 5 7" xfId="11535"/>
    <cellStyle name="20% - 輔色4 21 5 8" xfId="7997"/>
    <cellStyle name="20% - 輔色4 21 5 9" xfId="8919"/>
    <cellStyle name="20% - 輔色4 21 6" xfId="4935"/>
    <cellStyle name="20% - 輔色4 21 6 10" xfId="10485"/>
    <cellStyle name="20% - 輔色4 21 6 11" xfId="10472"/>
    <cellStyle name="20% - 輔色4 21 6 12" xfId="8218"/>
    <cellStyle name="20% - 輔色4 21 6 13" xfId="16455"/>
    <cellStyle name="20% - 輔色4 21 6 14" xfId="10058"/>
    <cellStyle name="20% - 輔色4 21 6 15" xfId="18294"/>
    <cellStyle name="20% - 輔色4 21 6 16" xfId="12474"/>
    <cellStyle name="20% - 輔色4 21 6 17" xfId="13661"/>
    <cellStyle name="20% - 輔色4 21 6 18" xfId="17338"/>
    <cellStyle name="20% - 輔色4 21 6 19" xfId="8532"/>
    <cellStyle name="20% - 輔色4 21 6 2" xfId="6902"/>
    <cellStyle name="20% - 輔色4 21 6 2 10" xfId="22176"/>
    <cellStyle name="20% - 輔色4 21 6 2 11" xfId="23282"/>
    <cellStyle name="20% - 輔色4 21 6 2 12" xfId="24380"/>
    <cellStyle name="20% - 輔色4 21 6 2 13" xfId="25462"/>
    <cellStyle name="20% - 輔色4 21 6 2 14" xfId="26525"/>
    <cellStyle name="20% - 輔色4 21 6 2 15" xfId="27573"/>
    <cellStyle name="20% - 輔色4 21 6 2 16" xfId="28602"/>
    <cellStyle name="20% - 輔色4 21 6 2 17" xfId="29591"/>
    <cellStyle name="20% - 輔色4 21 6 2 18" xfId="30541"/>
    <cellStyle name="20% - 輔色4 21 6 2 19" xfId="31471"/>
    <cellStyle name="20% - 輔色4 21 6 2 2" xfId="12784"/>
    <cellStyle name="20% - 輔色4 21 6 2 20" xfId="32390"/>
    <cellStyle name="20% - 輔色4 21 6 2 3" xfId="14003"/>
    <cellStyle name="20% - 輔色4 21 6 2 4" xfId="15220"/>
    <cellStyle name="20% - 輔色4 21 6 2 5" xfId="16408"/>
    <cellStyle name="20% - 輔色4 21 6 2 6" xfId="17604"/>
    <cellStyle name="20% - 輔色4 21 6 2 7" xfId="18774"/>
    <cellStyle name="20% - 輔色4 21 6 2 8" xfId="19919"/>
    <cellStyle name="20% - 輔色4 21 6 2 9" xfId="21053"/>
    <cellStyle name="20% - 輔色4 21 6 20" xfId="20659"/>
    <cellStyle name="20% - 輔色4 21 6 21" xfId="7793"/>
    <cellStyle name="20% - 輔色4 21 6 22" xfId="26098"/>
    <cellStyle name="20% - 輔色4 21 6 23" xfId="20888"/>
    <cellStyle name="20% - 輔色4 21 6 24" xfId="27600"/>
    <cellStyle name="20% - 輔色4 21 6 25" xfId="11796"/>
    <cellStyle name="20% - 輔色4 21 6 3" xfId="6128"/>
    <cellStyle name="20% - 輔色4 21 6 3 10" xfId="18608"/>
    <cellStyle name="20% - 輔色4 21 6 3 11" xfId="14720"/>
    <cellStyle name="20% - 輔色4 21 6 3 12" xfId="20889"/>
    <cellStyle name="20% - 輔色4 21 6 3 13" xfId="21658"/>
    <cellStyle name="20% - 輔色4 21 6 3 14" xfId="22766"/>
    <cellStyle name="20% - 輔色4 21 6 3 15" xfId="23872"/>
    <cellStyle name="20% - 輔色4 21 6 3 16" xfId="24963"/>
    <cellStyle name="20% - 輔色4 21 6 3 17" xfId="26372"/>
    <cellStyle name="20% - 輔色4 21 6 3 18" xfId="27066"/>
    <cellStyle name="20% - 輔色4 21 6 3 19" xfId="24960"/>
    <cellStyle name="20% - 輔色4 21 6 3 2" xfId="12107"/>
    <cellStyle name="20% - 輔色4 21 6 3 20" xfId="29451"/>
    <cellStyle name="20% - 輔色4 21 6 3 3" xfId="7532"/>
    <cellStyle name="20% - 輔色4 21 6 3 4" xfId="9266"/>
    <cellStyle name="20% - 輔色4 21 6 3 5" xfId="12203"/>
    <cellStyle name="20% - 輔色4 21 6 3 6" xfId="13412"/>
    <cellStyle name="20% - 輔色4 21 6 3 7" xfId="10941"/>
    <cellStyle name="20% - 輔色4 21 6 3 8" xfId="15790"/>
    <cellStyle name="20% - 輔色4 21 6 3 9" xfId="13408"/>
    <cellStyle name="20% - 輔色4 21 6 4" xfId="6417"/>
    <cellStyle name="20% - 輔色4 21 6 4 10" xfId="21778"/>
    <cellStyle name="20% - 輔色4 21 6 4 11" xfId="22889"/>
    <cellStyle name="20% - 輔色4 21 6 4 12" xfId="23985"/>
    <cellStyle name="20% - 輔色4 21 6 4 13" xfId="25073"/>
    <cellStyle name="20% - 輔色4 21 6 4 14" xfId="26149"/>
    <cellStyle name="20% - 輔色4 21 6 4 15" xfId="27210"/>
    <cellStyle name="20% - 輔色4 21 6 4 16" xfId="28234"/>
    <cellStyle name="20% - 輔色4 21 6 4 17" xfId="29239"/>
    <cellStyle name="20% - 輔色4 21 6 4 18" xfId="30211"/>
    <cellStyle name="20% - 輔色4 21 6 4 19" xfId="31143"/>
    <cellStyle name="20% - 輔色4 21 6 4 2" xfId="12353"/>
    <cellStyle name="20% - 輔色4 21 6 4 20" xfId="32066"/>
    <cellStyle name="20% - 輔色4 21 6 4 3" xfId="13566"/>
    <cellStyle name="20% - 輔色4 21 6 4 4" xfId="14789"/>
    <cellStyle name="20% - 輔色4 21 6 4 5" xfId="15983"/>
    <cellStyle name="20% - 輔色4 21 6 4 6" xfId="17166"/>
    <cellStyle name="20% - 輔色4 21 6 4 7" xfId="18355"/>
    <cellStyle name="20% - 輔色4 21 6 4 8" xfId="19519"/>
    <cellStyle name="20% - 輔色4 21 6 4 9" xfId="20645"/>
    <cellStyle name="20% - 輔色4 21 6 5" xfId="6671"/>
    <cellStyle name="20% - 輔色4 21 6 5 10" xfId="21983"/>
    <cellStyle name="20% - 輔色4 21 6 5 11" xfId="23095"/>
    <cellStyle name="20% - 輔色4 21 6 5 12" xfId="24187"/>
    <cellStyle name="20% - 輔色4 21 6 5 13" xfId="25271"/>
    <cellStyle name="20% - 輔色4 21 6 5 14" xfId="26335"/>
    <cellStyle name="20% - 輔色4 21 6 5 15" xfId="27390"/>
    <cellStyle name="20% - 輔色4 21 6 5 16" xfId="28417"/>
    <cellStyle name="20% - 輔色4 21 6 5 17" xfId="29418"/>
    <cellStyle name="20% - 輔色4 21 6 5 18" xfId="30377"/>
    <cellStyle name="20% - 輔色4 21 6 5 19" xfId="31308"/>
    <cellStyle name="20% - 輔色4 21 6 5 2" xfId="12579"/>
    <cellStyle name="20% - 輔色4 21 6 5 20" xfId="32228"/>
    <cellStyle name="20% - 輔色4 21 6 5 3" xfId="13792"/>
    <cellStyle name="20% - 輔色4 21 6 5 4" xfId="15012"/>
    <cellStyle name="20% - 輔色4 21 6 5 5" xfId="16202"/>
    <cellStyle name="20% - 輔色4 21 6 5 6" xfId="17397"/>
    <cellStyle name="20% - 輔色4 21 6 5 7" xfId="18564"/>
    <cellStyle name="20% - 輔色4 21 6 5 8" xfId="19724"/>
    <cellStyle name="20% - 輔色4 21 6 5 9" xfId="20850"/>
    <cellStyle name="20% - 輔色4 21 6 6" xfId="6766"/>
    <cellStyle name="20% - 輔色4 21 6 6 10" xfId="22056"/>
    <cellStyle name="20% - 輔色4 21 6 6 11" xfId="23164"/>
    <cellStyle name="20% - 輔色4 21 6 6 12" xfId="24257"/>
    <cellStyle name="20% - 輔色4 21 6 6 13" xfId="25341"/>
    <cellStyle name="20% - 輔色4 21 6 6 14" xfId="26407"/>
    <cellStyle name="20% - 輔色4 21 6 6 15" xfId="27457"/>
    <cellStyle name="20% - 輔色4 21 6 6 16" xfId="28485"/>
    <cellStyle name="20% - 輔色4 21 6 6 17" xfId="29481"/>
    <cellStyle name="20% - 輔色4 21 6 6 18" xfId="30430"/>
    <cellStyle name="20% - 輔色4 21 6 6 19" xfId="31361"/>
    <cellStyle name="20% - 輔色4 21 6 6 2" xfId="12657"/>
    <cellStyle name="20% - 輔色4 21 6 6 20" xfId="32281"/>
    <cellStyle name="20% - 輔色4 21 6 6 3" xfId="13876"/>
    <cellStyle name="20% - 輔色4 21 6 6 4" xfId="15095"/>
    <cellStyle name="20% - 輔色4 21 6 6 5" xfId="16279"/>
    <cellStyle name="20% - 輔色4 21 6 6 6" xfId="17478"/>
    <cellStyle name="20% - 輔色4 21 6 6 7" xfId="18648"/>
    <cellStyle name="20% - 輔色4 21 6 6 8" xfId="19797"/>
    <cellStyle name="20% - 輔色4 21 6 6 9" xfId="20929"/>
    <cellStyle name="20% - 輔色4 21 6 7" xfId="11187"/>
    <cellStyle name="20% - 輔色4 21 6 8" xfId="10164"/>
    <cellStyle name="20% - 輔色4 21 6 9" xfId="8386"/>
    <cellStyle name="20% - 輔色4 21 7" xfId="5907"/>
    <cellStyle name="20% - 輔色4 21 7 10" xfId="11472"/>
    <cellStyle name="20% - 輔色4 21 7 11" xfId="8049"/>
    <cellStyle name="20% - 輔色4 21 7 12" xfId="8746"/>
    <cellStyle name="20% - 輔色4 21 7 13" xfId="10390"/>
    <cellStyle name="20% - 輔色4 21 7 14" xfId="13351"/>
    <cellStyle name="20% - 輔色4 21 7 15" xfId="15105"/>
    <cellStyle name="20% - 輔色4 21 7 16" xfId="9476"/>
    <cellStyle name="20% - 輔色4 21 7 17" xfId="17489"/>
    <cellStyle name="20% - 輔色4 21 7 18" xfId="12155"/>
    <cellStyle name="20% - 輔色4 21 7 19" xfId="9850"/>
    <cellStyle name="20% - 輔色4 21 7 2" xfId="7144"/>
    <cellStyle name="20% - 輔色4 21 7 2 10" xfId="22391"/>
    <cellStyle name="20% - 輔色4 21 7 2 11" xfId="23497"/>
    <cellStyle name="20% - 輔色4 21 7 2 12" xfId="24592"/>
    <cellStyle name="20% - 輔色4 21 7 2 13" xfId="25677"/>
    <cellStyle name="20% - 輔色4 21 7 2 14" xfId="26739"/>
    <cellStyle name="20% - 輔色4 21 7 2 15" xfId="27783"/>
    <cellStyle name="20% - 輔色4 21 7 2 16" xfId="28804"/>
    <cellStyle name="20% - 輔色4 21 7 2 17" xfId="29792"/>
    <cellStyle name="20% - 輔色4 21 7 2 18" xfId="30736"/>
    <cellStyle name="20% - 輔色4 21 7 2 19" xfId="31664"/>
    <cellStyle name="20% - 輔色4 21 7 2 2" xfId="13014"/>
    <cellStyle name="20% - 輔色4 21 7 2 20" xfId="32580"/>
    <cellStyle name="20% - 輔色4 21 7 2 3" xfId="14233"/>
    <cellStyle name="20% - 輔色4 21 7 2 4" xfId="15444"/>
    <cellStyle name="20% - 輔色4 21 7 2 5" xfId="16635"/>
    <cellStyle name="20% - 輔色4 21 7 2 6" xfId="17829"/>
    <cellStyle name="20% - 輔色4 21 7 2 7" xfId="18994"/>
    <cellStyle name="20% - 輔色4 21 7 2 8" xfId="20138"/>
    <cellStyle name="20% - 輔色4 21 7 2 9" xfId="21272"/>
    <cellStyle name="20% - 輔色4 21 7 20" xfId="10884"/>
    <cellStyle name="20% - 輔色4 21 7 21" xfId="10830"/>
    <cellStyle name="20% - 輔色4 21 7 22" xfId="17308"/>
    <cellStyle name="20% - 輔色4 21 7 23" xfId="14938"/>
    <cellStyle name="20% - 輔色4 21 7 24" xfId="24911"/>
    <cellStyle name="20% - 輔色4 21 7 25" xfId="26402"/>
    <cellStyle name="20% - 輔色4 21 7 3" xfId="7233"/>
    <cellStyle name="20% - 輔色4 21 7 3 10" xfId="22470"/>
    <cellStyle name="20% - 輔色4 21 7 3 11" xfId="23576"/>
    <cellStyle name="20% - 輔色4 21 7 3 12" xfId="24668"/>
    <cellStyle name="20% - 輔色4 21 7 3 13" xfId="25755"/>
    <cellStyle name="20% - 輔色4 21 7 3 14" xfId="26815"/>
    <cellStyle name="20% - 輔色4 21 7 3 15" xfId="27858"/>
    <cellStyle name="20% - 輔色4 21 7 3 16" xfId="28879"/>
    <cellStyle name="20% - 輔色4 21 7 3 17" xfId="29867"/>
    <cellStyle name="20% - 輔色4 21 7 3 18" xfId="30808"/>
    <cellStyle name="20% - 輔色4 21 7 3 19" xfId="31735"/>
    <cellStyle name="20% - 輔色4 21 7 3 2" xfId="13096"/>
    <cellStyle name="20% - 輔色4 21 7 3 20" xfId="32651"/>
    <cellStyle name="20% - 輔色4 21 7 3 3" xfId="14316"/>
    <cellStyle name="20% - 輔色4 21 7 3 4" xfId="15525"/>
    <cellStyle name="20% - 輔色4 21 7 3 5" xfId="16719"/>
    <cellStyle name="20% - 輔色4 21 7 3 6" xfId="17912"/>
    <cellStyle name="20% - 輔色4 21 7 3 7" xfId="19075"/>
    <cellStyle name="20% - 輔色4 21 7 3 8" xfId="20216"/>
    <cellStyle name="20% - 輔色4 21 7 3 9" xfId="21353"/>
    <cellStyle name="20% - 輔色4 21 7 4" xfId="7308"/>
    <cellStyle name="20% - 輔色4 21 7 4 10" xfId="22538"/>
    <cellStyle name="20% - 輔色4 21 7 4 11" xfId="23643"/>
    <cellStyle name="20% - 輔色4 21 7 4 12" xfId="24735"/>
    <cellStyle name="20% - 輔色4 21 7 4 13" xfId="25822"/>
    <cellStyle name="20% - 輔色4 21 7 4 14" xfId="26884"/>
    <cellStyle name="20% - 輔色4 21 7 4 15" xfId="27927"/>
    <cellStyle name="20% - 輔色4 21 7 4 16" xfId="28947"/>
    <cellStyle name="20% - 輔色4 21 7 4 17" xfId="29935"/>
    <cellStyle name="20% - 輔色4 21 7 4 18" xfId="30875"/>
    <cellStyle name="20% - 輔色4 21 7 4 19" xfId="31802"/>
    <cellStyle name="20% - 輔色4 21 7 4 2" xfId="13166"/>
    <cellStyle name="20% - 輔色4 21 7 4 20" xfId="32718"/>
    <cellStyle name="20% - 輔色4 21 7 4 3" xfId="14387"/>
    <cellStyle name="20% - 輔色4 21 7 4 4" xfId="15598"/>
    <cellStyle name="20% - 輔色4 21 7 4 5" xfId="16790"/>
    <cellStyle name="20% - 輔色4 21 7 4 6" xfId="17984"/>
    <cellStyle name="20% - 輔色4 21 7 4 7" xfId="19146"/>
    <cellStyle name="20% - 輔色4 21 7 4 8" xfId="20288"/>
    <cellStyle name="20% - 輔色4 21 7 4 9" xfId="21423"/>
    <cellStyle name="20% - 輔色4 21 7 5" xfId="7377"/>
    <cellStyle name="20% - 輔色4 21 7 5 10" xfId="22606"/>
    <cellStyle name="20% - 輔色4 21 7 5 11" xfId="23710"/>
    <cellStyle name="20% - 輔色4 21 7 5 12" xfId="24803"/>
    <cellStyle name="20% - 輔色4 21 7 5 13" xfId="25889"/>
    <cellStyle name="20% - 輔色4 21 7 5 14" xfId="26951"/>
    <cellStyle name="20% - 輔色4 21 7 5 15" xfId="27996"/>
    <cellStyle name="20% - 輔色4 21 7 5 16" xfId="29014"/>
    <cellStyle name="20% - 輔色4 21 7 5 17" xfId="30002"/>
    <cellStyle name="20% - 輔色4 21 7 5 18" xfId="30942"/>
    <cellStyle name="20% - 輔色4 21 7 5 19" xfId="31869"/>
    <cellStyle name="20% - 輔色4 21 7 5 2" xfId="13235"/>
    <cellStyle name="20% - 輔色4 21 7 5 20" xfId="32784"/>
    <cellStyle name="20% - 輔色4 21 7 5 3" xfId="14456"/>
    <cellStyle name="20% - 輔色4 21 7 5 4" xfId="15666"/>
    <cellStyle name="20% - 輔色4 21 7 5 5" xfId="16859"/>
    <cellStyle name="20% - 輔色4 21 7 5 6" xfId="18052"/>
    <cellStyle name="20% - 輔色4 21 7 5 7" xfId="19214"/>
    <cellStyle name="20% - 輔色4 21 7 5 8" xfId="20357"/>
    <cellStyle name="20% - 輔色4 21 7 5 9" xfId="21491"/>
    <cellStyle name="20% - 輔色4 21 7 6" xfId="7443"/>
    <cellStyle name="20% - 輔色4 21 7 6 10" xfId="22672"/>
    <cellStyle name="20% - 輔色4 21 7 6 11" xfId="23776"/>
    <cellStyle name="20% - 輔色4 21 7 6 12" xfId="24869"/>
    <cellStyle name="20% - 輔色4 21 7 6 13" xfId="25955"/>
    <cellStyle name="20% - 輔色4 21 7 6 14" xfId="27017"/>
    <cellStyle name="20% - 輔色4 21 7 6 15" xfId="28062"/>
    <cellStyle name="20% - 輔色4 21 7 6 16" xfId="29080"/>
    <cellStyle name="20% - 輔色4 21 7 6 17" xfId="30068"/>
    <cellStyle name="20% - 輔色4 21 7 6 18" xfId="31008"/>
    <cellStyle name="20% - 輔色4 21 7 6 19" xfId="31935"/>
    <cellStyle name="20% - 輔色4 21 7 6 2" xfId="13301"/>
    <cellStyle name="20% - 輔色4 21 7 6 20" xfId="32850"/>
    <cellStyle name="20% - 輔色4 21 7 6 3" xfId="14522"/>
    <cellStyle name="20% - 輔色4 21 7 6 4" xfId="15732"/>
    <cellStyle name="20% - 輔色4 21 7 6 5" xfId="16925"/>
    <cellStyle name="20% - 輔色4 21 7 6 6" xfId="18118"/>
    <cellStyle name="20% - 輔色4 21 7 6 7" xfId="19280"/>
    <cellStyle name="20% - 輔色4 21 7 6 8" xfId="20423"/>
    <cellStyle name="20% - 輔色4 21 7 6 9" xfId="21557"/>
    <cellStyle name="20% - 輔色4 21 7 7" xfId="11915"/>
    <cellStyle name="20% - 輔色4 21 7 8" xfId="7693"/>
    <cellStyle name="20% - 輔色4 21 7 9" xfId="9140"/>
    <cellStyle name="20% - 輔色4 21 8" xfId="5925"/>
    <cellStyle name="20% - 輔色4 21 8 10" xfId="10542"/>
    <cellStyle name="20% - 輔色4 21 8 11" xfId="10699"/>
    <cellStyle name="20% - 輔色4 21 8 12" xfId="13800"/>
    <cellStyle name="20% - 輔色4 21 8 13" xfId="14642"/>
    <cellStyle name="20% - 輔色4 21 8 14" xfId="15327"/>
    <cellStyle name="20% - 輔色4 21 8 15" xfId="11712"/>
    <cellStyle name="20% - 輔色4 21 8 16" xfId="16663"/>
    <cellStyle name="20% - 輔色4 21 8 17" xfId="8424"/>
    <cellStyle name="20% - 輔色4 21 8 18" xfId="17319"/>
    <cellStyle name="20% - 輔色4 21 8 19" xfId="10336"/>
    <cellStyle name="20% - 輔色4 21 8 2" xfId="7148"/>
    <cellStyle name="20% - 輔色4 21 8 2 10" xfId="22394"/>
    <cellStyle name="20% - 輔色4 21 8 2 11" xfId="23500"/>
    <cellStyle name="20% - 輔色4 21 8 2 12" xfId="24595"/>
    <cellStyle name="20% - 輔色4 21 8 2 13" xfId="25680"/>
    <cellStyle name="20% - 輔色4 21 8 2 14" xfId="26742"/>
    <cellStyle name="20% - 輔色4 21 8 2 15" xfId="27786"/>
    <cellStyle name="20% - 輔色4 21 8 2 16" xfId="28807"/>
    <cellStyle name="20% - 輔色4 21 8 2 17" xfId="29795"/>
    <cellStyle name="20% - 輔色4 21 8 2 18" xfId="30739"/>
    <cellStyle name="20% - 輔色4 21 8 2 19" xfId="31667"/>
    <cellStyle name="20% - 輔色4 21 8 2 2" xfId="13017"/>
    <cellStyle name="20% - 輔色4 21 8 2 20" xfId="32583"/>
    <cellStyle name="20% - 輔色4 21 8 2 3" xfId="14237"/>
    <cellStyle name="20% - 輔色4 21 8 2 4" xfId="15447"/>
    <cellStyle name="20% - 輔色4 21 8 2 5" xfId="16638"/>
    <cellStyle name="20% - 輔色4 21 8 2 6" xfId="17832"/>
    <cellStyle name="20% - 輔色4 21 8 2 7" xfId="18997"/>
    <cellStyle name="20% - 輔色4 21 8 2 8" xfId="20141"/>
    <cellStyle name="20% - 輔色4 21 8 2 9" xfId="21275"/>
    <cellStyle name="20% - 輔色4 21 8 20" xfId="11549"/>
    <cellStyle name="20% - 輔色4 21 8 21" xfId="19802"/>
    <cellStyle name="20% - 輔色4 21 8 22" xfId="7682"/>
    <cellStyle name="20% - 輔色4 21 8 23" xfId="26050"/>
    <cellStyle name="20% - 輔色4 21 8 24" xfId="26629"/>
    <cellStyle name="20% - 輔色4 21 8 25" xfId="9805"/>
    <cellStyle name="20% - 輔色4 21 8 3" xfId="7237"/>
    <cellStyle name="20% - 輔色4 21 8 3 10" xfId="22473"/>
    <cellStyle name="20% - 輔色4 21 8 3 11" xfId="23579"/>
    <cellStyle name="20% - 輔色4 21 8 3 12" xfId="24671"/>
    <cellStyle name="20% - 輔色4 21 8 3 13" xfId="25758"/>
    <cellStyle name="20% - 輔色4 21 8 3 14" xfId="26819"/>
    <cellStyle name="20% - 輔色4 21 8 3 15" xfId="27861"/>
    <cellStyle name="20% - 輔色4 21 8 3 16" xfId="28883"/>
    <cellStyle name="20% - 輔色4 21 8 3 17" xfId="29871"/>
    <cellStyle name="20% - 輔色4 21 8 3 18" xfId="30811"/>
    <cellStyle name="20% - 輔色4 21 8 3 19" xfId="31738"/>
    <cellStyle name="20% - 輔色4 21 8 3 2" xfId="13099"/>
    <cellStyle name="20% - 輔色4 21 8 3 20" xfId="32654"/>
    <cellStyle name="20% - 輔色4 21 8 3 3" xfId="14320"/>
    <cellStyle name="20% - 輔色4 21 8 3 4" xfId="15529"/>
    <cellStyle name="20% - 輔色4 21 8 3 5" xfId="16722"/>
    <cellStyle name="20% - 輔色4 21 8 3 6" xfId="17916"/>
    <cellStyle name="20% - 輔色4 21 8 3 7" xfId="19079"/>
    <cellStyle name="20% - 輔色4 21 8 3 8" xfId="20220"/>
    <cellStyle name="20% - 輔色4 21 8 3 9" xfId="21357"/>
    <cellStyle name="20% - 輔色4 21 8 4" xfId="7311"/>
    <cellStyle name="20% - 輔色4 21 8 4 10" xfId="22541"/>
    <cellStyle name="20% - 輔色4 21 8 4 11" xfId="23646"/>
    <cellStyle name="20% - 輔色4 21 8 4 12" xfId="24738"/>
    <cellStyle name="20% - 輔色4 21 8 4 13" xfId="25825"/>
    <cellStyle name="20% - 輔色4 21 8 4 14" xfId="26887"/>
    <cellStyle name="20% - 輔色4 21 8 4 15" xfId="27930"/>
    <cellStyle name="20% - 輔色4 21 8 4 16" xfId="28950"/>
    <cellStyle name="20% - 輔色4 21 8 4 17" xfId="29938"/>
    <cellStyle name="20% - 輔色4 21 8 4 18" xfId="30878"/>
    <cellStyle name="20% - 輔色4 21 8 4 19" xfId="31805"/>
    <cellStyle name="20% - 輔色4 21 8 4 2" xfId="13169"/>
    <cellStyle name="20% - 輔色4 21 8 4 20" xfId="32721"/>
    <cellStyle name="20% - 輔色4 21 8 4 3" xfId="14390"/>
    <cellStyle name="20% - 輔色4 21 8 4 4" xfId="15601"/>
    <cellStyle name="20% - 輔色4 21 8 4 5" xfId="16793"/>
    <cellStyle name="20% - 輔色4 21 8 4 6" xfId="17987"/>
    <cellStyle name="20% - 輔色4 21 8 4 7" xfId="19149"/>
    <cellStyle name="20% - 輔色4 21 8 4 8" xfId="20291"/>
    <cellStyle name="20% - 輔色4 21 8 4 9" xfId="21426"/>
    <cellStyle name="20% - 輔色4 21 8 5" xfId="7380"/>
    <cellStyle name="20% - 輔色4 21 8 5 10" xfId="22609"/>
    <cellStyle name="20% - 輔色4 21 8 5 11" xfId="23713"/>
    <cellStyle name="20% - 輔色4 21 8 5 12" xfId="24806"/>
    <cellStyle name="20% - 輔色4 21 8 5 13" xfId="25892"/>
    <cellStyle name="20% - 輔色4 21 8 5 14" xfId="26954"/>
    <cellStyle name="20% - 輔色4 21 8 5 15" xfId="27999"/>
    <cellStyle name="20% - 輔色4 21 8 5 16" xfId="29017"/>
    <cellStyle name="20% - 輔色4 21 8 5 17" xfId="30005"/>
    <cellStyle name="20% - 輔色4 21 8 5 18" xfId="30945"/>
    <cellStyle name="20% - 輔色4 21 8 5 19" xfId="31872"/>
    <cellStyle name="20% - 輔色4 21 8 5 2" xfId="13238"/>
    <cellStyle name="20% - 輔色4 21 8 5 20" xfId="32787"/>
    <cellStyle name="20% - 輔色4 21 8 5 3" xfId="14459"/>
    <cellStyle name="20% - 輔色4 21 8 5 4" xfId="15669"/>
    <cellStyle name="20% - 輔色4 21 8 5 5" xfId="16862"/>
    <cellStyle name="20% - 輔色4 21 8 5 6" xfId="18055"/>
    <cellStyle name="20% - 輔色4 21 8 5 7" xfId="19217"/>
    <cellStyle name="20% - 輔色4 21 8 5 8" xfId="20360"/>
    <cellStyle name="20% - 輔色4 21 8 5 9" xfId="21494"/>
    <cellStyle name="20% - 輔色4 21 8 6" xfId="7446"/>
    <cellStyle name="20% - 輔色4 21 8 6 10" xfId="22675"/>
    <cellStyle name="20% - 輔色4 21 8 6 11" xfId="23779"/>
    <cellStyle name="20% - 輔色4 21 8 6 12" xfId="24872"/>
    <cellStyle name="20% - 輔色4 21 8 6 13" xfId="25958"/>
    <cellStyle name="20% - 輔色4 21 8 6 14" xfId="27020"/>
    <cellStyle name="20% - 輔色4 21 8 6 15" xfId="28065"/>
    <cellStyle name="20% - 輔色4 21 8 6 16" xfId="29083"/>
    <cellStyle name="20% - 輔色4 21 8 6 17" xfId="30071"/>
    <cellStyle name="20% - 輔色4 21 8 6 18" xfId="31011"/>
    <cellStyle name="20% - 輔色4 21 8 6 19" xfId="31938"/>
    <cellStyle name="20% - 輔色4 21 8 6 2" xfId="13304"/>
    <cellStyle name="20% - 輔色4 21 8 6 20" xfId="32853"/>
    <cellStyle name="20% - 輔色4 21 8 6 3" xfId="14525"/>
    <cellStyle name="20% - 輔色4 21 8 6 4" xfId="15735"/>
    <cellStyle name="20% - 輔色4 21 8 6 5" xfId="16928"/>
    <cellStyle name="20% - 輔色4 21 8 6 6" xfId="18121"/>
    <cellStyle name="20% - 輔色4 21 8 6 7" xfId="19283"/>
    <cellStyle name="20% - 輔色4 21 8 6 8" xfId="20426"/>
    <cellStyle name="20% - 輔色4 21 8 6 9" xfId="21560"/>
    <cellStyle name="20% - 輔色4 21 8 7" xfId="11932"/>
    <cellStyle name="20% - 輔色4 21 8 8" xfId="7676"/>
    <cellStyle name="20% - 輔色4 21 8 9" xfId="9157"/>
    <cellStyle name="20% - 輔色4 21 9" xfId="5942"/>
    <cellStyle name="20% - 輔色4 21 9 10" xfId="9849"/>
    <cellStyle name="20% - 輔色4 21 9 11" xfId="9362"/>
    <cellStyle name="20% - 輔色4 21 9 12" xfId="10755"/>
    <cellStyle name="20% - 輔色4 21 9 13" xfId="11503"/>
    <cellStyle name="20% - 輔色4 21 9 14" xfId="13947"/>
    <cellStyle name="20% - 輔色4 21 9 15" xfId="10581"/>
    <cellStyle name="20% - 輔色4 21 9 16" xfId="21582"/>
    <cellStyle name="20% - 輔色4 21 9 17" xfId="10322"/>
    <cellStyle name="20% - 輔色4 21 9 18" xfId="10388"/>
    <cellStyle name="20% - 輔色4 21 9 19" xfId="8581"/>
    <cellStyle name="20% - 輔色4 21 9 2" xfId="7154"/>
    <cellStyle name="20% - 輔色4 21 9 2 10" xfId="22400"/>
    <cellStyle name="20% - 輔色4 21 9 2 11" xfId="23506"/>
    <cellStyle name="20% - 輔色4 21 9 2 12" xfId="24601"/>
    <cellStyle name="20% - 輔色4 21 9 2 13" xfId="25685"/>
    <cellStyle name="20% - 輔色4 21 9 2 14" xfId="26748"/>
    <cellStyle name="20% - 輔色4 21 9 2 15" xfId="27791"/>
    <cellStyle name="20% - 輔色4 21 9 2 16" xfId="28812"/>
    <cellStyle name="20% - 輔色4 21 9 2 17" xfId="29800"/>
    <cellStyle name="20% - 輔色4 21 9 2 18" xfId="30744"/>
    <cellStyle name="20% - 輔色4 21 9 2 19" xfId="31672"/>
    <cellStyle name="20% - 輔色4 21 9 2 2" xfId="13023"/>
    <cellStyle name="20% - 輔色4 21 9 2 20" xfId="32588"/>
    <cellStyle name="20% - 輔色4 21 9 2 3" xfId="14243"/>
    <cellStyle name="20% - 輔色4 21 9 2 4" xfId="15453"/>
    <cellStyle name="20% - 輔色4 21 9 2 5" xfId="16644"/>
    <cellStyle name="20% - 輔色4 21 9 2 6" xfId="17838"/>
    <cellStyle name="20% - 輔色4 21 9 2 7" xfId="19002"/>
    <cellStyle name="20% - 輔色4 21 9 2 8" xfId="20146"/>
    <cellStyle name="20% - 輔色4 21 9 2 9" xfId="21280"/>
    <cellStyle name="20% - 輔色4 21 9 20" xfId="8463"/>
    <cellStyle name="20% - 輔色4 21 9 21" xfId="20600"/>
    <cellStyle name="20% - 輔色4 21 9 22" xfId="18522"/>
    <cellStyle name="20% - 輔色4 21 9 23" xfId="9194"/>
    <cellStyle name="20% - 輔色4 21 9 24" xfId="25406"/>
    <cellStyle name="20% - 輔色4 21 9 25" xfId="24156"/>
    <cellStyle name="20% - 輔色4 21 9 3" xfId="7240"/>
    <cellStyle name="20% - 輔色4 21 9 3 10" xfId="22476"/>
    <cellStyle name="20% - 輔色4 21 9 3 11" xfId="23582"/>
    <cellStyle name="20% - 輔色4 21 9 3 12" xfId="24674"/>
    <cellStyle name="20% - 輔色4 21 9 3 13" xfId="25761"/>
    <cellStyle name="20% - 輔色4 21 9 3 14" xfId="26822"/>
    <cellStyle name="20% - 輔色4 21 9 3 15" xfId="27864"/>
    <cellStyle name="20% - 輔色4 21 9 3 16" xfId="28886"/>
    <cellStyle name="20% - 輔色4 21 9 3 17" xfId="29874"/>
    <cellStyle name="20% - 輔色4 21 9 3 18" xfId="30814"/>
    <cellStyle name="20% - 輔色4 21 9 3 19" xfId="31741"/>
    <cellStyle name="20% - 輔色4 21 9 3 2" xfId="13102"/>
    <cellStyle name="20% - 輔色4 21 9 3 20" xfId="32657"/>
    <cellStyle name="20% - 輔色4 21 9 3 3" xfId="14323"/>
    <cellStyle name="20% - 輔色4 21 9 3 4" xfId="15532"/>
    <cellStyle name="20% - 輔色4 21 9 3 5" xfId="16725"/>
    <cellStyle name="20% - 輔色4 21 9 3 6" xfId="17919"/>
    <cellStyle name="20% - 輔色4 21 9 3 7" xfId="19082"/>
    <cellStyle name="20% - 輔色4 21 9 3 8" xfId="20223"/>
    <cellStyle name="20% - 輔色4 21 9 3 9" xfId="21360"/>
    <cellStyle name="20% - 輔色4 21 9 4" xfId="7314"/>
    <cellStyle name="20% - 輔色4 21 9 4 10" xfId="22544"/>
    <cellStyle name="20% - 輔色4 21 9 4 11" xfId="23649"/>
    <cellStyle name="20% - 輔色4 21 9 4 12" xfId="24741"/>
    <cellStyle name="20% - 輔色4 21 9 4 13" xfId="25828"/>
    <cellStyle name="20% - 輔色4 21 9 4 14" xfId="26890"/>
    <cellStyle name="20% - 輔色4 21 9 4 15" xfId="27933"/>
    <cellStyle name="20% - 輔色4 21 9 4 16" xfId="28953"/>
    <cellStyle name="20% - 輔色4 21 9 4 17" xfId="29941"/>
    <cellStyle name="20% - 輔色4 21 9 4 18" xfId="30881"/>
    <cellStyle name="20% - 輔色4 21 9 4 19" xfId="31808"/>
    <cellStyle name="20% - 輔色4 21 9 4 2" xfId="13172"/>
    <cellStyle name="20% - 輔色4 21 9 4 20" xfId="32724"/>
    <cellStyle name="20% - 輔色4 21 9 4 3" xfId="14393"/>
    <cellStyle name="20% - 輔色4 21 9 4 4" xfId="15604"/>
    <cellStyle name="20% - 輔色4 21 9 4 5" xfId="16796"/>
    <cellStyle name="20% - 輔色4 21 9 4 6" xfId="17990"/>
    <cellStyle name="20% - 輔色4 21 9 4 7" xfId="19152"/>
    <cellStyle name="20% - 輔色4 21 9 4 8" xfId="20294"/>
    <cellStyle name="20% - 輔色4 21 9 4 9" xfId="21429"/>
    <cellStyle name="20% - 輔色4 21 9 5" xfId="7383"/>
    <cellStyle name="20% - 輔色4 21 9 5 10" xfId="22612"/>
    <cellStyle name="20% - 輔色4 21 9 5 11" xfId="23716"/>
    <cellStyle name="20% - 輔色4 21 9 5 12" xfId="24809"/>
    <cellStyle name="20% - 輔色4 21 9 5 13" xfId="25895"/>
    <cellStyle name="20% - 輔色4 21 9 5 14" xfId="26957"/>
    <cellStyle name="20% - 輔色4 21 9 5 15" xfId="28002"/>
    <cellStyle name="20% - 輔色4 21 9 5 16" xfId="29020"/>
    <cellStyle name="20% - 輔色4 21 9 5 17" xfId="30008"/>
    <cellStyle name="20% - 輔色4 21 9 5 18" xfId="30948"/>
    <cellStyle name="20% - 輔色4 21 9 5 19" xfId="31875"/>
    <cellStyle name="20% - 輔色4 21 9 5 2" xfId="13241"/>
    <cellStyle name="20% - 輔色4 21 9 5 20" xfId="32790"/>
    <cellStyle name="20% - 輔色4 21 9 5 3" xfId="14462"/>
    <cellStyle name="20% - 輔色4 21 9 5 4" xfId="15672"/>
    <cellStyle name="20% - 輔色4 21 9 5 5" xfId="16865"/>
    <cellStyle name="20% - 輔色4 21 9 5 6" xfId="18058"/>
    <cellStyle name="20% - 輔色4 21 9 5 7" xfId="19220"/>
    <cellStyle name="20% - 輔色4 21 9 5 8" xfId="20363"/>
    <cellStyle name="20% - 輔色4 21 9 5 9" xfId="21497"/>
    <cellStyle name="20% - 輔色4 21 9 6" xfId="7449"/>
    <cellStyle name="20% - 輔色4 21 9 6 10" xfId="22678"/>
    <cellStyle name="20% - 輔色4 21 9 6 11" xfId="23782"/>
    <cellStyle name="20% - 輔色4 21 9 6 12" xfId="24875"/>
    <cellStyle name="20% - 輔色4 21 9 6 13" xfId="25961"/>
    <cellStyle name="20% - 輔色4 21 9 6 14" xfId="27023"/>
    <cellStyle name="20% - 輔色4 21 9 6 15" xfId="28068"/>
    <cellStyle name="20% - 輔色4 21 9 6 16" xfId="29086"/>
    <cellStyle name="20% - 輔色4 21 9 6 17" xfId="30074"/>
    <cellStyle name="20% - 輔色4 21 9 6 18" xfId="31014"/>
    <cellStyle name="20% - 輔色4 21 9 6 19" xfId="31941"/>
    <cellStyle name="20% - 輔色4 21 9 6 2" xfId="13307"/>
    <cellStyle name="20% - 輔色4 21 9 6 20" xfId="32856"/>
    <cellStyle name="20% - 輔色4 21 9 6 3" xfId="14528"/>
    <cellStyle name="20% - 輔色4 21 9 6 4" xfId="15738"/>
    <cellStyle name="20% - 輔色4 21 9 6 5" xfId="16931"/>
    <cellStyle name="20% - 輔色4 21 9 6 6" xfId="18124"/>
    <cellStyle name="20% - 輔色4 21 9 6 7" xfId="19286"/>
    <cellStyle name="20% - 輔色4 21 9 6 8" xfId="20429"/>
    <cellStyle name="20% - 輔色4 21 9 6 9" xfId="21563"/>
    <cellStyle name="20% - 輔色4 21 9 7" xfId="11942"/>
    <cellStyle name="20% - 輔色4 21 9 8" xfId="7661"/>
    <cellStyle name="20% - 輔色4 21 9 9" xfId="9160"/>
    <cellStyle name="20% - 輔色4 22" xfId="4608"/>
    <cellStyle name="20% - 輔色4 23" xfId="4650"/>
    <cellStyle name="20% - 輔色4 24" xfId="4692"/>
    <cellStyle name="20% - 輔色4 25" xfId="4876"/>
    <cellStyle name="20% - 輔色4 26" xfId="4839"/>
    <cellStyle name="20% - 輔色4 27" xfId="7494"/>
    <cellStyle name="20% - 輔色4 28" xfId="32873"/>
    <cellStyle name="20% - 輔色4 29" xfId="32915"/>
    <cellStyle name="20% - 輔色4 3" xfId="168"/>
    <cellStyle name="20% - 輔色4 3 10" xfId="169"/>
    <cellStyle name="20% - 輔色4 3 11" xfId="170"/>
    <cellStyle name="20% - 輔色4 3 12" xfId="171"/>
    <cellStyle name="20% - 輔色4 3 13" xfId="172"/>
    <cellStyle name="20% - 輔色4 3 14" xfId="173"/>
    <cellStyle name="20% - 輔色4 3 15" xfId="174"/>
    <cellStyle name="20% - 輔色4 3 16" xfId="175"/>
    <cellStyle name="20% - 輔色4 3 17" xfId="176"/>
    <cellStyle name="20% - 輔色4 3 2" xfId="177"/>
    <cellStyle name="20% - 輔色4 3 2 2" xfId="178"/>
    <cellStyle name="20% - 輔色4 3 2 3" xfId="179"/>
    <cellStyle name="20% - 輔色4 3 3" xfId="180"/>
    <cellStyle name="20% - 輔色4 3 4" xfId="181"/>
    <cellStyle name="20% - 輔色4 3 5" xfId="182"/>
    <cellStyle name="20% - 輔色4 3 6" xfId="183"/>
    <cellStyle name="20% - 輔色4 3 7" xfId="184"/>
    <cellStyle name="20% - 輔色4 3 8" xfId="185"/>
    <cellStyle name="20% - 輔色4 3 9" xfId="186"/>
    <cellStyle name="20% - 輔色4 30" xfId="32957"/>
    <cellStyle name="20% - 輔色4 4" xfId="187"/>
    <cellStyle name="20% - 輔色4 4 10" xfId="188"/>
    <cellStyle name="20% - 輔色4 4 11" xfId="189"/>
    <cellStyle name="20% - 輔色4 4 12" xfId="190"/>
    <cellStyle name="20% - 輔色4 4 13" xfId="191"/>
    <cellStyle name="20% - 輔色4 4 14" xfId="192"/>
    <cellStyle name="20% - 輔色4 4 15" xfId="193"/>
    <cellStyle name="20% - 輔色4 4 16" xfId="194"/>
    <cellStyle name="20% - 輔色4 4 17" xfId="195"/>
    <cellStyle name="20% - 輔色4 4 2" xfId="196"/>
    <cellStyle name="20% - 輔色4 4 2 2" xfId="197"/>
    <cellStyle name="20% - 輔色4 4 2 3" xfId="198"/>
    <cellStyle name="20% - 輔色4 4 3" xfId="199"/>
    <cellStyle name="20% - 輔色4 4 4" xfId="200"/>
    <cellStyle name="20% - 輔色4 4 5" xfId="201"/>
    <cellStyle name="20% - 輔色4 4 6" xfId="202"/>
    <cellStyle name="20% - 輔色4 4 7" xfId="203"/>
    <cellStyle name="20% - 輔色4 4 8" xfId="204"/>
    <cellStyle name="20% - 輔色4 4 9" xfId="205"/>
    <cellStyle name="20% - 輔色4 5" xfId="206"/>
    <cellStyle name="20% - 輔色4 6" xfId="207"/>
    <cellStyle name="20% - 輔色4 7" xfId="208"/>
    <cellStyle name="20% - 輔色4 8" xfId="209"/>
    <cellStyle name="20% - 輔色4 9" xfId="210"/>
    <cellStyle name="20% - 輔色5" xfId="211" builtinId="46" customBuiltin="1"/>
    <cellStyle name="20% - 輔色5 10" xfId="212"/>
    <cellStyle name="20% - 輔色5 11" xfId="213"/>
    <cellStyle name="20% - 輔色5 12" xfId="214"/>
    <cellStyle name="20% - 輔色5 13" xfId="215"/>
    <cellStyle name="20% - 輔色5 14" xfId="2348"/>
    <cellStyle name="20% - 輔色5 15" xfId="2390"/>
    <cellStyle name="20% - 輔色5 16" xfId="3693"/>
    <cellStyle name="20% - 輔色5 17" xfId="3735"/>
    <cellStyle name="20% - 輔色5 18" xfId="3807"/>
    <cellStyle name="20% - 輔色5 19" xfId="4501"/>
    <cellStyle name="20% - 輔色5 2" xfId="216"/>
    <cellStyle name="20% - 輔色5 2 2" xfId="217"/>
    <cellStyle name="20% - 輔色5 2 3" xfId="218"/>
    <cellStyle name="20% - 輔色5 2 4" xfId="33006"/>
    <cellStyle name="20% - 輔色5 20" xfId="4543"/>
    <cellStyle name="20% - 輔色5 21" xfId="4585"/>
    <cellStyle name="20% - 輔色5 21 10" xfId="5206"/>
    <cellStyle name="20% - 輔色5 21 10 10" xfId="10402"/>
    <cellStyle name="20% - 輔色5 21 10 11" xfId="10395"/>
    <cellStyle name="20% - 輔色5 21 10 12" xfId="10353"/>
    <cellStyle name="20% - 輔色5 21 10 13" xfId="9191"/>
    <cellStyle name="20% - 輔色5 21 10 14" xfId="9109"/>
    <cellStyle name="20% - 輔色5 21 10 15" xfId="11571"/>
    <cellStyle name="20% - 輔色5 21 10 16" xfId="11204"/>
    <cellStyle name="20% - 輔色5 21 10 17" xfId="16260"/>
    <cellStyle name="20% - 輔色5 21 10 18" xfId="16190"/>
    <cellStyle name="20% - 輔色5 21 10 19" xfId="12848"/>
    <cellStyle name="20% - 輔色5 21 10 2" xfId="6962"/>
    <cellStyle name="20% - 輔色5 21 10 2 10" xfId="22232"/>
    <cellStyle name="20% - 輔色5 21 10 2 11" xfId="23340"/>
    <cellStyle name="20% - 輔色5 21 10 2 12" xfId="24435"/>
    <cellStyle name="20% - 輔色5 21 10 2 13" xfId="25515"/>
    <cellStyle name="20% - 輔色5 21 10 2 14" xfId="26581"/>
    <cellStyle name="20% - 輔色5 21 10 2 15" xfId="27626"/>
    <cellStyle name="20% - 輔色5 21 10 2 16" xfId="28651"/>
    <cellStyle name="20% - 輔色5 21 10 2 17" xfId="29639"/>
    <cellStyle name="20% - 輔色5 21 10 2 18" xfId="30589"/>
    <cellStyle name="20% - 輔色5 21 10 2 19" xfId="31518"/>
    <cellStyle name="20% - 輔色5 21 10 2 2" xfId="12841"/>
    <cellStyle name="20% - 輔色5 21 10 2 20" xfId="32437"/>
    <cellStyle name="20% - 輔色5 21 10 2 3" xfId="14059"/>
    <cellStyle name="20% - 輔色5 21 10 2 4" xfId="15275"/>
    <cellStyle name="20% - 輔色5 21 10 2 5" xfId="16463"/>
    <cellStyle name="20% - 輔色5 21 10 2 6" xfId="17660"/>
    <cellStyle name="20% - 輔色5 21 10 2 7" xfId="18830"/>
    <cellStyle name="20% - 輔色5 21 10 2 8" xfId="19973"/>
    <cellStyle name="20% - 輔色5 21 10 2 9" xfId="21109"/>
    <cellStyle name="20% - 輔色5 21 10 20" xfId="15366"/>
    <cellStyle name="20% - 輔色5 21 10 21" xfId="19450"/>
    <cellStyle name="20% - 輔色5 21 10 22" xfId="19456"/>
    <cellStyle name="20% - 輔色5 21 10 23" xfId="17480"/>
    <cellStyle name="20% - 輔色5 21 10 24" xfId="27294"/>
    <cellStyle name="20% - 輔色5 21 10 25" xfId="10043"/>
    <cellStyle name="20% - 輔色5 21 10 3" xfId="6098"/>
    <cellStyle name="20% - 輔色5 21 10 3 10" xfId="9893"/>
    <cellStyle name="20% - 輔色5 21 10 3 11" xfId="8453"/>
    <cellStyle name="20% - 輔色5 21 10 3 12" xfId="18303"/>
    <cellStyle name="20% - 輔色5 21 10 3 13" xfId="20592"/>
    <cellStyle name="20% - 輔色5 21 10 3 14" xfId="20920"/>
    <cellStyle name="20% - 輔色5 21 10 3 15" xfId="7621"/>
    <cellStyle name="20% - 輔色5 21 10 3 16" xfId="9963"/>
    <cellStyle name="20% - 輔色5 21 10 3 17" xfId="23937"/>
    <cellStyle name="20% - 輔色5 21 10 3 18" xfId="8550"/>
    <cellStyle name="20% - 輔色5 21 10 3 19" xfId="8497"/>
    <cellStyle name="20% - 輔色5 21 10 3 2" xfId="12079"/>
    <cellStyle name="20% - 輔色5 21 10 3 20" xfId="20748"/>
    <cellStyle name="20% - 輔色5 21 10 3 3" xfId="7561"/>
    <cellStyle name="20% - 輔色5 21 10 3 4" xfId="9250"/>
    <cellStyle name="20% - 輔色5 21 10 3 5" xfId="10460"/>
    <cellStyle name="20% - 輔色5 21 10 3 6" xfId="9605"/>
    <cellStyle name="20% - 輔色5 21 10 3 7" xfId="8125"/>
    <cellStyle name="20% - 輔色5 21 10 3 8" xfId="9026"/>
    <cellStyle name="20% - 輔色5 21 10 3 9" xfId="11417"/>
    <cellStyle name="20% - 輔色5 21 10 4" xfId="6438"/>
    <cellStyle name="20% - 輔色5 21 10 4 10" xfId="21798"/>
    <cellStyle name="20% - 輔色5 21 10 4 11" xfId="22907"/>
    <cellStyle name="20% - 輔色5 21 10 4 12" xfId="24004"/>
    <cellStyle name="20% - 輔色5 21 10 4 13" xfId="25091"/>
    <cellStyle name="20% - 輔色5 21 10 4 14" xfId="26166"/>
    <cellStyle name="20% - 輔色5 21 10 4 15" xfId="27226"/>
    <cellStyle name="20% - 輔色5 21 10 4 16" xfId="28251"/>
    <cellStyle name="20% - 輔色5 21 10 4 17" xfId="29256"/>
    <cellStyle name="20% - 輔色5 21 10 4 18" xfId="30227"/>
    <cellStyle name="20% - 輔色5 21 10 4 19" xfId="31159"/>
    <cellStyle name="20% - 輔色5 21 10 4 2" xfId="12372"/>
    <cellStyle name="20% - 輔色5 21 10 4 20" xfId="32082"/>
    <cellStyle name="20% - 輔色5 21 10 4 3" xfId="13585"/>
    <cellStyle name="20% - 輔色5 21 10 4 4" xfId="14809"/>
    <cellStyle name="20% - 輔色5 21 10 4 5" xfId="16002"/>
    <cellStyle name="20% - 輔色5 21 10 4 6" xfId="17186"/>
    <cellStyle name="20% - 輔色5 21 10 4 7" xfId="18375"/>
    <cellStyle name="20% - 輔色5 21 10 4 8" xfId="19536"/>
    <cellStyle name="20% - 輔色5 21 10 4 9" xfId="20665"/>
    <cellStyle name="20% - 輔色5 21 10 5" xfId="6944"/>
    <cellStyle name="20% - 輔色5 21 10 5 10" xfId="22216"/>
    <cellStyle name="20% - 輔色5 21 10 5 11" xfId="23323"/>
    <cellStyle name="20% - 輔色5 21 10 5 12" xfId="24420"/>
    <cellStyle name="20% - 輔色5 21 10 5 13" xfId="25499"/>
    <cellStyle name="20% - 輔色5 21 10 5 14" xfId="26565"/>
    <cellStyle name="20% - 輔色5 21 10 5 15" xfId="27610"/>
    <cellStyle name="20% - 輔色5 21 10 5 16" xfId="28638"/>
    <cellStyle name="20% - 輔色5 21 10 5 17" xfId="29626"/>
    <cellStyle name="20% - 輔色5 21 10 5 18" xfId="30576"/>
    <cellStyle name="20% - 輔色5 21 10 5 19" xfId="31505"/>
    <cellStyle name="20% - 輔色5 21 10 5 2" xfId="12825"/>
    <cellStyle name="20% - 輔色5 21 10 5 20" xfId="32424"/>
    <cellStyle name="20% - 輔色5 21 10 5 3" xfId="14043"/>
    <cellStyle name="20% - 輔色5 21 10 5 4" xfId="15260"/>
    <cellStyle name="20% - 輔色5 21 10 5 5" xfId="16446"/>
    <cellStyle name="20% - 輔色5 21 10 5 6" xfId="17642"/>
    <cellStyle name="20% - 輔色5 21 10 5 7" xfId="18814"/>
    <cellStyle name="20% - 輔色5 21 10 5 8" xfId="19957"/>
    <cellStyle name="20% - 輔色5 21 10 5 9" xfId="21092"/>
    <cellStyle name="20% - 輔色5 21 10 6" xfId="6174"/>
    <cellStyle name="20% - 輔色5 21 10 6 10" xfId="21608"/>
    <cellStyle name="20% - 輔色5 21 10 6 11" xfId="22718"/>
    <cellStyle name="20% - 輔色5 21 10 6 12" xfId="23825"/>
    <cellStyle name="20% - 輔色5 21 10 6 13" xfId="24917"/>
    <cellStyle name="20% - 輔色5 21 10 6 14" xfId="26003"/>
    <cellStyle name="20% - 輔色5 21 10 6 15" xfId="27064"/>
    <cellStyle name="20% - 輔色5 21 10 6 16" xfId="28104"/>
    <cellStyle name="20% - 輔色5 21 10 6 17" xfId="29117"/>
    <cellStyle name="20% - 輔色5 21 10 6 18" xfId="30103"/>
    <cellStyle name="20% - 輔色5 21 10 6 19" xfId="31042"/>
    <cellStyle name="20% - 輔色5 21 10 6 2" xfId="12152"/>
    <cellStyle name="20% - 輔色5 21 10 6 20" xfId="31968"/>
    <cellStyle name="20% - 輔色5 21 10 6 3" xfId="13361"/>
    <cellStyle name="20% - 輔色5 21 10 6 4" xfId="14584"/>
    <cellStyle name="20% - 輔色5 21 10 6 5" xfId="15786"/>
    <cellStyle name="20% - 輔色5 21 10 6 6" xfId="16978"/>
    <cellStyle name="20% - 輔色5 21 10 6 7" xfId="18168"/>
    <cellStyle name="20% - 輔色5 21 10 6 8" xfId="19332"/>
    <cellStyle name="20% - 輔色5 21 10 6 9" xfId="20476"/>
    <cellStyle name="20% - 輔色5 21 10 7" xfId="11390"/>
    <cellStyle name="20% - 輔色5 21 10 8" xfId="8115"/>
    <cellStyle name="20% - 輔色5 21 10 9" xfId="10952"/>
    <cellStyle name="20% - 輔色5 21 11" xfId="5517"/>
    <cellStyle name="20% - 輔色5 21 11 10" xfId="11259"/>
    <cellStyle name="20% - 輔色5 21 11 11" xfId="8206"/>
    <cellStyle name="20% - 輔色5 21 11 12" xfId="13324"/>
    <cellStyle name="20% - 輔色5 21 11 13" xfId="11925"/>
    <cellStyle name="20% - 輔色5 21 11 14" xfId="15755"/>
    <cellStyle name="20% - 輔色5 21 11 15" xfId="11012"/>
    <cellStyle name="20% - 輔色5 21 11 16" xfId="9982"/>
    <cellStyle name="20% - 輔色5 21 11 17" xfId="11007"/>
    <cellStyle name="20% - 輔色5 21 11 18" xfId="10330"/>
    <cellStyle name="20% - 輔色5 21 11 19" xfId="16092"/>
    <cellStyle name="20% - 輔色5 21 11 2" xfId="7033"/>
    <cellStyle name="20% - 輔色5 21 11 2 10" xfId="22293"/>
    <cellStyle name="20% - 輔色5 21 11 2 11" xfId="23402"/>
    <cellStyle name="20% - 輔色5 21 11 2 12" xfId="24496"/>
    <cellStyle name="20% - 輔色5 21 11 2 13" xfId="25577"/>
    <cellStyle name="20% - 輔色5 21 11 2 14" xfId="26644"/>
    <cellStyle name="20% - 輔色5 21 11 2 15" xfId="27689"/>
    <cellStyle name="20% - 輔色5 21 11 2 16" xfId="28710"/>
    <cellStyle name="20% - 輔色5 21 11 2 17" xfId="29698"/>
    <cellStyle name="20% - 輔色5 21 11 2 18" xfId="30646"/>
    <cellStyle name="20% - 輔色5 21 11 2 19" xfId="31575"/>
    <cellStyle name="20% - 輔色5 21 11 2 2" xfId="12909"/>
    <cellStyle name="20% - 輔色5 21 11 2 20" xfId="32492"/>
    <cellStyle name="20% - 輔色5 21 11 2 3" xfId="14127"/>
    <cellStyle name="20% - 輔色5 21 11 2 4" xfId="15342"/>
    <cellStyle name="20% - 輔色5 21 11 2 5" xfId="16530"/>
    <cellStyle name="20% - 輔色5 21 11 2 6" xfId="17725"/>
    <cellStyle name="20% - 輔色5 21 11 2 7" xfId="18894"/>
    <cellStyle name="20% - 輔色5 21 11 2 8" xfId="20036"/>
    <cellStyle name="20% - 輔色5 21 11 2 9" xfId="21172"/>
    <cellStyle name="20% - 輔色5 21 11 20" xfId="15455"/>
    <cellStyle name="20% - 輔色5 21 11 21" xfId="20862"/>
    <cellStyle name="20% - 輔色5 21 11 22" xfId="11988"/>
    <cellStyle name="20% - 輔色5 21 11 23" xfId="9899"/>
    <cellStyle name="20% - 輔色5 21 11 24" xfId="27039"/>
    <cellStyle name="20% - 輔色5 21 11 25" xfId="20586"/>
    <cellStyle name="20% - 輔色5 21 11 3" xfId="6687"/>
    <cellStyle name="20% - 輔色5 21 11 3 10" xfId="21994"/>
    <cellStyle name="20% - 輔色5 21 11 3 11" xfId="23107"/>
    <cellStyle name="20% - 輔色5 21 11 3 12" xfId="24199"/>
    <cellStyle name="20% - 輔色5 21 11 3 13" xfId="25282"/>
    <cellStyle name="20% - 輔色5 21 11 3 14" xfId="26349"/>
    <cellStyle name="20% - 輔色5 21 11 3 15" xfId="27402"/>
    <cellStyle name="20% - 輔色5 21 11 3 16" xfId="28429"/>
    <cellStyle name="20% - 輔色5 21 11 3 17" xfId="29430"/>
    <cellStyle name="20% - 輔色5 21 11 3 18" xfId="30388"/>
    <cellStyle name="20% - 輔色5 21 11 3 19" xfId="31319"/>
    <cellStyle name="20% - 輔色5 21 11 3 2" xfId="12592"/>
    <cellStyle name="20% - 輔色5 21 11 3 20" xfId="32239"/>
    <cellStyle name="20% - 輔色5 21 11 3 3" xfId="13806"/>
    <cellStyle name="20% - 輔色5 21 11 3 4" xfId="15027"/>
    <cellStyle name="20% - 輔色5 21 11 3 5" xfId="16216"/>
    <cellStyle name="20% - 輔色5 21 11 3 6" xfId="17413"/>
    <cellStyle name="20% - 輔色5 21 11 3 7" xfId="18579"/>
    <cellStyle name="20% - 輔色5 21 11 3 8" xfId="19738"/>
    <cellStyle name="20% - 輔色5 21 11 3 9" xfId="20863"/>
    <cellStyle name="20% - 輔色5 21 11 4" xfId="6469"/>
    <cellStyle name="20% - 輔色5 21 11 4 10" xfId="21827"/>
    <cellStyle name="20% - 輔色5 21 11 4 11" xfId="22936"/>
    <cellStyle name="20% - 輔色5 21 11 4 12" xfId="24033"/>
    <cellStyle name="20% - 輔色5 21 11 4 13" xfId="25119"/>
    <cellStyle name="20% - 輔色5 21 11 4 14" xfId="26195"/>
    <cellStyle name="20% - 輔色5 21 11 4 15" xfId="27254"/>
    <cellStyle name="20% - 輔色5 21 11 4 16" xfId="28280"/>
    <cellStyle name="20% - 輔色5 21 11 4 17" xfId="29285"/>
    <cellStyle name="20% - 輔色5 21 11 4 18" xfId="30254"/>
    <cellStyle name="20% - 輔色5 21 11 4 19" xfId="31186"/>
    <cellStyle name="20% - 輔色5 21 11 4 2" xfId="12401"/>
    <cellStyle name="20% - 輔色5 21 11 4 20" xfId="32108"/>
    <cellStyle name="20% - 輔色5 21 11 4 3" xfId="13614"/>
    <cellStyle name="20% - 輔色5 21 11 4 4" xfId="14839"/>
    <cellStyle name="20% - 輔色5 21 11 4 5" xfId="16031"/>
    <cellStyle name="20% - 輔色5 21 11 4 6" xfId="17216"/>
    <cellStyle name="20% - 輔色5 21 11 4 7" xfId="18405"/>
    <cellStyle name="20% - 輔色5 21 11 4 8" xfId="19563"/>
    <cellStyle name="20% - 輔色5 21 11 4 9" xfId="20694"/>
    <cellStyle name="20% - 輔色5 21 11 5" xfId="6845"/>
    <cellStyle name="20% - 輔色5 21 11 5 10" xfId="22121"/>
    <cellStyle name="20% - 輔色5 21 11 5 11" xfId="23228"/>
    <cellStyle name="20% - 輔色5 21 11 5 12" xfId="24327"/>
    <cellStyle name="20% - 輔色5 21 11 5 13" xfId="25408"/>
    <cellStyle name="20% - 輔色5 21 11 5 14" xfId="26472"/>
    <cellStyle name="20% - 輔色5 21 11 5 15" xfId="27522"/>
    <cellStyle name="20% - 輔色5 21 11 5 16" xfId="28550"/>
    <cellStyle name="20% - 輔色5 21 11 5 17" xfId="29540"/>
    <cellStyle name="20% - 輔色5 21 11 5 18" xfId="30490"/>
    <cellStyle name="20% - 輔色5 21 11 5 19" xfId="31420"/>
    <cellStyle name="20% - 輔色5 21 11 5 2" xfId="12728"/>
    <cellStyle name="20% - 輔色5 21 11 5 20" xfId="32339"/>
    <cellStyle name="20% - 輔色5 21 11 5 3" xfId="13949"/>
    <cellStyle name="20% - 輔色5 21 11 5 4" xfId="15166"/>
    <cellStyle name="20% - 輔色5 21 11 5 5" xfId="16353"/>
    <cellStyle name="20% - 輔色5 21 11 5 6" xfId="17551"/>
    <cellStyle name="20% - 輔色5 21 11 5 7" xfId="18720"/>
    <cellStyle name="20% - 輔色5 21 11 5 8" xfId="19865"/>
    <cellStyle name="20% - 輔色5 21 11 5 9" xfId="20998"/>
    <cellStyle name="20% - 輔色5 21 11 6" xfId="6572"/>
    <cellStyle name="20% - 輔色5 21 11 6 10" xfId="21905"/>
    <cellStyle name="20% - 輔色5 21 11 6 11" xfId="23018"/>
    <cellStyle name="20% - 輔色5 21 11 6 12" xfId="24117"/>
    <cellStyle name="20% - 輔色5 21 11 6 13" xfId="25200"/>
    <cellStyle name="20% - 輔色5 21 11 6 14" xfId="26265"/>
    <cellStyle name="20% - 輔色5 21 11 6 15" xfId="27321"/>
    <cellStyle name="20% - 輔色5 21 11 6 16" xfId="28350"/>
    <cellStyle name="20% - 輔色5 21 11 6 17" xfId="29349"/>
    <cellStyle name="20% - 輔色5 21 11 6 18" xfId="30317"/>
    <cellStyle name="20% - 輔色5 21 11 6 19" xfId="31247"/>
    <cellStyle name="20% - 輔色5 21 11 6 2" xfId="12494"/>
    <cellStyle name="20% - 輔色5 21 11 6 20" xfId="32169"/>
    <cellStyle name="20% - 輔色5 21 11 6 3" xfId="13706"/>
    <cellStyle name="20% - 輔色5 21 11 6 4" xfId="14928"/>
    <cellStyle name="20% - 輔色5 21 11 6 5" xfId="16117"/>
    <cellStyle name="20% - 輔色5 21 11 6 6" xfId="17311"/>
    <cellStyle name="20% - 輔色5 21 11 6 7" xfId="18486"/>
    <cellStyle name="20% - 輔色5 21 11 6 8" xfId="19643"/>
    <cellStyle name="20% - 輔色5 21 11 6 9" xfId="20768"/>
    <cellStyle name="20% - 輔色5 21 11 7" xfId="11618"/>
    <cellStyle name="20% - 輔色5 21 11 8" xfId="7931"/>
    <cellStyle name="20% - 輔色5 21 11 9" xfId="8970"/>
    <cellStyle name="20% - 輔色5 21 12" xfId="5487"/>
    <cellStyle name="20% - 輔色5 21 12 10" xfId="9915"/>
    <cellStyle name="20% - 輔色5 21 12 11" xfId="11630"/>
    <cellStyle name="20% - 輔色5 21 12 12" xfId="13477"/>
    <cellStyle name="20% - 輔色5 21 12 13" xfId="11720"/>
    <cellStyle name="20% - 輔色5 21 12 14" xfId="15900"/>
    <cellStyle name="20% - 輔色5 21 12 15" xfId="19077"/>
    <cellStyle name="20% - 輔色5 21 12 16" xfId="10501"/>
    <cellStyle name="20% - 輔色5 21 12 17" xfId="21355"/>
    <cellStyle name="20% - 輔色5 21 12 18" xfId="10700"/>
    <cellStyle name="20% - 輔色5 21 12 19" xfId="7936"/>
    <cellStyle name="20% - 輔色5 21 12 2" xfId="7026"/>
    <cellStyle name="20% - 輔色5 21 12 2 10" xfId="22286"/>
    <cellStyle name="20% - 輔色5 21 12 2 11" xfId="23395"/>
    <cellStyle name="20% - 輔色5 21 12 2 12" xfId="24489"/>
    <cellStyle name="20% - 輔色5 21 12 2 13" xfId="25570"/>
    <cellStyle name="20% - 輔色5 21 12 2 14" xfId="26637"/>
    <cellStyle name="20% - 輔色5 21 12 2 15" xfId="27682"/>
    <cellStyle name="20% - 輔色5 21 12 2 16" xfId="28703"/>
    <cellStyle name="20% - 輔色5 21 12 2 17" xfId="29691"/>
    <cellStyle name="20% - 輔色5 21 12 2 18" xfId="30639"/>
    <cellStyle name="20% - 輔色5 21 12 2 19" xfId="31568"/>
    <cellStyle name="20% - 輔色5 21 12 2 2" xfId="12902"/>
    <cellStyle name="20% - 輔色5 21 12 2 20" xfId="32486"/>
    <cellStyle name="20% - 輔色5 21 12 2 3" xfId="14120"/>
    <cellStyle name="20% - 輔色5 21 12 2 4" xfId="15335"/>
    <cellStyle name="20% - 輔色5 21 12 2 5" xfId="16523"/>
    <cellStyle name="20% - 輔色5 21 12 2 6" xfId="17718"/>
    <cellStyle name="20% - 輔色5 21 12 2 7" xfId="18887"/>
    <cellStyle name="20% - 輔色5 21 12 2 8" xfId="20029"/>
    <cellStyle name="20% - 輔色5 21 12 2 9" xfId="21165"/>
    <cellStyle name="20% - 輔色5 21 12 20" xfId="8397"/>
    <cellStyle name="20% - 輔色5 21 12 21" xfId="10427"/>
    <cellStyle name="20% - 輔色5 21 12 22" xfId="26817"/>
    <cellStyle name="20% - 輔色5 21 12 23" xfId="11471"/>
    <cellStyle name="20% - 輔色5 21 12 24" xfId="27147"/>
    <cellStyle name="20% - 輔色5 21 12 25" xfId="29869"/>
    <cellStyle name="20% - 輔色5 21 12 3" xfId="6054"/>
    <cellStyle name="20% - 輔色5 21 12 3 10" xfId="13513"/>
    <cellStyle name="20% - 輔色5 21 12 3 11" xfId="7918"/>
    <cellStyle name="20% - 輔色5 21 12 3 12" xfId="15927"/>
    <cellStyle name="20% - 輔色5 21 12 3 13" xfId="22013"/>
    <cellStyle name="20% - 輔色5 21 12 3 14" xfId="23124"/>
    <cellStyle name="20% - 輔色5 21 12 3 15" xfId="24216"/>
    <cellStyle name="20% - 輔色5 21 12 3 16" xfId="25298"/>
    <cellStyle name="20% - 輔色5 21 12 3 17" xfId="18285"/>
    <cellStyle name="20% - 輔色5 21 12 3 18" xfId="27777"/>
    <cellStyle name="20% - 輔色5 21 12 3 19" xfId="28177"/>
    <cellStyle name="20% - 輔色5 21 12 3 2" xfId="12038"/>
    <cellStyle name="20% - 輔色5 21 12 3 20" xfId="8255"/>
    <cellStyle name="20% - 輔色5 21 12 3 3" xfId="7589"/>
    <cellStyle name="20% - 輔色5 21 12 3 4" xfId="9220"/>
    <cellStyle name="20% - 輔色5 21 12 3 5" xfId="12612"/>
    <cellStyle name="20% - 輔色5 21 12 3 6" xfId="13827"/>
    <cellStyle name="20% - 輔色5 21 12 3 7" xfId="14708"/>
    <cellStyle name="20% - 輔色5 21 12 3 8" xfId="16629"/>
    <cellStyle name="20% - 輔色5 21 12 3 9" xfId="17091"/>
    <cellStyle name="20% - 輔色5 21 12 4" xfId="6463"/>
    <cellStyle name="20% - 輔色5 21 12 4 10" xfId="21821"/>
    <cellStyle name="20% - 輔色5 21 12 4 11" xfId="22930"/>
    <cellStyle name="20% - 輔色5 21 12 4 12" xfId="24027"/>
    <cellStyle name="20% - 輔色5 21 12 4 13" xfId="25113"/>
    <cellStyle name="20% - 輔色5 21 12 4 14" xfId="26189"/>
    <cellStyle name="20% - 輔色5 21 12 4 15" xfId="27248"/>
    <cellStyle name="20% - 輔色5 21 12 4 16" xfId="28274"/>
    <cellStyle name="20% - 輔色5 21 12 4 17" xfId="29279"/>
    <cellStyle name="20% - 輔色5 21 12 4 18" xfId="30248"/>
    <cellStyle name="20% - 輔色5 21 12 4 19" xfId="31180"/>
    <cellStyle name="20% - 輔色5 21 12 4 2" xfId="12395"/>
    <cellStyle name="20% - 輔色5 21 12 4 20" xfId="32103"/>
    <cellStyle name="20% - 輔色5 21 12 4 3" xfId="13608"/>
    <cellStyle name="20% - 輔色5 21 12 4 4" xfId="14833"/>
    <cellStyle name="20% - 輔色5 21 12 4 5" xfId="16025"/>
    <cellStyle name="20% - 輔色5 21 12 4 6" xfId="17210"/>
    <cellStyle name="20% - 輔色5 21 12 4 7" xfId="18399"/>
    <cellStyle name="20% - 輔色5 21 12 4 8" xfId="19557"/>
    <cellStyle name="20% - 輔色5 21 12 4 9" xfId="20688"/>
    <cellStyle name="20% - 輔色5 21 12 5" xfId="7095"/>
    <cellStyle name="20% - 輔色5 21 12 5 10" xfId="22345"/>
    <cellStyle name="20% - 輔色5 21 12 5 11" xfId="23451"/>
    <cellStyle name="20% - 輔色5 21 12 5 12" xfId="24546"/>
    <cellStyle name="20% - 輔色5 21 12 5 13" xfId="25630"/>
    <cellStyle name="20% - 輔色5 21 12 5 14" xfId="26695"/>
    <cellStyle name="20% - 輔色5 21 12 5 15" xfId="27740"/>
    <cellStyle name="20% - 輔色5 21 12 5 16" xfId="28760"/>
    <cellStyle name="20% - 輔色5 21 12 5 17" xfId="29747"/>
    <cellStyle name="20% - 輔色5 21 12 5 18" xfId="30694"/>
    <cellStyle name="20% - 輔色5 21 12 5 19" xfId="31622"/>
    <cellStyle name="20% - 輔色5 21 12 5 2" xfId="12966"/>
    <cellStyle name="20% - 輔色5 21 12 5 20" xfId="32538"/>
    <cellStyle name="20% - 輔色5 21 12 5 3" xfId="14184"/>
    <cellStyle name="20% - 輔色5 21 12 5 4" xfId="15396"/>
    <cellStyle name="20% - 輔色5 21 12 5 5" xfId="16588"/>
    <cellStyle name="20% - 輔色5 21 12 5 6" xfId="17781"/>
    <cellStyle name="20% - 輔色5 21 12 5 7" xfId="18947"/>
    <cellStyle name="20% - 輔色5 21 12 5 8" xfId="20091"/>
    <cellStyle name="20% - 輔色5 21 12 5 9" xfId="21226"/>
    <cellStyle name="20% - 輔色5 21 12 6" xfId="6121"/>
    <cellStyle name="20% - 輔色5 21 12 6 10" xfId="17344"/>
    <cellStyle name="20% - 輔色5 21 12 6 11" xfId="14131"/>
    <cellStyle name="20% - 輔色5 21 12 6 12" xfId="14667"/>
    <cellStyle name="20% - 輔色5 21 12 6 13" xfId="17334"/>
    <cellStyle name="20% - 輔色5 21 12 6 14" xfId="7809"/>
    <cellStyle name="20% - 輔色5 21 12 6 15" xfId="21317"/>
    <cellStyle name="20% - 輔色5 21 12 6 16" xfId="8572"/>
    <cellStyle name="20% - 輔色5 21 12 6 17" xfId="19586"/>
    <cellStyle name="20% - 輔色5 21 12 6 18" xfId="7822"/>
    <cellStyle name="20% - 輔色5 21 12 6 19" xfId="10419"/>
    <cellStyle name="20% - 輔色5 21 12 6 2" xfId="12101"/>
    <cellStyle name="20% - 輔色5 21 12 6 20" xfId="28546"/>
    <cellStyle name="20% - 輔色5 21 12 6 3" xfId="7539"/>
    <cellStyle name="20% - 輔色5 21 12 6 4" xfId="9259"/>
    <cellStyle name="20% - 輔色5 21 12 6 5" xfId="9839"/>
    <cellStyle name="20% - 輔色5 21 12 6 6" xfId="9338"/>
    <cellStyle name="20% - 輔色5 21 12 6 7" xfId="10795"/>
    <cellStyle name="20% - 輔色5 21 12 6 8" xfId="8538"/>
    <cellStyle name="20% - 輔色5 21 12 6 9" xfId="7624"/>
    <cellStyle name="20% - 輔色5 21 12 7" xfId="11593"/>
    <cellStyle name="20% - 輔色5 21 12 8" xfId="7946"/>
    <cellStyle name="20% - 輔色5 21 12 9" xfId="8957"/>
    <cellStyle name="20% - 輔色5 21 13" xfId="5353"/>
    <cellStyle name="20% - 輔色5 21 13 10" xfId="12741"/>
    <cellStyle name="20% - 輔色5 21 13 11" xfId="13961"/>
    <cellStyle name="20% - 輔色5 21 13 12" xfId="14879"/>
    <cellStyle name="20% - 輔色5 21 13 13" xfId="10102"/>
    <cellStyle name="20% - 輔色5 21 13 14" xfId="17259"/>
    <cellStyle name="20% - 輔色5 21 13 15" xfId="18286"/>
    <cellStyle name="20% - 輔色5 21 13 16" xfId="19334"/>
    <cellStyle name="20% - 輔色5 21 13 17" xfId="20582"/>
    <cellStyle name="20% - 輔色5 21 13 18" xfId="22134"/>
    <cellStyle name="20% - 輔色5 21 13 19" xfId="23240"/>
    <cellStyle name="20% - 輔色5 21 13 2" xfId="6991"/>
    <cellStyle name="20% - 輔色5 21 13 2 10" xfId="22255"/>
    <cellStyle name="20% - 輔色5 21 13 2 11" xfId="23363"/>
    <cellStyle name="20% - 輔色5 21 13 2 12" xfId="24458"/>
    <cellStyle name="20% - 輔色5 21 13 2 13" xfId="25538"/>
    <cellStyle name="20% - 輔色5 21 13 2 14" xfId="26604"/>
    <cellStyle name="20% - 輔色5 21 13 2 15" xfId="27649"/>
    <cellStyle name="20% - 輔色5 21 13 2 16" xfId="28671"/>
    <cellStyle name="20% - 輔色5 21 13 2 17" xfId="29660"/>
    <cellStyle name="20% - 輔色5 21 13 2 18" xfId="30608"/>
    <cellStyle name="20% - 輔色5 21 13 2 19" xfId="31537"/>
    <cellStyle name="20% - 輔色5 21 13 2 2" xfId="12868"/>
    <cellStyle name="20% - 輔色5 21 13 2 20" xfId="32456"/>
    <cellStyle name="20% - 輔色5 21 13 2 3" xfId="14086"/>
    <cellStyle name="20% - 輔色5 21 13 2 4" xfId="15301"/>
    <cellStyle name="20% - 輔色5 21 13 2 5" xfId="16489"/>
    <cellStyle name="20% - 輔色5 21 13 2 6" xfId="17686"/>
    <cellStyle name="20% - 輔色5 21 13 2 7" xfId="18853"/>
    <cellStyle name="20% - 輔色5 21 13 2 8" xfId="19997"/>
    <cellStyle name="20% - 輔色5 21 13 2 9" xfId="21132"/>
    <cellStyle name="20% - 輔色5 21 13 20" xfId="24338"/>
    <cellStyle name="20% - 輔色5 21 13 21" xfId="25419"/>
    <cellStyle name="20% - 輔色5 21 13 22" xfId="26093"/>
    <cellStyle name="20% - 輔色5 21 13 23" xfId="20515"/>
    <cellStyle name="20% - 輔色5 21 13 24" xfId="28315"/>
    <cellStyle name="20% - 輔色5 21 13 25" xfId="29191"/>
    <cellStyle name="20% - 輔色5 21 13 3" xfId="6083"/>
    <cellStyle name="20% - 輔色5 21 13 3 10" xfId="11344"/>
    <cellStyle name="20% - 輔色5 21 13 3 11" xfId="8742"/>
    <cellStyle name="20% - 輔色5 21 13 3 12" xfId="16336"/>
    <cellStyle name="20% - 輔色5 21 13 3 13" xfId="8258"/>
    <cellStyle name="20% - 輔色5 21 13 3 14" xfId="8766"/>
    <cellStyle name="20% - 輔色5 21 13 3 15" xfId="14669"/>
    <cellStyle name="20% - 輔色5 21 13 3 16" xfId="9474"/>
    <cellStyle name="20% - 輔色5 21 13 3 17" xfId="8888"/>
    <cellStyle name="20% - 輔色5 21 13 3 18" xfId="9374"/>
    <cellStyle name="20% - 輔色5 21 13 3 19" xfId="25721"/>
    <cellStyle name="20% - 輔色5 21 13 3 2" xfId="12066"/>
    <cellStyle name="20% - 輔色5 21 13 3 20" xfId="27674"/>
    <cellStyle name="20% - 輔色5 21 13 3 3" xfId="10872"/>
    <cellStyle name="20% - 輔色5 21 13 3 4" xfId="8287"/>
    <cellStyle name="20% - 輔色5 21 13 3 5" xfId="8697"/>
    <cellStyle name="20% - 輔色5 21 13 3 6" xfId="11735"/>
    <cellStyle name="20% - 輔色5 21 13 3 7" xfId="11212"/>
    <cellStyle name="20% - 輔色5 21 13 3 8" xfId="11269"/>
    <cellStyle name="20% - 輔色5 21 13 3 9" xfId="14282"/>
    <cellStyle name="20% - 輔色5 21 13 4" xfId="6448"/>
    <cellStyle name="20% - 輔色5 21 13 4 10" xfId="21806"/>
    <cellStyle name="20% - 輔色5 21 13 4 11" xfId="22915"/>
    <cellStyle name="20% - 輔色5 21 13 4 12" xfId="24013"/>
    <cellStyle name="20% - 輔色5 21 13 4 13" xfId="25099"/>
    <cellStyle name="20% - 輔色5 21 13 4 14" xfId="26175"/>
    <cellStyle name="20% - 輔色5 21 13 4 15" xfId="27235"/>
    <cellStyle name="20% - 輔色5 21 13 4 16" xfId="28259"/>
    <cellStyle name="20% - 輔色5 21 13 4 17" xfId="29265"/>
    <cellStyle name="20% - 輔色5 21 13 4 18" xfId="30235"/>
    <cellStyle name="20% - 輔色5 21 13 4 19" xfId="31167"/>
    <cellStyle name="20% - 輔色5 21 13 4 2" xfId="12380"/>
    <cellStyle name="20% - 輔色5 21 13 4 20" xfId="32090"/>
    <cellStyle name="20% - 輔色5 21 13 4 3" xfId="13594"/>
    <cellStyle name="20% - 輔色5 21 13 4 4" xfId="14819"/>
    <cellStyle name="20% - 輔色5 21 13 4 5" xfId="16011"/>
    <cellStyle name="20% - 輔色5 21 13 4 6" xfId="17195"/>
    <cellStyle name="20% - 輔色5 21 13 4 7" xfId="18384"/>
    <cellStyle name="20% - 輔色5 21 13 4 8" xfId="19544"/>
    <cellStyle name="20% - 輔色5 21 13 4 9" xfId="20674"/>
    <cellStyle name="20% - 輔色5 21 13 5" xfId="6372"/>
    <cellStyle name="20% - 輔色5 21 13 5 10" xfId="21736"/>
    <cellStyle name="20% - 輔色5 21 13 5 11" xfId="22847"/>
    <cellStyle name="20% - 輔色5 21 13 5 12" xfId="23944"/>
    <cellStyle name="20% - 輔色5 21 13 5 13" xfId="25032"/>
    <cellStyle name="20% - 輔色5 21 13 5 14" xfId="26109"/>
    <cellStyle name="20% - 輔色5 21 13 5 15" xfId="27171"/>
    <cellStyle name="20% - 輔色5 21 13 5 16" xfId="28193"/>
    <cellStyle name="20% - 輔色5 21 13 5 17" xfId="29199"/>
    <cellStyle name="20% - 輔色5 21 13 5 18" xfId="30172"/>
    <cellStyle name="20% - 輔色5 21 13 5 19" xfId="31104"/>
    <cellStyle name="20% - 輔色5 21 13 5 2" xfId="12310"/>
    <cellStyle name="20% - 輔色5 21 13 5 20" xfId="32027"/>
    <cellStyle name="20% - 輔色5 21 13 5 3" xfId="13524"/>
    <cellStyle name="20% - 輔色5 21 13 5 4" xfId="14745"/>
    <cellStyle name="20% - 輔色5 21 13 5 5" xfId="15939"/>
    <cellStyle name="20% - 輔色5 21 13 5 6" xfId="17124"/>
    <cellStyle name="20% - 輔色5 21 13 5 7" xfId="18312"/>
    <cellStyle name="20% - 輔色5 21 13 5 8" xfId="19478"/>
    <cellStyle name="20% - 輔色5 21 13 5 9" xfId="20604"/>
    <cellStyle name="20% - 輔色5 21 13 6" xfId="6552"/>
    <cellStyle name="20% - 輔色5 21 13 6 10" xfId="21891"/>
    <cellStyle name="20% - 輔色5 21 13 6 11" xfId="23004"/>
    <cellStyle name="20% - 輔色5 21 13 6 12" xfId="24103"/>
    <cellStyle name="20% - 輔色5 21 13 6 13" xfId="25185"/>
    <cellStyle name="20% - 輔色5 21 13 6 14" xfId="26256"/>
    <cellStyle name="20% - 輔色5 21 13 6 15" xfId="27311"/>
    <cellStyle name="20% - 輔色5 21 13 6 16" xfId="28340"/>
    <cellStyle name="20% - 輔色5 21 13 6 17" xfId="29342"/>
    <cellStyle name="20% - 輔色5 21 13 6 18" xfId="30310"/>
    <cellStyle name="20% - 輔色5 21 13 6 19" xfId="31240"/>
    <cellStyle name="20% - 輔色5 21 13 6 2" xfId="12477"/>
    <cellStyle name="20% - 輔色5 21 13 6 20" xfId="32162"/>
    <cellStyle name="20% - 輔色5 21 13 6 3" xfId="13690"/>
    <cellStyle name="20% - 輔色5 21 13 6 4" xfId="14912"/>
    <cellStyle name="20% - 輔色5 21 13 6 5" xfId="16103"/>
    <cellStyle name="20% - 輔色5 21 13 6 6" xfId="17292"/>
    <cellStyle name="20% - 輔色5 21 13 6 7" xfId="18472"/>
    <cellStyle name="20% - 輔色5 21 13 6 8" xfId="19629"/>
    <cellStyle name="20% - 輔色5 21 13 6 9" xfId="20758"/>
    <cellStyle name="20% - 輔色5 21 13 7" xfId="11488"/>
    <cellStyle name="20% - 輔色5 21 13 8" xfId="8032"/>
    <cellStyle name="20% - 輔色5 21 13 9" xfId="8896"/>
    <cellStyle name="20% - 輔色5 21 14" xfId="6807"/>
    <cellStyle name="20% - 輔色5 21 14 10" xfId="22089"/>
    <cellStyle name="20% - 輔色5 21 14 11" xfId="23196"/>
    <cellStyle name="20% - 輔色5 21 14 12" xfId="24294"/>
    <cellStyle name="20% - 輔色5 21 14 13" xfId="25374"/>
    <cellStyle name="20% - 輔色5 21 14 14" xfId="26440"/>
    <cellStyle name="20% - 輔色5 21 14 15" xfId="27492"/>
    <cellStyle name="20% - 輔色5 21 14 16" xfId="28518"/>
    <cellStyle name="20% - 輔色5 21 14 17" xfId="29511"/>
    <cellStyle name="20% - 輔色5 21 14 18" xfId="30461"/>
    <cellStyle name="20% - 輔色5 21 14 19" xfId="31391"/>
    <cellStyle name="20% - 輔色5 21 14 2" xfId="12693"/>
    <cellStyle name="20% - 輔色5 21 14 20" xfId="32310"/>
    <cellStyle name="20% - 輔色5 21 14 3" xfId="13914"/>
    <cellStyle name="20% - 輔色5 21 14 4" xfId="15131"/>
    <cellStyle name="20% - 輔色5 21 14 5" xfId="16315"/>
    <cellStyle name="20% - 輔色5 21 14 6" xfId="17516"/>
    <cellStyle name="20% - 輔色5 21 14 7" xfId="18684"/>
    <cellStyle name="20% - 輔色5 21 14 8" xfId="19832"/>
    <cellStyle name="20% - 輔色5 21 14 9" xfId="20963"/>
    <cellStyle name="20% - 輔色5 21 15" xfId="6203"/>
    <cellStyle name="20% - 輔色5 21 15 10" xfId="21635"/>
    <cellStyle name="20% - 輔色5 21 15 11" xfId="22745"/>
    <cellStyle name="20% - 輔色5 21 15 12" xfId="23852"/>
    <cellStyle name="20% - 輔色5 21 15 13" xfId="24943"/>
    <cellStyle name="20% - 輔色5 21 15 14" xfId="26029"/>
    <cellStyle name="20% - 輔色5 21 15 15" xfId="27089"/>
    <cellStyle name="20% - 輔色5 21 15 16" xfId="28128"/>
    <cellStyle name="20% - 輔色5 21 15 17" xfId="29140"/>
    <cellStyle name="20% - 輔色5 21 15 18" xfId="30125"/>
    <cellStyle name="20% - 輔色5 21 15 19" xfId="31064"/>
    <cellStyle name="20% - 輔色5 21 15 2" xfId="12179"/>
    <cellStyle name="20% - 輔色5 21 15 20" xfId="31990"/>
    <cellStyle name="20% - 輔色5 21 15 3" xfId="13390"/>
    <cellStyle name="20% - 輔色5 21 15 4" xfId="14612"/>
    <cellStyle name="20% - 輔色5 21 15 5" xfId="15815"/>
    <cellStyle name="20% - 輔色5 21 15 6" xfId="17004"/>
    <cellStyle name="20% - 輔色5 21 15 7" xfId="18196"/>
    <cellStyle name="20% - 輔色5 21 15 8" xfId="19358"/>
    <cellStyle name="20% - 輔色5 21 15 9" xfId="20503"/>
    <cellStyle name="20% - 輔色5 21 16" xfId="6833"/>
    <cellStyle name="20% - 輔色5 21 16 10" xfId="22112"/>
    <cellStyle name="20% - 輔色5 21 16 11" xfId="23219"/>
    <cellStyle name="20% - 輔色5 21 16 12" xfId="24316"/>
    <cellStyle name="20% - 輔色5 21 16 13" xfId="25398"/>
    <cellStyle name="20% - 輔色5 21 16 14" xfId="26463"/>
    <cellStyle name="20% - 輔色5 21 16 15" xfId="27514"/>
    <cellStyle name="20% - 輔色5 21 16 16" xfId="28540"/>
    <cellStyle name="20% - 輔色5 21 16 17" xfId="29533"/>
    <cellStyle name="20% - 輔色5 21 16 18" xfId="30483"/>
    <cellStyle name="20% - 輔色5 21 16 19" xfId="31413"/>
    <cellStyle name="20% - 輔色5 21 16 2" xfId="12717"/>
    <cellStyle name="20% - 輔色5 21 16 20" xfId="32332"/>
    <cellStyle name="20% - 輔色5 21 16 3" xfId="13938"/>
    <cellStyle name="20% - 輔色5 21 16 4" xfId="15155"/>
    <cellStyle name="20% - 輔色5 21 16 5" xfId="16341"/>
    <cellStyle name="20% - 輔色5 21 16 6" xfId="17540"/>
    <cellStyle name="20% - 輔色5 21 16 7" xfId="18708"/>
    <cellStyle name="20% - 輔色5 21 16 8" xfId="19856"/>
    <cellStyle name="20% - 輔色5 21 16 9" xfId="20987"/>
    <cellStyle name="20% - 輔色5 21 17" xfId="6192"/>
    <cellStyle name="20% - 輔色5 21 17 10" xfId="21624"/>
    <cellStyle name="20% - 輔色5 21 17 11" xfId="22734"/>
    <cellStyle name="20% - 輔色5 21 17 12" xfId="23841"/>
    <cellStyle name="20% - 輔色5 21 17 13" xfId="24932"/>
    <cellStyle name="20% - 輔色5 21 17 14" xfId="26018"/>
    <cellStyle name="20% - 輔色5 21 17 15" xfId="27078"/>
    <cellStyle name="20% - 輔色5 21 17 16" xfId="28117"/>
    <cellStyle name="20% - 輔色5 21 17 17" xfId="29129"/>
    <cellStyle name="20% - 輔色5 21 17 18" xfId="30114"/>
    <cellStyle name="20% - 輔色5 21 17 19" xfId="31053"/>
    <cellStyle name="20% - 輔色5 21 17 2" xfId="12168"/>
    <cellStyle name="20% - 輔色5 21 17 20" xfId="31979"/>
    <cellStyle name="20% - 輔色5 21 17 3" xfId="13379"/>
    <cellStyle name="20% - 輔色5 21 17 4" xfId="14601"/>
    <cellStyle name="20% - 輔色5 21 17 5" xfId="15804"/>
    <cellStyle name="20% - 輔色5 21 17 6" xfId="16993"/>
    <cellStyle name="20% - 輔色5 21 17 7" xfId="18185"/>
    <cellStyle name="20% - 輔色5 21 17 8" xfId="19347"/>
    <cellStyle name="20% - 輔色5 21 17 9" xfId="20492"/>
    <cellStyle name="20% - 輔色5 21 18" xfId="6188"/>
    <cellStyle name="20% - 輔色5 21 18 10" xfId="21620"/>
    <cellStyle name="20% - 輔色5 21 18 11" xfId="22730"/>
    <cellStyle name="20% - 輔色5 21 18 12" xfId="23837"/>
    <cellStyle name="20% - 輔色5 21 18 13" xfId="24929"/>
    <cellStyle name="20% - 輔色5 21 18 14" xfId="26015"/>
    <cellStyle name="20% - 輔色5 21 18 15" xfId="27076"/>
    <cellStyle name="20% - 輔色5 21 18 16" xfId="28115"/>
    <cellStyle name="20% - 輔色5 21 18 17" xfId="29127"/>
    <cellStyle name="20% - 輔色5 21 18 18" xfId="30112"/>
    <cellStyle name="20% - 輔色5 21 18 19" xfId="31051"/>
    <cellStyle name="20% - 輔色5 21 18 2" xfId="12165"/>
    <cellStyle name="20% - 輔色5 21 18 20" xfId="31977"/>
    <cellStyle name="20% - 輔色5 21 18 3" xfId="13375"/>
    <cellStyle name="20% - 輔色5 21 18 4" xfId="14598"/>
    <cellStyle name="20% - 輔色5 21 18 5" xfId="15800"/>
    <cellStyle name="20% - 輔色5 21 18 6" xfId="16990"/>
    <cellStyle name="20% - 輔色5 21 18 7" xfId="18181"/>
    <cellStyle name="20% - 輔色5 21 18 8" xfId="19345"/>
    <cellStyle name="20% - 輔色5 21 18 9" xfId="20489"/>
    <cellStyle name="20% - 輔色5 21 19" xfId="10916"/>
    <cellStyle name="20% - 輔色5 21 2" xfId="4899"/>
    <cellStyle name="20% - 輔色5 21 2 10" xfId="8552"/>
    <cellStyle name="20% - 輔色5 21 2 11" xfId="11478"/>
    <cellStyle name="20% - 輔色5 21 2 12" xfId="11682"/>
    <cellStyle name="20% - 輔色5 21 2 13" xfId="16281"/>
    <cellStyle name="20% - 輔色5 21 2 14" xfId="11235"/>
    <cellStyle name="20% - 輔色5 21 2 15" xfId="18369"/>
    <cellStyle name="20% - 輔色5 21 2 16" xfId="11562"/>
    <cellStyle name="20% - 輔色5 21 2 17" xfId="11273"/>
    <cellStyle name="20% - 輔色5 21 2 18" xfId="8090"/>
    <cellStyle name="20% - 輔色5 21 2 19" xfId="12220"/>
    <cellStyle name="20% - 輔色5 21 2 2" xfId="6878"/>
    <cellStyle name="20% - 輔色5 21 2 2 10" xfId="22152"/>
    <cellStyle name="20% - 輔色5 21 2 2 11" xfId="23258"/>
    <cellStyle name="20% - 輔色5 21 2 2 12" xfId="24356"/>
    <cellStyle name="20% - 輔色5 21 2 2 13" xfId="25438"/>
    <cellStyle name="20% - 輔色5 21 2 2 14" xfId="26501"/>
    <cellStyle name="20% - 輔色5 21 2 2 15" xfId="27549"/>
    <cellStyle name="20% - 輔色5 21 2 2 16" xfId="28578"/>
    <cellStyle name="20% - 輔色5 21 2 2 17" xfId="29567"/>
    <cellStyle name="20% - 輔色5 21 2 2 18" xfId="30517"/>
    <cellStyle name="20% - 輔色5 21 2 2 19" xfId="31447"/>
    <cellStyle name="20% - 輔色5 21 2 2 2" xfId="12760"/>
    <cellStyle name="20% - 輔色5 21 2 2 20" xfId="32366"/>
    <cellStyle name="20% - 輔色5 21 2 2 3" xfId="13979"/>
    <cellStyle name="20% - 輔色5 21 2 2 4" xfId="15196"/>
    <cellStyle name="20% - 輔色5 21 2 2 5" xfId="16384"/>
    <cellStyle name="20% - 輔色5 21 2 2 6" xfId="17580"/>
    <cellStyle name="20% - 輔色5 21 2 2 7" xfId="18750"/>
    <cellStyle name="20% - 輔色5 21 2 2 8" xfId="19895"/>
    <cellStyle name="20% - 輔色5 21 2 2 9" xfId="21029"/>
    <cellStyle name="20% - 輔色5 21 2 20" xfId="10140"/>
    <cellStyle name="20% - 輔色5 21 2 21" xfId="11117"/>
    <cellStyle name="20% - 輔色5 21 2 22" xfId="26161"/>
    <cellStyle name="20% - 輔色5 21 2 23" xfId="24277"/>
    <cellStyle name="20% - 輔色5 21 2 24" xfId="25517"/>
    <cellStyle name="20% - 輔色5 21 2 25" xfId="8776"/>
    <cellStyle name="20% - 輔色5 21 2 3" xfId="6151"/>
    <cellStyle name="20% - 輔色5 21 2 3 10" xfId="8123"/>
    <cellStyle name="20% - 輔色5 21 2 3 11" xfId="9567"/>
    <cellStyle name="20% - 輔色5 21 2 3 12" xfId="20559"/>
    <cellStyle name="20% - 輔色5 21 2 3 13" xfId="22204"/>
    <cellStyle name="20% - 輔色5 21 2 3 14" xfId="23310"/>
    <cellStyle name="20% - 輔色5 21 2 3 15" xfId="24408"/>
    <cellStyle name="20% - 輔色5 21 2 3 16" xfId="25489"/>
    <cellStyle name="20% - 輔色5 21 2 3 17" xfId="8079"/>
    <cellStyle name="20% - 輔色5 21 2 3 18" xfId="10981"/>
    <cellStyle name="20% - 輔色5 21 2 3 19" xfId="29158"/>
    <cellStyle name="20% - 輔色5 21 2 3 2" xfId="12130"/>
    <cellStyle name="20% - 輔色5 21 2 3 20" xfId="26568"/>
    <cellStyle name="20% - 輔色5 21 2 3 3" xfId="10835"/>
    <cellStyle name="20% - 輔色5 21 2 3 4" xfId="9720"/>
    <cellStyle name="20% - 輔色5 21 2 3 5" xfId="12812"/>
    <cellStyle name="20% - 輔色5 21 2 3 6" xfId="14031"/>
    <cellStyle name="20% - 輔色5 21 2 3 7" xfId="11346"/>
    <cellStyle name="20% - 輔色5 21 2 3 8" xfId="17028"/>
    <cellStyle name="20% - 輔色5 21 2 3 9" xfId="17326"/>
    <cellStyle name="20% - 輔色5 21 2 4" xfId="6683"/>
    <cellStyle name="20% - 輔色5 21 2 4 10" xfId="21991"/>
    <cellStyle name="20% - 輔色5 21 2 4 11" xfId="23104"/>
    <cellStyle name="20% - 輔色5 21 2 4 12" xfId="24196"/>
    <cellStyle name="20% - 輔色5 21 2 4 13" xfId="25279"/>
    <cellStyle name="20% - 輔色5 21 2 4 14" xfId="26345"/>
    <cellStyle name="20% - 輔色5 21 2 4 15" xfId="27399"/>
    <cellStyle name="20% - 輔色5 21 2 4 16" xfId="28426"/>
    <cellStyle name="20% - 輔色5 21 2 4 17" xfId="29427"/>
    <cellStyle name="20% - 輔色5 21 2 4 18" xfId="30385"/>
    <cellStyle name="20% - 輔色5 21 2 4 19" xfId="31316"/>
    <cellStyle name="20% - 輔色5 21 2 4 2" xfId="12589"/>
    <cellStyle name="20% - 輔色5 21 2 4 20" xfId="32236"/>
    <cellStyle name="20% - 輔色5 21 2 4 3" xfId="13802"/>
    <cellStyle name="20% - 輔色5 21 2 4 4" xfId="15023"/>
    <cellStyle name="20% - 輔色5 21 2 4 5" xfId="16213"/>
    <cellStyle name="20% - 輔色5 21 2 4 6" xfId="17409"/>
    <cellStyle name="20% - 輔色5 21 2 4 7" xfId="18575"/>
    <cellStyle name="20% - 輔色5 21 2 4 8" xfId="19734"/>
    <cellStyle name="20% - 輔色5 21 2 4 9" xfId="20859"/>
    <cellStyle name="20% - 輔色5 21 2 5" xfId="6844"/>
    <cellStyle name="20% - 輔色5 21 2 5 10" xfId="22120"/>
    <cellStyle name="20% - 輔色5 21 2 5 11" xfId="23227"/>
    <cellStyle name="20% - 輔色5 21 2 5 12" xfId="24326"/>
    <cellStyle name="20% - 輔色5 21 2 5 13" xfId="25407"/>
    <cellStyle name="20% - 輔色5 21 2 5 14" xfId="26471"/>
    <cellStyle name="20% - 輔色5 21 2 5 15" xfId="27521"/>
    <cellStyle name="20% - 輔色5 21 2 5 16" xfId="28549"/>
    <cellStyle name="20% - 輔色5 21 2 5 17" xfId="29539"/>
    <cellStyle name="20% - 輔色5 21 2 5 18" xfId="30489"/>
    <cellStyle name="20% - 輔色5 21 2 5 19" xfId="31419"/>
    <cellStyle name="20% - 輔色5 21 2 5 2" xfId="12727"/>
    <cellStyle name="20% - 輔色5 21 2 5 20" xfId="32338"/>
    <cellStyle name="20% - 輔色5 21 2 5 3" xfId="13948"/>
    <cellStyle name="20% - 輔色5 21 2 5 4" xfId="15165"/>
    <cellStyle name="20% - 輔色5 21 2 5 5" xfId="16352"/>
    <cellStyle name="20% - 輔色5 21 2 5 6" xfId="17550"/>
    <cellStyle name="20% - 輔色5 21 2 5 7" xfId="18719"/>
    <cellStyle name="20% - 輔色5 21 2 5 8" xfId="19864"/>
    <cellStyle name="20% - 輔色5 21 2 5 9" xfId="20997"/>
    <cellStyle name="20% - 輔色5 21 2 6" xfId="6775"/>
    <cellStyle name="20% - 輔色5 21 2 6 10" xfId="22062"/>
    <cellStyle name="20% - 輔色5 21 2 6 11" xfId="23170"/>
    <cellStyle name="20% - 輔色5 21 2 6 12" xfId="24265"/>
    <cellStyle name="20% - 輔色5 21 2 6 13" xfId="25347"/>
    <cellStyle name="20% - 輔色5 21 2 6 14" xfId="26414"/>
    <cellStyle name="20% - 輔色5 21 2 6 15" xfId="27464"/>
    <cellStyle name="20% - 輔色5 21 2 6 16" xfId="28491"/>
    <cellStyle name="20% - 輔色5 21 2 6 17" xfId="29487"/>
    <cellStyle name="20% - 輔色5 21 2 6 18" xfId="30436"/>
    <cellStyle name="20% - 輔色5 21 2 6 19" xfId="31367"/>
    <cellStyle name="20% - 輔色5 21 2 6 2" xfId="12665"/>
    <cellStyle name="20% - 輔色5 21 2 6 20" xfId="32287"/>
    <cellStyle name="20% - 輔色5 21 2 6 3" xfId="13884"/>
    <cellStyle name="20% - 輔色5 21 2 6 4" xfId="15101"/>
    <cellStyle name="20% - 輔色5 21 2 6 5" xfId="16287"/>
    <cellStyle name="20% - 輔色5 21 2 6 6" xfId="17485"/>
    <cellStyle name="20% - 輔色5 21 2 6 7" xfId="18655"/>
    <cellStyle name="20% - 輔色5 21 2 6 8" xfId="19805"/>
    <cellStyle name="20% - 輔色5 21 2 6 9" xfId="20936"/>
    <cellStyle name="20% - 輔色5 21 2 7" xfId="11154"/>
    <cellStyle name="20% - 輔色5 21 2 8" xfId="9804"/>
    <cellStyle name="20% - 輔色5 21 2 9" xfId="9779"/>
    <cellStyle name="20% - 輔色5 21 20" xfId="10590"/>
    <cellStyle name="20% - 輔色5 21 21" xfId="11941"/>
    <cellStyle name="20% - 輔色5 21 22" xfId="7664"/>
    <cellStyle name="20% - 輔色5 21 23" xfId="11139"/>
    <cellStyle name="20% - 輔色5 21 24" xfId="16082"/>
    <cellStyle name="20% - 輔色5 21 25" xfId="9617"/>
    <cellStyle name="20% - 輔色5 21 26" xfId="16957"/>
    <cellStyle name="20% - 輔色5 21 27" xfId="9857"/>
    <cellStyle name="20% - 輔色5 21 28" xfId="10071"/>
    <cellStyle name="20% - 輔色5 21 29" xfId="9406"/>
    <cellStyle name="20% - 輔色5 21 3" xfId="5852"/>
    <cellStyle name="20% - 輔色5 21 3 10" xfId="12239"/>
    <cellStyle name="20% - 輔色5 21 3 11" xfId="13444"/>
    <cellStyle name="20% - 輔色5 21 3 12" xfId="8066"/>
    <cellStyle name="20% - 輔色5 21 3 13" xfId="10635"/>
    <cellStyle name="20% - 輔色5 21 3 14" xfId="16175"/>
    <cellStyle name="20% - 輔色5 21 3 15" xfId="14717"/>
    <cellStyle name="20% - 輔色5 21 3 16" xfId="10033"/>
    <cellStyle name="20% - 輔色5 21 3 17" xfId="20794"/>
    <cellStyle name="20% - 輔色5 21 3 18" xfId="21681"/>
    <cellStyle name="20% - 輔色5 21 3 19" xfId="22790"/>
    <cellStyle name="20% - 輔色5 21 3 2" xfId="7131"/>
    <cellStyle name="20% - 輔色5 21 3 2 10" xfId="22378"/>
    <cellStyle name="20% - 輔色5 21 3 2 11" xfId="23484"/>
    <cellStyle name="20% - 輔色5 21 3 2 12" xfId="24579"/>
    <cellStyle name="20% - 輔色5 21 3 2 13" xfId="25664"/>
    <cellStyle name="20% - 輔色5 21 3 2 14" xfId="26726"/>
    <cellStyle name="20% - 輔色5 21 3 2 15" xfId="27770"/>
    <cellStyle name="20% - 輔色5 21 3 2 16" xfId="28791"/>
    <cellStyle name="20% - 輔色5 21 3 2 17" xfId="29779"/>
    <cellStyle name="20% - 輔色5 21 3 2 18" xfId="30724"/>
    <cellStyle name="20% - 輔色5 21 3 2 19" xfId="31652"/>
    <cellStyle name="20% - 輔色5 21 3 2 2" xfId="13001"/>
    <cellStyle name="20% - 輔色5 21 3 2 20" xfId="32568"/>
    <cellStyle name="20% - 輔色5 21 3 2 3" xfId="14220"/>
    <cellStyle name="20% - 輔色5 21 3 2 4" xfId="15431"/>
    <cellStyle name="20% - 輔色5 21 3 2 5" xfId="16622"/>
    <cellStyle name="20% - 輔色5 21 3 2 6" xfId="17816"/>
    <cellStyle name="20% - 輔色5 21 3 2 7" xfId="18981"/>
    <cellStyle name="20% - 輔色5 21 3 2 8" xfId="20125"/>
    <cellStyle name="20% - 輔色5 21 3 2 9" xfId="21259"/>
    <cellStyle name="20% - 輔色5 21 3 20" xfId="23894"/>
    <cellStyle name="20% - 輔色5 21 3 21" xfId="24985"/>
    <cellStyle name="20% - 輔色5 21 3 22" xfId="22976"/>
    <cellStyle name="20% - 輔色5 21 3 23" xfId="23120"/>
    <cellStyle name="20% - 輔色5 21 3 24" xfId="9807"/>
    <cellStyle name="20% - 輔色5 21 3 25" xfId="10229"/>
    <cellStyle name="20% - 輔色5 21 3 3" xfId="7220"/>
    <cellStyle name="20% - 輔色5 21 3 3 10" xfId="22458"/>
    <cellStyle name="20% - 輔色5 21 3 3 11" xfId="23564"/>
    <cellStyle name="20% - 輔色5 21 3 3 12" xfId="24656"/>
    <cellStyle name="20% - 輔色5 21 3 3 13" xfId="25743"/>
    <cellStyle name="20% - 輔色5 21 3 3 14" xfId="26802"/>
    <cellStyle name="20% - 輔色5 21 3 3 15" xfId="27845"/>
    <cellStyle name="20% - 輔色5 21 3 3 16" xfId="28867"/>
    <cellStyle name="20% - 輔色5 21 3 3 17" xfId="29854"/>
    <cellStyle name="20% - 輔色5 21 3 3 18" xfId="30796"/>
    <cellStyle name="20% - 輔色5 21 3 3 19" xfId="31723"/>
    <cellStyle name="20% - 輔色5 21 3 3 2" xfId="13084"/>
    <cellStyle name="20% - 輔色5 21 3 3 20" xfId="32639"/>
    <cellStyle name="20% - 輔色5 21 3 3 3" xfId="14303"/>
    <cellStyle name="20% - 輔色5 21 3 3 4" xfId="15513"/>
    <cellStyle name="20% - 輔色5 21 3 3 5" xfId="16706"/>
    <cellStyle name="20% - 輔色5 21 3 3 6" xfId="17899"/>
    <cellStyle name="20% - 輔色5 21 3 3 7" xfId="19062"/>
    <cellStyle name="20% - 輔色5 21 3 3 8" xfId="20203"/>
    <cellStyle name="20% - 輔色5 21 3 3 9" xfId="21340"/>
    <cellStyle name="20% - 輔色5 21 3 4" xfId="7296"/>
    <cellStyle name="20% - 輔色5 21 3 4 10" xfId="22526"/>
    <cellStyle name="20% - 輔色5 21 3 4 11" xfId="23631"/>
    <cellStyle name="20% - 輔色5 21 3 4 12" xfId="24723"/>
    <cellStyle name="20% - 輔色5 21 3 4 13" xfId="25810"/>
    <cellStyle name="20% - 輔色5 21 3 4 14" xfId="26872"/>
    <cellStyle name="20% - 輔色5 21 3 4 15" xfId="27915"/>
    <cellStyle name="20% - 輔色5 21 3 4 16" xfId="28935"/>
    <cellStyle name="20% - 輔色5 21 3 4 17" xfId="29923"/>
    <cellStyle name="20% - 輔色5 21 3 4 18" xfId="30863"/>
    <cellStyle name="20% - 輔色5 21 3 4 19" xfId="31790"/>
    <cellStyle name="20% - 輔色5 21 3 4 2" xfId="13154"/>
    <cellStyle name="20% - 輔色5 21 3 4 20" xfId="32706"/>
    <cellStyle name="20% - 輔色5 21 3 4 3" xfId="14375"/>
    <cellStyle name="20% - 輔色5 21 3 4 4" xfId="15586"/>
    <cellStyle name="20% - 輔色5 21 3 4 5" xfId="16778"/>
    <cellStyle name="20% - 輔色5 21 3 4 6" xfId="17972"/>
    <cellStyle name="20% - 輔色5 21 3 4 7" xfId="19134"/>
    <cellStyle name="20% - 輔色5 21 3 4 8" xfId="20276"/>
    <cellStyle name="20% - 輔色5 21 3 4 9" xfId="21411"/>
    <cellStyle name="20% - 輔色5 21 3 5" xfId="7365"/>
    <cellStyle name="20% - 輔色5 21 3 5 10" xfId="22594"/>
    <cellStyle name="20% - 輔色5 21 3 5 11" xfId="23698"/>
    <cellStyle name="20% - 輔色5 21 3 5 12" xfId="24791"/>
    <cellStyle name="20% - 輔色5 21 3 5 13" xfId="25877"/>
    <cellStyle name="20% - 輔色5 21 3 5 14" xfId="26939"/>
    <cellStyle name="20% - 輔色5 21 3 5 15" xfId="27984"/>
    <cellStyle name="20% - 輔色5 21 3 5 16" xfId="29002"/>
    <cellStyle name="20% - 輔色5 21 3 5 17" xfId="29990"/>
    <cellStyle name="20% - 輔色5 21 3 5 18" xfId="30930"/>
    <cellStyle name="20% - 輔色5 21 3 5 19" xfId="31857"/>
    <cellStyle name="20% - 輔色5 21 3 5 2" xfId="13223"/>
    <cellStyle name="20% - 輔色5 21 3 5 20" xfId="32772"/>
    <cellStyle name="20% - 輔色5 21 3 5 3" xfId="14444"/>
    <cellStyle name="20% - 輔色5 21 3 5 4" xfId="15654"/>
    <cellStyle name="20% - 輔色5 21 3 5 5" xfId="16847"/>
    <cellStyle name="20% - 輔色5 21 3 5 6" xfId="18040"/>
    <cellStyle name="20% - 輔色5 21 3 5 7" xfId="19202"/>
    <cellStyle name="20% - 輔色5 21 3 5 8" xfId="20345"/>
    <cellStyle name="20% - 輔色5 21 3 5 9" xfId="21479"/>
    <cellStyle name="20% - 輔色5 21 3 6" xfId="7431"/>
    <cellStyle name="20% - 輔色5 21 3 6 10" xfId="22660"/>
    <cellStyle name="20% - 輔色5 21 3 6 11" xfId="23764"/>
    <cellStyle name="20% - 輔色5 21 3 6 12" xfId="24857"/>
    <cellStyle name="20% - 輔色5 21 3 6 13" xfId="25943"/>
    <cellStyle name="20% - 輔色5 21 3 6 14" xfId="27005"/>
    <cellStyle name="20% - 輔色5 21 3 6 15" xfId="28050"/>
    <cellStyle name="20% - 輔色5 21 3 6 16" xfId="29068"/>
    <cellStyle name="20% - 輔色5 21 3 6 17" xfId="30056"/>
    <cellStyle name="20% - 輔色5 21 3 6 18" xfId="30996"/>
    <cellStyle name="20% - 輔色5 21 3 6 19" xfId="31923"/>
    <cellStyle name="20% - 輔色5 21 3 6 2" xfId="13289"/>
    <cellStyle name="20% - 輔色5 21 3 6 20" xfId="32838"/>
    <cellStyle name="20% - 輔色5 21 3 6 3" xfId="14510"/>
    <cellStyle name="20% - 輔色5 21 3 6 4" xfId="15720"/>
    <cellStyle name="20% - 輔色5 21 3 6 5" xfId="16913"/>
    <cellStyle name="20% - 輔色5 21 3 6 6" xfId="18106"/>
    <cellStyle name="20% - 輔色5 21 3 6 7" xfId="19268"/>
    <cellStyle name="20% - 輔色5 21 3 6 8" xfId="20411"/>
    <cellStyle name="20% - 輔色5 21 3 6 9" xfId="21545"/>
    <cellStyle name="20% - 輔色5 21 3 7" xfId="11872"/>
    <cellStyle name="20% - 輔色5 21 3 8" xfId="7726"/>
    <cellStyle name="20% - 輔色5 21 3 9" xfId="10332"/>
    <cellStyle name="20% - 輔色5 21 30" xfId="10168"/>
    <cellStyle name="20% - 輔色5 21 31" xfId="8652"/>
    <cellStyle name="20% - 輔色5 21 32" xfId="11050"/>
    <cellStyle name="20% - 輔色5 21 33" xfId="13514"/>
    <cellStyle name="20% - 輔色5 21 34" xfId="24908"/>
    <cellStyle name="20% - 輔色5 21 35" xfId="28146"/>
    <cellStyle name="20% - 輔色5 21 36" xfId="23319"/>
    <cellStyle name="20% - 輔色5 21 37" xfId="30293"/>
    <cellStyle name="20% - 輔色5 21 4" xfId="4922"/>
    <cellStyle name="20% - 輔色5 21 4 10" xfId="11009"/>
    <cellStyle name="20% - 輔色5 21 4 11" xfId="12196"/>
    <cellStyle name="20% - 輔色5 21 4 12" xfId="10924"/>
    <cellStyle name="20% - 輔色5 21 4 13" xfId="11124"/>
    <cellStyle name="20% - 輔色5 21 4 14" xfId="15935"/>
    <cellStyle name="20% - 輔色5 21 4 15" xfId="10518"/>
    <cellStyle name="20% - 輔色5 21 4 16" xfId="7799"/>
    <cellStyle name="20% - 輔色5 21 4 17" xfId="19319"/>
    <cellStyle name="20% - 輔色5 21 4 18" xfId="14425"/>
    <cellStyle name="20% - 輔色5 21 4 19" xfId="21651"/>
    <cellStyle name="20% - 輔色5 21 4 2" xfId="6892"/>
    <cellStyle name="20% - 輔色5 21 4 2 10" xfId="22166"/>
    <cellStyle name="20% - 輔色5 21 4 2 11" xfId="23272"/>
    <cellStyle name="20% - 輔色5 21 4 2 12" xfId="24370"/>
    <cellStyle name="20% - 輔色5 21 4 2 13" xfId="25452"/>
    <cellStyle name="20% - 輔色5 21 4 2 14" xfId="26515"/>
    <cellStyle name="20% - 輔色5 21 4 2 15" xfId="27563"/>
    <cellStyle name="20% - 輔色5 21 4 2 16" xfId="28592"/>
    <cellStyle name="20% - 輔色5 21 4 2 17" xfId="29581"/>
    <cellStyle name="20% - 輔色5 21 4 2 18" xfId="30531"/>
    <cellStyle name="20% - 輔色5 21 4 2 19" xfId="31461"/>
    <cellStyle name="20% - 輔色5 21 4 2 2" xfId="12774"/>
    <cellStyle name="20% - 輔色5 21 4 2 20" xfId="32380"/>
    <cellStyle name="20% - 輔色5 21 4 2 3" xfId="13993"/>
    <cellStyle name="20% - 輔色5 21 4 2 4" xfId="15210"/>
    <cellStyle name="20% - 輔色5 21 4 2 5" xfId="16398"/>
    <cellStyle name="20% - 輔色5 21 4 2 6" xfId="17594"/>
    <cellStyle name="20% - 輔色5 21 4 2 7" xfId="18764"/>
    <cellStyle name="20% - 輔色5 21 4 2 8" xfId="19909"/>
    <cellStyle name="20% - 輔色5 21 4 2 9" xfId="21043"/>
    <cellStyle name="20% - 輔色5 21 4 20" xfId="22760"/>
    <cellStyle name="20% - 輔色5 21 4 21" xfId="23866"/>
    <cellStyle name="20% - 輔色5 21 4 22" xfId="8432"/>
    <cellStyle name="20% - 輔色5 21 4 23" xfId="13042"/>
    <cellStyle name="20% - 輔色5 21 4 24" xfId="23411"/>
    <cellStyle name="20% - 輔色5 21 4 25" xfId="10897"/>
    <cellStyle name="20% - 輔色5 21 4 3" xfId="6138"/>
    <cellStyle name="20% - 輔色5 21 4 3 10" xfId="7690"/>
    <cellStyle name="20% - 輔色5 21 4 3 11" xfId="7872"/>
    <cellStyle name="20% - 輔色5 21 4 3 12" xfId="11286"/>
    <cellStyle name="20% - 輔色5 21 4 3 13" xfId="17548"/>
    <cellStyle name="20% - 輔色5 21 4 3 14" xfId="21318"/>
    <cellStyle name="20% - 輔色5 21 4 3 15" xfId="11678"/>
    <cellStyle name="20% - 輔色5 21 4 3 16" xfId="8240"/>
    <cellStyle name="20% - 輔色5 21 4 3 17" xfId="10820"/>
    <cellStyle name="20% - 輔色5 21 4 3 18" xfId="9978"/>
    <cellStyle name="20% - 輔色5 21 4 3 19" xfId="11342"/>
    <cellStyle name="20% - 輔色5 21 4 3 2" xfId="12117"/>
    <cellStyle name="20% - 輔色5 21 4 3 20" xfId="20560"/>
    <cellStyle name="20% - 輔色5 21 4 3 3" xfId="7522"/>
    <cellStyle name="20% - 輔色5 21 4 3 4" xfId="9276"/>
    <cellStyle name="20% - 輔色5 21 4 3 5" xfId="11756"/>
    <cellStyle name="20% - 輔色5 21 4 3 6" xfId="10939"/>
    <cellStyle name="20% - 輔色5 21 4 3 7" xfId="9034"/>
    <cellStyle name="20% - 輔色5 21 4 3 8" xfId="11755"/>
    <cellStyle name="20% - 輔色5 21 4 3 9" xfId="9731"/>
    <cellStyle name="20% - 輔色5 21 4 4" xfId="6818"/>
    <cellStyle name="20% - 輔色5 21 4 4 10" xfId="22100"/>
    <cellStyle name="20% - 輔色5 21 4 4 11" xfId="23206"/>
    <cellStyle name="20% - 輔色5 21 4 4 12" xfId="24304"/>
    <cellStyle name="20% - 輔色5 21 4 4 13" xfId="25384"/>
    <cellStyle name="20% - 輔色5 21 4 4 14" xfId="26450"/>
    <cellStyle name="20% - 輔色5 21 4 4 15" xfId="27502"/>
    <cellStyle name="20% - 輔色5 21 4 4 16" xfId="28528"/>
    <cellStyle name="20% - 輔色5 21 4 4 17" xfId="29521"/>
    <cellStyle name="20% - 輔色5 21 4 4 18" xfId="30471"/>
    <cellStyle name="20% - 輔色5 21 4 4 19" xfId="31401"/>
    <cellStyle name="20% - 輔色5 21 4 4 2" xfId="12704"/>
    <cellStyle name="20% - 輔色5 21 4 4 20" xfId="32320"/>
    <cellStyle name="20% - 輔色5 21 4 4 3" xfId="13924"/>
    <cellStyle name="20% - 輔色5 21 4 4 4" xfId="15142"/>
    <cellStyle name="20% - 輔色5 21 4 4 5" xfId="16326"/>
    <cellStyle name="20% - 輔色5 21 4 4 6" xfId="17526"/>
    <cellStyle name="20% - 輔色5 21 4 4 7" xfId="18694"/>
    <cellStyle name="20% - 輔色5 21 4 4 8" xfId="19842"/>
    <cellStyle name="20% - 輔色5 21 4 4 9" xfId="20974"/>
    <cellStyle name="20% - 輔色5 21 4 5" xfId="6654"/>
    <cellStyle name="20% - 輔色5 21 4 5 10" xfId="21970"/>
    <cellStyle name="20% - 輔色5 21 4 5 11" xfId="23082"/>
    <cellStyle name="20% - 輔色5 21 4 5 12" xfId="24174"/>
    <cellStyle name="20% - 輔色5 21 4 5 13" xfId="25259"/>
    <cellStyle name="20% - 輔色5 21 4 5 14" xfId="26322"/>
    <cellStyle name="20% - 輔色5 21 4 5 15" xfId="27375"/>
    <cellStyle name="20% - 輔色5 21 4 5 16" xfId="28404"/>
    <cellStyle name="20% - 輔色5 21 4 5 17" xfId="29405"/>
    <cellStyle name="20% - 輔色5 21 4 5 18" xfId="30365"/>
    <cellStyle name="20% - 輔色5 21 4 5 19" xfId="31295"/>
    <cellStyle name="20% - 輔色5 21 4 5 2" xfId="12565"/>
    <cellStyle name="20% - 輔色5 21 4 5 20" xfId="32216"/>
    <cellStyle name="20% - 輔色5 21 4 5 3" xfId="13776"/>
    <cellStyle name="20% - 輔色5 21 4 5 4" xfId="14996"/>
    <cellStyle name="20% - 輔色5 21 4 5 5" xfId="16187"/>
    <cellStyle name="20% - 輔色5 21 4 5 6" xfId="17382"/>
    <cellStyle name="20% - 輔色5 21 4 5 7" xfId="18549"/>
    <cellStyle name="20% - 輔色5 21 4 5 8" xfId="19708"/>
    <cellStyle name="20% - 輔色5 21 4 5 9" xfId="20835"/>
    <cellStyle name="20% - 輔色5 21 4 6" xfId="6382"/>
    <cellStyle name="20% - 輔色5 21 4 6 10" xfId="21746"/>
    <cellStyle name="20% - 輔色5 21 4 6 11" xfId="22857"/>
    <cellStyle name="20% - 輔色5 21 4 6 12" xfId="23954"/>
    <cellStyle name="20% - 輔色5 21 4 6 13" xfId="25042"/>
    <cellStyle name="20% - 輔色5 21 4 6 14" xfId="26119"/>
    <cellStyle name="20% - 輔色5 21 4 6 15" xfId="27181"/>
    <cellStyle name="20% - 輔色5 21 4 6 16" xfId="28203"/>
    <cellStyle name="20% - 輔色5 21 4 6 17" xfId="29209"/>
    <cellStyle name="20% - 輔色5 21 4 6 18" xfId="30182"/>
    <cellStyle name="20% - 輔色5 21 4 6 19" xfId="31114"/>
    <cellStyle name="20% - 輔色5 21 4 6 2" xfId="12320"/>
    <cellStyle name="20% - 輔色5 21 4 6 20" xfId="32037"/>
    <cellStyle name="20% - 輔色5 21 4 6 3" xfId="13534"/>
    <cellStyle name="20% - 輔色5 21 4 6 4" xfId="14755"/>
    <cellStyle name="20% - 輔色5 21 4 6 5" xfId="15949"/>
    <cellStyle name="20% - 輔色5 21 4 6 6" xfId="17134"/>
    <cellStyle name="20% - 輔色5 21 4 6 7" xfId="18322"/>
    <cellStyle name="20% - 輔色5 21 4 6 8" xfId="19488"/>
    <cellStyle name="20% - 輔色5 21 4 6 9" xfId="20614"/>
    <cellStyle name="20% - 輔色5 21 4 7" xfId="11175"/>
    <cellStyle name="20% - 輔色5 21 4 8" xfId="10639"/>
    <cellStyle name="20% - 輔色5 21 4 9" xfId="11281"/>
    <cellStyle name="20% - 輔色5 21 5" xfId="5411"/>
    <cellStyle name="20% - 輔色5 21 5 10" xfId="10165"/>
    <cellStyle name="20% - 輔色5 21 5 11" xfId="10834"/>
    <cellStyle name="20% - 輔色5 21 5 12" xfId="10777"/>
    <cellStyle name="20% - 輔色5 21 5 13" xfId="9883"/>
    <cellStyle name="20% - 輔色5 21 5 14" xfId="8470"/>
    <cellStyle name="20% - 輔色5 21 5 15" xfId="11487"/>
    <cellStyle name="20% - 輔色5 21 5 16" xfId="9991"/>
    <cellStyle name="20% - 輔色5 21 5 17" xfId="18596"/>
    <cellStyle name="20% - 輔色5 21 5 18" xfId="8012"/>
    <cellStyle name="20% - 輔色5 21 5 19" xfId="19946"/>
    <cellStyle name="20% - 輔色5 21 5 2" xfId="7006"/>
    <cellStyle name="20% - 輔色5 21 5 2 10" xfId="22268"/>
    <cellStyle name="20% - 輔色5 21 5 2 11" xfId="23377"/>
    <cellStyle name="20% - 輔色5 21 5 2 12" xfId="24471"/>
    <cellStyle name="20% - 輔色5 21 5 2 13" xfId="25552"/>
    <cellStyle name="20% - 輔色5 21 5 2 14" xfId="26618"/>
    <cellStyle name="20% - 輔色5 21 5 2 15" xfId="27663"/>
    <cellStyle name="20% - 輔色5 21 5 2 16" xfId="28685"/>
    <cellStyle name="20% - 輔色5 21 5 2 17" xfId="29673"/>
    <cellStyle name="20% - 輔色5 21 5 2 18" xfId="30621"/>
    <cellStyle name="20% - 輔色5 21 5 2 19" xfId="31550"/>
    <cellStyle name="20% - 輔色5 21 5 2 2" xfId="12883"/>
    <cellStyle name="20% - 輔色5 21 5 2 20" xfId="32468"/>
    <cellStyle name="20% - 輔色5 21 5 2 3" xfId="14100"/>
    <cellStyle name="20% - 輔色5 21 5 2 4" xfId="15315"/>
    <cellStyle name="20% - 輔色5 21 5 2 5" xfId="16503"/>
    <cellStyle name="20% - 輔色5 21 5 2 6" xfId="17700"/>
    <cellStyle name="20% - 輔色5 21 5 2 7" xfId="18867"/>
    <cellStyle name="20% - 輔色5 21 5 2 8" xfId="20010"/>
    <cellStyle name="20% - 輔色5 21 5 2 9" xfId="21146"/>
    <cellStyle name="20% - 輔色5 21 5 20" xfId="22225"/>
    <cellStyle name="20% - 輔色5 21 5 21" xfId="23332"/>
    <cellStyle name="20% - 輔色5 21 5 22" xfId="24213"/>
    <cellStyle name="20% - 輔色5 21 5 23" xfId="16104"/>
    <cellStyle name="20% - 輔色5 21 5 24" xfId="14888"/>
    <cellStyle name="20% - 輔色5 21 5 25" xfId="9539"/>
    <cellStyle name="20% - 輔色5 21 5 3" xfId="6073"/>
    <cellStyle name="20% - 輔色5 21 5 3 10" xfId="9328"/>
    <cellStyle name="20% - 輔色5 21 5 3 11" xfId="15891"/>
    <cellStyle name="20% - 輔色5 21 5 3 12" xfId="11832"/>
    <cellStyle name="20% - 輔色5 21 5 3 13" xfId="8402"/>
    <cellStyle name="20% - 輔色5 21 5 3 14" xfId="13875"/>
    <cellStyle name="20% - 輔色5 21 5 3 15" xfId="17015"/>
    <cellStyle name="20% - 輔色5 21 5 3 16" xfId="15916"/>
    <cellStyle name="20% - 輔色5 21 5 3 17" xfId="21006"/>
    <cellStyle name="20% - 輔色5 21 5 3 18" xfId="16465"/>
    <cellStyle name="20% - 輔色5 21 5 3 19" xfId="22129"/>
    <cellStyle name="20% - 輔色5 21 5 3 2" xfId="12057"/>
    <cellStyle name="20% - 輔色5 21 5 3 20" xfId="23123"/>
    <cellStyle name="20% - 輔色5 21 5 3 3" xfId="7571"/>
    <cellStyle name="20% - 輔色5 21 5 3 4" xfId="9238"/>
    <cellStyle name="20% - 輔色5 21 5 3 5" xfId="10564"/>
    <cellStyle name="20% - 輔色5 21 5 3 6" xfId="11579"/>
    <cellStyle name="20% - 輔色5 21 5 3 7" xfId="10258"/>
    <cellStyle name="20% - 輔色5 21 5 3 8" xfId="8408"/>
    <cellStyle name="20% - 輔色5 21 5 3 9" xfId="10271"/>
    <cellStyle name="20% - 輔色5 21 5 4" xfId="6190"/>
    <cellStyle name="20% - 輔色5 21 5 4 10" xfId="21622"/>
    <cellStyle name="20% - 輔色5 21 5 4 11" xfId="22732"/>
    <cellStyle name="20% - 輔色5 21 5 4 12" xfId="23839"/>
    <cellStyle name="20% - 輔色5 21 5 4 13" xfId="24930"/>
    <cellStyle name="20% - 輔色5 21 5 4 14" xfId="26016"/>
    <cellStyle name="20% - 輔色5 21 5 4 15" xfId="27077"/>
    <cellStyle name="20% - 輔色5 21 5 4 16" xfId="28116"/>
    <cellStyle name="20% - 輔色5 21 5 4 17" xfId="29128"/>
    <cellStyle name="20% - 輔色5 21 5 4 18" xfId="30113"/>
    <cellStyle name="20% - 輔色5 21 5 4 19" xfId="31052"/>
    <cellStyle name="20% - 輔色5 21 5 4 2" xfId="12166"/>
    <cellStyle name="20% - 輔色5 21 5 4 20" xfId="31978"/>
    <cellStyle name="20% - 輔色5 21 5 4 3" xfId="13377"/>
    <cellStyle name="20% - 輔色5 21 5 4 4" xfId="14600"/>
    <cellStyle name="20% - 輔色5 21 5 4 5" xfId="15802"/>
    <cellStyle name="20% - 輔色5 21 5 4 6" xfId="16992"/>
    <cellStyle name="20% - 輔色5 21 5 4 7" xfId="18183"/>
    <cellStyle name="20% - 輔色5 21 5 4 8" xfId="19346"/>
    <cellStyle name="20% - 輔色5 21 5 4 9" xfId="20490"/>
    <cellStyle name="20% - 輔色5 21 5 5" xfId="6387"/>
    <cellStyle name="20% - 輔色5 21 5 5 10" xfId="21751"/>
    <cellStyle name="20% - 輔色5 21 5 5 11" xfId="22862"/>
    <cellStyle name="20% - 輔色5 21 5 5 12" xfId="23959"/>
    <cellStyle name="20% - 輔色5 21 5 5 13" xfId="25047"/>
    <cellStyle name="20% - 輔色5 21 5 5 14" xfId="26124"/>
    <cellStyle name="20% - 輔色5 21 5 5 15" xfId="27185"/>
    <cellStyle name="20% - 輔色5 21 5 5 16" xfId="28208"/>
    <cellStyle name="20% - 輔色5 21 5 5 17" xfId="29214"/>
    <cellStyle name="20% - 輔色5 21 5 5 18" xfId="30186"/>
    <cellStyle name="20% - 輔色5 21 5 5 19" xfId="31118"/>
    <cellStyle name="20% - 輔色5 21 5 5 2" xfId="12325"/>
    <cellStyle name="20% - 輔色5 21 5 5 20" xfId="32041"/>
    <cellStyle name="20% - 輔色5 21 5 5 3" xfId="13539"/>
    <cellStyle name="20% - 輔色5 21 5 5 4" xfId="14760"/>
    <cellStyle name="20% - 輔色5 21 5 5 5" xfId="15953"/>
    <cellStyle name="20% - 輔色5 21 5 5 6" xfId="17139"/>
    <cellStyle name="20% - 輔色5 21 5 5 7" xfId="18327"/>
    <cellStyle name="20% - 輔色5 21 5 5 8" xfId="19492"/>
    <cellStyle name="20% - 輔色5 21 5 5 9" xfId="20619"/>
    <cellStyle name="20% - 輔色5 21 5 6" xfId="6823"/>
    <cellStyle name="20% - 輔色5 21 5 6 10" xfId="22105"/>
    <cellStyle name="20% - 輔色5 21 5 6 11" xfId="23211"/>
    <cellStyle name="20% - 輔色5 21 5 6 12" xfId="24309"/>
    <cellStyle name="20% - 輔色5 21 5 6 13" xfId="25389"/>
    <cellStyle name="20% - 輔色5 21 5 6 14" xfId="26455"/>
    <cellStyle name="20% - 輔色5 21 5 6 15" xfId="27507"/>
    <cellStyle name="20% - 輔色5 21 5 6 16" xfId="28533"/>
    <cellStyle name="20% - 輔色5 21 5 6 17" xfId="29526"/>
    <cellStyle name="20% - 輔色5 21 5 6 18" xfId="30476"/>
    <cellStyle name="20% - 輔色5 21 5 6 19" xfId="31406"/>
    <cellStyle name="20% - 輔色5 21 5 6 2" xfId="12709"/>
    <cellStyle name="20% - 輔色5 21 5 6 20" xfId="32325"/>
    <cellStyle name="20% - 輔色5 21 5 6 3" xfId="13929"/>
    <cellStyle name="20% - 輔色5 21 5 6 4" xfId="15147"/>
    <cellStyle name="20% - 輔色5 21 5 6 5" xfId="16331"/>
    <cellStyle name="20% - 輔色5 21 5 6 6" xfId="17531"/>
    <cellStyle name="20% - 輔色5 21 5 6 7" xfId="18699"/>
    <cellStyle name="20% - 輔色5 21 5 6 8" xfId="19847"/>
    <cellStyle name="20% - 輔色5 21 5 6 9" xfId="20979"/>
    <cellStyle name="20% - 輔色5 21 5 7" xfId="11537"/>
    <cellStyle name="20% - 輔色5 21 5 8" xfId="7995"/>
    <cellStyle name="20% - 輔色5 21 5 9" xfId="8921"/>
    <cellStyle name="20% - 輔色5 21 6" xfId="5619"/>
    <cellStyle name="20% - 輔色5 21 6 10" xfId="12859"/>
    <cellStyle name="20% - 輔色5 21 6 11" xfId="14075"/>
    <cellStyle name="20% - 輔色5 21 6 12" xfId="16946"/>
    <cellStyle name="20% - 輔色5 21 6 13" xfId="8266"/>
    <cellStyle name="20% - 輔色5 21 6 14" xfId="17046"/>
    <cellStyle name="20% - 輔色5 21 6 15" xfId="18234"/>
    <cellStyle name="20% - 輔色5 21 6 16" xfId="11724"/>
    <cellStyle name="20% - 輔色5 21 6 17" xfId="10875"/>
    <cellStyle name="20% - 輔色5 21 6 18" xfId="22246"/>
    <cellStyle name="20% - 輔色5 21 6 19" xfId="23354"/>
    <cellStyle name="20% - 輔色5 21 6 2" xfId="7064"/>
    <cellStyle name="20% - 輔色5 21 6 2 10" xfId="22318"/>
    <cellStyle name="20% - 輔色5 21 6 2 11" xfId="23427"/>
    <cellStyle name="20% - 輔色5 21 6 2 12" xfId="24522"/>
    <cellStyle name="20% - 輔色5 21 6 2 13" xfId="25603"/>
    <cellStyle name="20% - 輔色5 21 6 2 14" xfId="26669"/>
    <cellStyle name="20% - 輔色5 21 6 2 15" xfId="27715"/>
    <cellStyle name="20% - 輔色5 21 6 2 16" xfId="28735"/>
    <cellStyle name="20% - 輔色5 21 6 2 17" xfId="29721"/>
    <cellStyle name="20% - 輔色5 21 6 2 18" xfId="30669"/>
    <cellStyle name="20% - 輔色5 21 6 2 19" xfId="31598"/>
    <cellStyle name="20% - 輔色5 21 6 2 2" xfId="12938"/>
    <cellStyle name="20% - 輔色5 21 6 2 20" xfId="32514"/>
    <cellStyle name="20% - 輔色5 21 6 2 3" xfId="14155"/>
    <cellStyle name="20% - 輔色5 21 6 2 4" xfId="15369"/>
    <cellStyle name="20% - 輔色5 21 6 2 5" xfId="16559"/>
    <cellStyle name="20% - 輔色5 21 6 2 6" xfId="17754"/>
    <cellStyle name="20% - 輔色5 21 6 2 7" xfId="18920"/>
    <cellStyle name="20% - 輔色5 21 6 2 8" xfId="20063"/>
    <cellStyle name="20% - 輔色5 21 6 2 9" xfId="21200"/>
    <cellStyle name="20% - 輔色5 21 6 20" xfId="24448"/>
    <cellStyle name="20% - 輔色5 21 6 21" xfId="25528"/>
    <cellStyle name="20% - 輔色5 21 6 22" xfId="26058"/>
    <cellStyle name="20% - 輔色5 21 6 23" xfId="9637"/>
    <cellStyle name="20% - 輔色5 21 6 24" xfId="28151"/>
    <cellStyle name="20% - 輔色5 21 6 25" xfId="31028"/>
    <cellStyle name="20% - 輔色5 21 6 3" xfId="6032"/>
    <cellStyle name="20% - 輔色5 21 6 3 10" xfId="8139"/>
    <cellStyle name="20% - 輔色5 21 6 3 11" xfId="10129"/>
    <cellStyle name="20% - 輔色5 21 6 3 12" xfId="19424"/>
    <cellStyle name="20% - 輔色5 21 6 3 13" xfId="19816"/>
    <cellStyle name="20% - 輔色5 21 6 3 14" xfId="9342"/>
    <cellStyle name="20% - 輔色5 21 6 3 15" xfId="12306"/>
    <cellStyle name="20% - 輔色5 21 6 3 16" xfId="21899"/>
    <cellStyle name="20% - 輔色5 21 6 3 17" xfId="24998"/>
    <cellStyle name="20% - 輔色5 21 6 3 18" xfId="9319"/>
    <cellStyle name="20% - 輔色5 21 6 3 19" xfId="22829"/>
    <cellStyle name="20% - 輔色5 21 6 3 2" xfId="12017"/>
    <cellStyle name="20% - 輔色5 21 6 3 20" xfId="9658"/>
    <cellStyle name="20% - 輔色5 21 6 3 3" xfId="7610"/>
    <cellStyle name="20% - 輔色5 21 6 3 4" xfId="9198"/>
    <cellStyle name="20% - 輔色5 21 6 3 5" xfId="10127"/>
    <cellStyle name="20% - 輔色5 21 6 3 6" xfId="10278"/>
    <cellStyle name="20% - 輔色5 21 6 3 7" xfId="9827"/>
    <cellStyle name="20% - 輔色5 21 6 3 8" xfId="10748"/>
    <cellStyle name="20% - 輔色5 21 6 3 9" xfId="8459"/>
    <cellStyle name="20% - 輔色5 21 6 4" xfId="6483"/>
    <cellStyle name="20% - 輔色5 21 6 4 10" xfId="21840"/>
    <cellStyle name="20% - 輔色5 21 6 4 11" xfId="22949"/>
    <cellStyle name="20% - 輔色5 21 6 4 12" xfId="24047"/>
    <cellStyle name="20% - 輔色5 21 6 4 13" xfId="25132"/>
    <cellStyle name="20% - 輔色5 21 6 4 14" xfId="26207"/>
    <cellStyle name="20% - 輔色5 21 6 4 15" xfId="27266"/>
    <cellStyle name="20% - 輔色5 21 6 4 16" xfId="28293"/>
    <cellStyle name="20% - 輔色5 21 6 4 17" xfId="29297"/>
    <cellStyle name="20% - 輔色5 21 6 4 18" xfId="30266"/>
    <cellStyle name="20% - 輔色5 21 6 4 19" xfId="31198"/>
    <cellStyle name="20% - 輔色5 21 6 4 2" xfId="12415"/>
    <cellStyle name="20% - 輔色5 21 6 4 20" xfId="32120"/>
    <cellStyle name="20% - 輔色5 21 6 4 3" xfId="13627"/>
    <cellStyle name="20% - 輔色5 21 6 4 4" xfId="14852"/>
    <cellStyle name="20% - 輔色5 21 6 4 5" xfId="16044"/>
    <cellStyle name="20% - 輔色5 21 6 4 6" xfId="17230"/>
    <cellStyle name="20% - 輔色5 21 6 4 7" xfId="18418"/>
    <cellStyle name="20% - 輔色5 21 6 4 8" xfId="19576"/>
    <cellStyle name="20% - 輔色5 21 6 4 9" xfId="20707"/>
    <cellStyle name="20% - 輔色5 21 6 5" xfId="6981"/>
    <cellStyle name="20% - 輔色5 21 6 5 10" xfId="22247"/>
    <cellStyle name="20% - 輔色5 21 6 5 11" xfId="23355"/>
    <cellStyle name="20% - 輔色5 21 6 5 12" xfId="24449"/>
    <cellStyle name="20% - 輔色5 21 6 5 13" xfId="25529"/>
    <cellStyle name="20% - 輔色5 21 6 5 14" xfId="26595"/>
    <cellStyle name="20% - 輔色5 21 6 5 15" xfId="27640"/>
    <cellStyle name="20% - 輔色5 21 6 5 16" xfId="28662"/>
    <cellStyle name="20% - 輔色5 21 6 5 17" xfId="29652"/>
    <cellStyle name="20% - 輔色5 21 6 5 18" xfId="30600"/>
    <cellStyle name="20% - 輔色5 21 6 5 19" xfId="31529"/>
    <cellStyle name="20% - 輔色5 21 6 5 2" xfId="12860"/>
    <cellStyle name="20% - 輔色5 21 6 5 20" xfId="32448"/>
    <cellStyle name="20% - 輔色5 21 6 5 3" xfId="14076"/>
    <cellStyle name="20% - 輔色5 21 6 5 4" xfId="15292"/>
    <cellStyle name="20% - 輔色5 21 6 5 5" xfId="16481"/>
    <cellStyle name="20% - 輔色5 21 6 5 6" xfId="17676"/>
    <cellStyle name="20% - 輔色5 21 6 5 7" xfId="18844"/>
    <cellStyle name="20% - 輔色5 21 6 5 8" xfId="19988"/>
    <cellStyle name="20% - 輔色5 21 6 5 9" xfId="21122"/>
    <cellStyle name="20% - 輔色5 21 6 6" xfId="6576"/>
    <cellStyle name="20% - 輔色5 21 6 6 10" xfId="21909"/>
    <cellStyle name="20% - 輔色5 21 6 6 11" xfId="23022"/>
    <cellStyle name="20% - 輔色5 21 6 6 12" xfId="24121"/>
    <cellStyle name="20% - 輔色5 21 6 6 13" xfId="25204"/>
    <cellStyle name="20% - 輔色5 21 6 6 14" xfId="26268"/>
    <cellStyle name="20% - 輔色5 21 6 6 15" xfId="27324"/>
    <cellStyle name="20% - 輔色5 21 6 6 16" xfId="28353"/>
    <cellStyle name="20% - 輔色5 21 6 6 17" xfId="29352"/>
    <cellStyle name="20% - 輔色5 21 6 6 18" xfId="30320"/>
    <cellStyle name="20% - 輔色5 21 6 6 19" xfId="31250"/>
    <cellStyle name="20% - 輔色5 21 6 6 2" xfId="12498"/>
    <cellStyle name="20% - 輔色5 21 6 6 20" xfId="32172"/>
    <cellStyle name="20% - 輔色5 21 6 6 3" xfId="13710"/>
    <cellStyle name="20% - 輔色5 21 6 6 4" xfId="14931"/>
    <cellStyle name="20% - 輔色5 21 6 6 5" xfId="16121"/>
    <cellStyle name="20% - 輔色5 21 6 6 6" xfId="17314"/>
    <cellStyle name="20% - 輔色5 21 6 6 7" xfId="18489"/>
    <cellStyle name="20% - 輔色5 21 6 6 8" xfId="19647"/>
    <cellStyle name="20% - 輔色5 21 6 6 9" xfId="20771"/>
    <cellStyle name="20% - 輔色5 21 6 7" xfId="11695"/>
    <cellStyle name="20% - 輔色5 21 6 8" xfId="7863"/>
    <cellStyle name="20% - 輔色5 21 6 9" xfId="9018"/>
    <cellStyle name="20% - 輔色5 21 7" xfId="5611"/>
    <cellStyle name="20% - 輔色5 21 7 10" xfId="10059"/>
    <cellStyle name="20% - 輔色5 21 7 11" xfId="8464"/>
    <cellStyle name="20% - 輔色5 21 7 12" xfId="11090"/>
    <cellStyle name="20% - 輔色5 21 7 13" xfId="11369"/>
    <cellStyle name="20% - 輔色5 21 7 14" xfId="9797"/>
    <cellStyle name="20% - 輔色5 21 7 15" xfId="8272"/>
    <cellStyle name="20% - 輔色5 21 7 16" xfId="17264"/>
    <cellStyle name="20% - 輔色5 21 7 17" xfId="10641"/>
    <cellStyle name="20% - 輔色5 21 7 18" xfId="11726"/>
    <cellStyle name="20% - 輔色5 21 7 19" xfId="10461"/>
    <cellStyle name="20% - 輔色5 21 7 2" xfId="7060"/>
    <cellStyle name="20% - 輔色5 21 7 2 10" xfId="22315"/>
    <cellStyle name="20% - 輔色5 21 7 2 11" xfId="23424"/>
    <cellStyle name="20% - 輔色5 21 7 2 12" xfId="24519"/>
    <cellStyle name="20% - 輔色5 21 7 2 13" xfId="25600"/>
    <cellStyle name="20% - 輔色5 21 7 2 14" xfId="26666"/>
    <cellStyle name="20% - 輔色5 21 7 2 15" xfId="27712"/>
    <cellStyle name="20% - 輔色5 21 7 2 16" xfId="28732"/>
    <cellStyle name="20% - 輔色5 21 7 2 17" xfId="29718"/>
    <cellStyle name="20% - 輔色5 21 7 2 18" xfId="30666"/>
    <cellStyle name="20% - 輔色5 21 7 2 19" xfId="31595"/>
    <cellStyle name="20% - 輔色5 21 7 2 2" xfId="12935"/>
    <cellStyle name="20% - 輔色5 21 7 2 20" xfId="32511"/>
    <cellStyle name="20% - 輔色5 21 7 2 3" xfId="14152"/>
    <cellStyle name="20% - 輔色5 21 7 2 4" xfId="15365"/>
    <cellStyle name="20% - 輔色5 21 7 2 5" xfId="16555"/>
    <cellStyle name="20% - 輔色5 21 7 2 6" xfId="17750"/>
    <cellStyle name="20% - 輔色5 21 7 2 7" xfId="18916"/>
    <cellStyle name="20% - 輔色5 21 7 2 8" xfId="20060"/>
    <cellStyle name="20% - 輔色5 21 7 2 9" xfId="21196"/>
    <cellStyle name="20% - 輔色5 21 7 20" xfId="11111"/>
    <cellStyle name="20% - 輔色5 21 7 21" xfId="13881"/>
    <cellStyle name="20% - 輔色5 21 7 22" xfId="8531"/>
    <cellStyle name="20% - 輔色5 21 7 23" xfId="7630"/>
    <cellStyle name="20% - 輔色5 21 7 24" xfId="8391"/>
    <cellStyle name="20% - 輔色5 21 7 25" xfId="22708"/>
    <cellStyle name="20% - 輔色5 21 7 3" xfId="6034"/>
    <cellStyle name="20% - 輔色5 21 7 3 10" xfId="8180"/>
    <cellStyle name="20% - 輔色5 21 7 3 11" xfId="8906"/>
    <cellStyle name="20% - 輔色5 21 7 3 12" xfId="14845"/>
    <cellStyle name="20% - 輔色5 21 7 3 13" xfId="16962"/>
    <cellStyle name="20% - 輔色5 21 7 3 14" xfId="21692"/>
    <cellStyle name="20% - 輔色5 21 7 3 15" xfId="22800"/>
    <cellStyle name="20% - 輔色5 21 7 3 16" xfId="23905"/>
    <cellStyle name="20% - 輔色5 21 7 3 17" xfId="16470"/>
    <cellStyle name="20% - 輔色5 21 7 3 18" xfId="21720"/>
    <cellStyle name="20% - 輔色5 21 7 3 19" xfId="28096"/>
    <cellStyle name="20% - 輔色5 21 7 3 2" xfId="12019"/>
    <cellStyle name="20% - 輔色5 21 7 3 20" xfId="11113"/>
    <cellStyle name="20% - 輔色5 21 7 3 3" xfId="7608"/>
    <cellStyle name="20% - 輔色5 21 7 3 4" xfId="9200"/>
    <cellStyle name="20% - 輔色5 21 7 3 5" xfId="9937"/>
    <cellStyle name="20% - 輔色5 21 7 3 6" xfId="12250"/>
    <cellStyle name="20% - 輔色5 21 7 3 7" xfId="14570"/>
    <cellStyle name="20% - 輔色5 21 7 3 8" xfId="10068"/>
    <cellStyle name="20% - 輔色5 21 7 3 9" xfId="16970"/>
    <cellStyle name="20% - 輔色5 21 7 4" xfId="6761"/>
    <cellStyle name="20% - 輔色5 21 7 4 10" xfId="22052"/>
    <cellStyle name="20% - 輔色5 21 7 4 11" xfId="23160"/>
    <cellStyle name="20% - 輔色5 21 7 4 12" xfId="24254"/>
    <cellStyle name="20% - 輔色5 21 7 4 13" xfId="25338"/>
    <cellStyle name="20% - 輔色5 21 7 4 14" xfId="26403"/>
    <cellStyle name="20% - 輔色5 21 7 4 15" xfId="27453"/>
    <cellStyle name="20% - 輔色5 21 7 4 16" xfId="28480"/>
    <cellStyle name="20% - 輔色5 21 7 4 17" xfId="29477"/>
    <cellStyle name="20% - 輔色5 21 7 4 18" xfId="30427"/>
    <cellStyle name="20% - 輔色5 21 7 4 19" xfId="31358"/>
    <cellStyle name="20% - 輔色5 21 7 4 2" xfId="12654"/>
    <cellStyle name="20% - 輔色5 21 7 4 20" xfId="32278"/>
    <cellStyle name="20% - 輔色5 21 7 4 3" xfId="13871"/>
    <cellStyle name="20% - 輔色5 21 7 4 4" xfId="15090"/>
    <cellStyle name="20% - 輔色5 21 7 4 5" xfId="16274"/>
    <cellStyle name="20% - 輔色5 21 7 4 6" xfId="17473"/>
    <cellStyle name="20% - 輔色5 21 7 4 7" xfId="18643"/>
    <cellStyle name="20% - 輔色5 21 7 4 8" xfId="19792"/>
    <cellStyle name="20% - 輔色5 21 7 4 9" xfId="20924"/>
    <cellStyle name="20% - 輔色5 21 7 5" xfId="6278"/>
    <cellStyle name="20% - 輔色5 21 7 5 10" xfId="21684"/>
    <cellStyle name="20% - 輔色5 21 7 5 11" xfId="22793"/>
    <cellStyle name="20% - 輔色5 21 7 5 12" xfId="23897"/>
    <cellStyle name="20% - 輔色5 21 7 5 13" xfId="24989"/>
    <cellStyle name="20% - 輔色5 21 7 5 14" xfId="26073"/>
    <cellStyle name="20% - 輔色5 21 7 5 15" xfId="27131"/>
    <cellStyle name="20% - 輔色5 21 7 5 16" xfId="28163"/>
    <cellStyle name="20% - 輔色5 21 7 5 17" xfId="29177"/>
    <cellStyle name="20% - 輔色5 21 7 5 18" xfId="30156"/>
    <cellStyle name="20% - 輔色5 21 7 5 19" xfId="31092"/>
    <cellStyle name="20% - 輔色5 21 7 5 2" xfId="12243"/>
    <cellStyle name="20% - 輔色5 21 7 5 20" xfId="32016"/>
    <cellStyle name="20% - 輔色5 21 7 5 3" xfId="13447"/>
    <cellStyle name="20% - 輔色5 21 7 5 4" xfId="14673"/>
    <cellStyle name="20% - 輔色5 21 7 5 5" xfId="15872"/>
    <cellStyle name="20% - 輔色5 21 7 5 6" xfId="17064"/>
    <cellStyle name="20% - 輔色5 21 7 5 7" xfId="18252"/>
    <cellStyle name="20% - 輔色5 21 7 5 8" xfId="19418"/>
    <cellStyle name="20% - 輔色5 21 7 5 9" xfId="20552"/>
    <cellStyle name="20% - 輔色5 21 7 6" xfId="6513"/>
    <cellStyle name="20% - 輔色5 21 7 6 10" xfId="21861"/>
    <cellStyle name="20% - 輔色5 21 7 6 11" xfId="22972"/>
    <cellStyle name="20% - 輔色5 21 7 6 12" xfId="24072"/>
    <cellStyle name="20% - 輔色5 21 7 6 13" xfId="25157"/>
    <cellStyle name="20% - 輔色5 21 7 6 14" xfId="26230"/>
    <cellStyle name="20% - 輔色5 21 7 6 15" xfId="27287"/>
    <cellStyle name="20% - 輔色5 21 7 6 16" xfId="28314"/>
    <cellStyle name="20% - 輔色5 21 7 6 17" xfId="29317"/>
    <cellStyle name="20% - 輔色5 21 7 6 18" xfId="30285"/>
    <cellStyle name="20% - 輔色5 21 7 6 19" xfId="31217"/>
    <cellStyle name="20% - 輔色5 21 7 6 2" xfId="12441"/>
    <cellStyle name="20% - 輔色5 21 7 6 20" xfId="32139"/>
    <cellStyle name="20% - 輔色5 21 7 6 3" xfId="13655"/>
    <cellStyle name="20% - 輔色5 21 7 6 4" xfId="14878"/>
    <cellStyle name="20% - 輔色5 21 7 6 5" xfId="16070"/>
    <cellStyle name="20% - 輔色5 21 7 6 6" xfId="17258"/>
    <cellStyle name="20% - 輔色5 21 7 6 7" xfId="18445"/>
    <cellStyle name="20% - 輔色5 21 7 6 8" xfId="19601"/>
    <cellStyle name="20% - 輔色5 21 7 6 9" xfId="20732"/>
    <cellStyle name="20% - 輔色5 21 7 7" xfId="11691"/>
    <cellStyle name="20% - 輔色5 21 7 8" xfId="7868"/>
    <cellStyle name="20% - 輔色5 21 7 9" xfId="9011"/>
    <cellStyle name="20% - 輔色5 21 8" xfId="5071"/>
    <cellStyle name="20% - 輔色5 21 8 10" xfId="9641"/>
    <cellStyle name="20% - 輔色5 21 8 11" xfId="8597"/>
    <cellStyle name="20% - 輔色5 21 8 12" xfId="7966"/>
    <cellStyle name="20% - 輔色5 21 8 13" xfId="8868"/>
    <cellStyle name="20% - 輔色5 21 8 14" xfId="10806"/>
    <cellStyle name="20% - 輔色5 21 8 15" xfId="10562"/>
    <cellStyle name="20% - 輔色5 21 8 16" xfId="8455"/>
    <cellStyle name="20% - 輔色5 21 8 17" xfId="16991"/>
    <cellStyle name="20% - 輔色5 21 8 18" xfId="19699"/>
    <cellStyle name="20% - 輔色5 21 8 19" xfId="17430"/>
    <cellStyle name="20% - 輔色5 21 8 2" xfId="6938"/>
    <cellStyle name="20% - 輔色5 21 8 2 10" xfId="22211"/>
    <cellStyle name="20% - 輔色5 21 8 2 11" xfId="23317"/>
    <cellStyle name="20% - 輔色5 21 8 2 12" xfId="24415"/>
    <cellStyle name="20% - 輔色5 21 8 2 13" xfId="25495"/>
    <cellStyle name="20% - 輔色5 21 8 2 14" xfId="26560"/>
    <cellStyle name="20% - 輔色5 21 8 2 15" xfId="27606"/>
    <cellStyle name="20% - 輔色5 21 8 2 16" xfId="28634"/>
    <cellStyle name="20% - 輔色5 21 8 2 17" xfId="29622"/>
    <cellStyle name="20% - 輔色5 21 8 2 18" xfId="30572"/>
    <cellStyle name="20% - 輔色5 21 8 2 19" xfId="31501"/>
    <cellStyle name="20% - 輔色5 21 8 2 2" xfId="12819"/>
    <cellStyle name="20% - 輔色5 21 8 2 20" xfId="32420"/>
    <cellStyle name="20% - 輔色5 21 8 2 3" xfId="14037"/>
    <cellStyle name="20% - 輔色5 21 8 2 4" xfId="15255"/>
    <cellStyle name="20% - 輔色5 21 8 2 5" xfId="16442"/>
    <cellStyle name="20% - 輔色5 21 8 2 6" xfId="17636"/>
    <cellStyle name="20% - 輔色5 21 8 2 7" xfId="18809"/>
    <cellStyle name="20% - 輔色5 21 8 2 8" xfId="19953"/>
    <cellStyle name="20% - 輔色5 21 8 2 9" xfId="21087"/>
    <cellStyle name="20% - 輔色5 21 8 20" xfId="21716"/>
    <cellStyle name="20% - 輔色5 21 8 21" xfId="22822"/>
    <cellStyle name="20% - 輔色5 21 8 22" xfId="22756"/>
    <cellStyle name="20% - 輔色5 21 8 23" xfId="22823"/>
    <cellStyle name="20% - 輔色5 21 8 24" xfId="10318"/>
    <cellStyle name="20% - 輔色5 21 8 25" xfId="8763"/>
    <cellStyle name="20% - 輔色5 21 8 3" xfId="6815"/>
    <cellStyle name="20% - 輔色5 21 8 3 10" xfId="22097"/>
    <cellStyle name="20% - 輔色5 21 8 3 11" xfId="23203"/>
    <cellStyle name="20% - 輔色5 21 8 3 12" xfId="24301"/>
    <cellStyle name="20% - 輔色5 21 8 3 13" xfId="25381"/>
    <cellStyle name="20% - 輔色5 21 8 3 14" xfId="26447"/>
    <cellStyle name="20% - 輔色5 21 8 3 15" xfId="27499"/>
    <cellStyle name="20% - 輔色5 21 8 3 16" xfId="28525"/>
    <cellStyle name="20% - 輔色5 21 8 3 17" xfId="29518"/>
    <cellStyle name="20% - 輔色5 21 8 3 18" xfId="30468"/>
    <cellStyle name="20% - 輔色5 21 8 3 19" xfId="31398"/>
    <cellStyle name="20% - 輔色5 21 8 3 2" xfId="12701"/>
    <cellStyle name="20% - 輔色5 21 8 3 20" xfId="32317"/>
    <cellStyle name="20% - 輔色5 21 8 3 3" xfId="13921"/>
    <cellStyle name="20% - 輔色5 21 8 3 4" xfId="15139"/>
    <cellStyle name="20% - 輔色5 21 8 3 5" xfId="16323"/>
    <cellStyle name="20% - 輔色5 21 8 3 6" xfId="17523"/>
    <cellStyle name="20% - 輔色5 21 8 3 7" xfId="18691"/>
    <cellStyle name="20% - 輔色5 21 8 3 8" xfId="19839"/>
    <cellStyle name="20% - 輔色5 21 8 3 9" xfId="20971"/>
    <cellStyle name="20% - 輔色5 21 8 4" xfId="6787"/>
    <cellStyle name="20% - 輔色5 21 8 4 10" xfId="22071"/>
    <cellStyle name="20% - 輔色5 21 8 4 11" xfId="23179"/>
    <cellStyle name="20% - 輔色5 21 8 4 12" xfId="24275"/>
    <cellStyle name="20% - 輔色5 21 8 4 13" xfId="25357"/>
    <cellStyle name="20% - 輔色5 21 8 4 14" xfId="26423"/>
    <cellStyle name="20% - 輔色5 21 8 4 15" xfId="27473"/>
    <cellStyle name="20% - 輔色5 21 8 4 16" xfId="28500"/>
    <cellStyle name="20% - 輔色5 21 8 4 17" xfId="29494"/>
    <cellStyle name="20% - 輔色5 21 8 4 18" xfId="30444"/>
    <cellStyle name="20% - 輔色5 21 8 4 19" xfId="31374"/>
    <cellStyle name="20% - 輔色5 21 8 4 2" xfId="12676"/>
    <cellStyle name="20% - 輔色5 21 8 4 20" xfId="32293"/>
    <cellStyle name="20% - 輔色5 21 8 4 3" xfId="13895"/>
    <cellStyle name="20% - 輔色5 21 8 4 4" xfId="15113"/>
    <cellStyle name="20% - 輔色5 21 8 4 5" xfId="16297"/>
    <cellStyle name="20% - 輔色5 21 8 4 6" xfId="17497"/>
    <cellStyle name="20% - 輔色5 21 8 4 7" xfId="18665"/>
    <cellStyle name="20% - 輔色5 21 8 4 8" xfId="19814"/>
    <cellStyle name="20% - 輔色5 21 8 4 9" xfId="20945"/>
    <cellStyle name="20% - 輔色5 21 8 5" xfId="6922"/>
    <cellStyle name="20% - 輔色5 21 8 5 10" xfId="22195"/>
    <cellStyle name="20% - 輔色5 21 8 5 11" xfId="23301"/>
    <cellStyle name="20% - 輔色5 21 8 5 12" xfId="24399"/>
    <cellStyle name="20% - 輔色5 21 8 5 13" xfId="25481"/>
    <cellStyle name="20% - 輔色5 21 8 5 14" xfId="26545"/>
    <cellStyle name="20% - 輔色5 21 8 5 15" xfId="27591"/>
    <cellStyle name="20% - 輔色5 21 8 5 16" xfId="28620"/>
    <cellStyle name="20% - 輔色5 21 8 5 17" xfId="29610"/>
    <cellStyle name="20% - 輔色5 21 8 5 18" xfId="30559"/>
    <cellStyle name="20% - 輔色5 21 8 5 19" xfId="31489"/>
    <cellStyle name="20% - 輔色5 21 8 5 2" xfId="12803"/>
    <cellStyle name="20% - 輔色5 21 8 5 20" xfId="32408"/>
    <cellStyle name="20% - 輔色5 21 8 5 3" xfId="14022"/>
    <cellStyle name="20% - 輔色5 21 8 5 4" xfId="15240"/>
    <cellStyle name="20% - 輔色5 21 8 5 5" xfId="16427"/>
    <cellStyle name="20% - 輔色5 21 8 5 6" xfId="17622"/>
    <cellStyle name="20% - 輔色5 21 8 5 7" xfId="18794"/>
    <cellStyle name="20% - 輔色5 21 8 5 8" xfId="19938"/>
    <cellStyle name="20% - 輔色5 21 8 5 9" xfId="21073"/>
    <cellStyle name="20% - 輔色5 21 8 6" xfId="6258"/>
    <cellStyle name="20% - 輔色5 21 8 6 10" xfId="21669"/>
    <cellStyle name="20% - 輔色5 21 8 6 11" xfId="22780"/>
    <cellStyle name="20% - 輔色5 21 8 6 12" xfId="23884"/>
    <cellStyle name="20% - 輔色5 21 8 6 13" xfId="24974"/>
    <cellStyle name="20% - 輔色5 21 8 6 14" xfId="26059"/>
    <cellStyle name="20% - 輔色5 21 8 6 15" xfId="27118"/>
    <cellStyle name="20% - 輔色5 21 8 6 16" xfId="28152"/>
    <cellStyle name="20% - 輔色5 21 8 6 17" xfId="29165"/>
    <cellStyle name="20% - 輔色5 21 8 6 18" xfId="30146"/>
    <cellStyle name="20% - 輔色5 21 8 6 19" xfId="31081"/>
    <cellStyle name="20% - 輔色5 21 8 6 2" xfId="12225"/>
    <cellStyle name="20% - 輔色5 21 8 6 20" xfId="32006"/>
    <cellStyle name="20% - 輔色5 21 8 6 3" xfId="13432"/>
    <cellStyle name="20% - 輔色5 21 8 6 4" xfId="14657"/>
    <cellStyle name="20% - 輔色5 21 8 6 5" xfId="15856"/>
    <cellStyle name="20% - 輔色5 21 8 6 6" xfId="17048"/>
    <cellStyle name="20% - 輔色5 21 8 6 7" xfId="18236"/>
    <cellStyle name="20% - 輔色5 21 8 6 8" xfId="19402"/>
    <cellStyle name="20% - 輔色5 21 8 6 9" xfId="20539"/>
    <cellStyle name="20% - 輔色5 21 8 7" xfId="11291"/>
    <cellStyle name="20% - 輔色5 21 8 8" xfId="8189"/>
    <cellStyle name="20% - 輔色5 21 8 9" xfId="8770"/>
    <cellStyle name="20% - 輔色5 21 9" xfId="5383"/>
    <cellStyle name="20% - 輔色5 21 9 10" xfId="11807"/>
    <cellStyle name="20% - 輔色5 21 9 11" xfId="7777"/>
    <cellStyle name="20% - 輔色5 21 9 12" xfId="11475"/>
    <cellStyle name="20% - 輔色5 21 9 13" xfId="12587"/>
    <cellStyle name="20% - 輔色5 21 9 14" xfId="14023"/>
    <cellStyle name="20% - 輔色5 21 9 15" xfId="18497"/>
    <cellStyle name="20% - 輔色5 21 9 16" xfId="8252"/>
    <cellStyle name="20% - 輔色5 21 9 17" xfId="8367"/>
    <cellStyle name="20% - 輔色5 21 9 18" xfId="19382"/>
    <cellStyle name="20% - 輔色5 21 9 19" xfId="19448"/>
    <cellStyle name="20% - 輔色5 21 9 2" xfId="6997"/>
    <cellStyle name="20% - 輔色5 21 9 2 10" xfId="22260"/>
    <cellStyle name="20% - 輔色5 21 9 2 11" xfId="23368"/>
    <cellStyle name="20% - 輔色5 21 9 2 12" xfId="24463"/>
    <cellStyle name="20% - 輔色5 21 9 2 13" xfId="25544"/>
    <cellStyle name="20% - 輔色5 21 9 2 14" xfId="26609"/>
    <cellStyle name="20% - 輔色5 21 9 2 15" xfId="27654"/>
    <cellStyle name="20% - 輔色5 21 9 2 16" xfId="28677"/>
    <cellStyle name="20% - 輔色5 21 9 2 17" xfId="29665"/>
    <cellStyle name="20% - 輔色5 21 9 2 18" xfId="30613"/>
    <cellStyle name="20% - 輔色5 21 9 2 19" xfId="31542"/>
    <cellStyle name="20% - 輔色5 21 9 2 2" xfId="12874"/>
    <cellStyle name="20% - 輔色5 21 9 2 20" xfId="32460"/>
    <cellStyle name="20% - 輔色5 21 9 2 3" xfId="14092"/>
    <cellStyle name="20% - 輔色5 21 9 2 4" xfId="15307"/>
    <cellStyle name="20% - 輔色5 21 9 2 5" xfId="16494"/>
    <cellStyle name="20% - 輔色5 21 9 2 6" xfId="17692"/>
    <cellStyle name="20% - 輔色5 21 9 2 7" xfId="18859"/>
    <cellStyle name="20% - 輔色5 21 9 2 8" xfId="20002"/>
    <cellStyle name="20% - 輔色5 21 9 2 9" xfId="21138"/>
    <cellStyle name="20% - 輔色5 21 9 20" xfId="19960"/>
    <cellStyle name="20% - 輔色5 21 9 21" xfId="11125"/>
    <cellStyle name="20% - 輔色5 21 9 22" xfId="26275"/>
    <cellStyle name="20% - 輔色5 21 9 23" xfId="24400"/>
    <cellStyle name="20% - 輔色5 21 9 24" xfId="25623"/>
    <cellStyle name="20% - 輔色5 21 9 25" xfId="12856"/>
    <cellStyle name="20% - 輔色5 21 9 3" xfId="6863"/>
    <cellStyle name="20% - 輔色5 21 9 3 10" xfId="22138"/>
    <cellStyle name="20% - 輔色5 21 9 3 11" xfId="23244"/>
    <cellStyle name="20% - 輔色5 21 9 3 12" xfId="24342"/>
    <cellStyle name="20% - 輔色5 21 9 3 13" xfId="25423"/>
    <cellStyle name="20% - 輔色5 21 9 3 14" xfId="26487"/>
    <cellStyle name="20% - 輔色5 21 9 3 15" xfId="27535"/>
    <cellStyle name="20% - 輔色5 21 9 3 16" xfId="28563"/>
    <cellStyle name="20% - 輔色5 21 9 3 17" xfId="29553"/>
    <cellStyle name="20% - 輔色5 21 9 3 18" xfId="30503"/>
    <cellStyle name="20% - 輔色5 21 9 3 19" xfId="31433"/>
    <cellStyle name="20% - 輔色5 21 9 3 2" xfId="12745"/>
    <cellStyle name="20% - 輔色5 21 9 3 20" xfId="32352"/>
    <cellStyle name="20% - 輔色5 21 9 3 3" xfId="13965"/>
    <cellStyle name="20% - 輔色5 21 9 3 4" xfId="15181"/>
    <cellStyle name="20% - 輔色5 21 9 3 5" xfId="16369"/>
    <cellStyle name="20% - 輔色5 21 9 3 6" xfId="17565"/>
    <cellStyle name="20% - 輔色5 21 9 3 7" xfId="18735"/>
    <cellStyle name="20% - 輔色5 21 9 3 8" xfId="19880"/>
    <cellStyle name="20% - 輔色5 21 9 3 9" xfId="21015"/>
    <cellStyle name="20% - 輔色5 21 9 4" xfId="6451"/>
    <cellStyle name="20% - 輔色5 21 9 4 10" xfId="21809"/>
    <cellStyle name="20% - 輔色5 21 9 4 11" xfId="22918"/>
    <cellStyle name="20% - 輔色5 21 9 4 12" xfId="24016"/>
    <cellStyle name="20% - 輔色5 21 9 4 13" xfId="25102"/>
    <cellStyle name="20% - 輔色5 21 9 4 14" xfId="26178"/>
    <cellStyle name="20% - 輔色5 21 9 4 15" xfId="27238"/>
    <cellStyle name="20% - 輔色5 21 9 4 16" xfId="28262"/>
    <cellStyle name="20% - 輔色5 21 9 4 17" xfId="29268"/>
    <cellStyle name="20% - 輔色5 21 9 4 18" xfId="30238"/>
    <cellStyle name="20% - 輔色5 21 9 4 19" xfId="31170"/>
    <cellStyle name="20% - 輔色5 21 9 4 2" xfId="12383"/>
    <cellStyle name="20% - 輔色5 21 9 4 20" xfId="32093"/>
    <cellStyle name="20% - 輔色5 21 9 4 3" xfId="13597"/>
    <cellStyle name="20% - 輔色5 21 9 4 4" xfId="14822"/>
    <cellStyle name="20% - 輔色5 21 9 4 5" xfId="16014"/>
    <cellStyle name="20% - 輔色5 21 9 4 6" xfId="17198"/>
    <cellStyle name="20% - 輔色5 21 9 4 7" xfId="18387"/>
    <cellStyle name="20% - 輔色5 21 9 4 8" xfId="19547"/>
    <cellStyle name="20% - 輔色5 21 9 4 9" xfId="20677"/>
    <cellStyle name="20% - 輔色5 21 9 5" xfId="7050"/>
    <cellStyle name="20% - 輔色5 21 9 5 10" xfId="22307"/>
    <cellStyle name="20% - 輔色5 21 9 5 11" xfId="23416"/>
    <cellStyle name="20% - 輔色5 21 9 5 12" xfId="24510"/>
    <cellStyle name="20% - 輔色5 21 9 5 13" xfId="25592"/>
    <cellStyle name="20% - 輔色5 21 9 5 14" xfId="26657"/>
    <cellStyle name="20% - 輔色5 21 9 5 15" xfId="27703"/>
    <cellStyle name="20% - 輔色5 21 9 5 16" xfId="28723"/>
    <cellStyle name="20% - 輔色5 21 9 5 17" xfId="29710"/>
    <cellStyle name="20% - 輔色5 21 9 5 18" xfId="30658"/>
    <cellStyle name="20% - 輔色5 21 9 5 19" xfId="31587"/>
    <cellStyle name="20% - 輔色5 21 9 5 2" xfId="12926"/>
    <cellStyle name="20% - 輔色5 21 9 5 20" xfId="32503"/>
    <cellStyle name="20% - 輔色5 21 9 5 3" xfId="14142"/>
    <cellStyle name="20% - 輔色5 21 9 5 4" xfId="15357"/>
    <cellStyle name="20% - 輔色5 21 9 5 5" xfId="16545"/>
    <cellStyle name="20% - 輔色5 21 9 5 6" xfId="17740"/>
    <cellStyle name="20% - 輔色5 21 9 5 7" xfId="18907"/>
    <cellStyle name="20% - 輔色5 21 9 5 8" xfId="20051"/>
    <cellStyle name="20% - 輔色5 21 9 5 9" xfId="21187"/>
    <cellStyle name="20% - 輔色5 21 9 6" xfId="6109"/>
    <cellStyle name="20% - 輔色5 21 9 6 10" xfId="8995"/>
    <cellStyle name="20% - 輔色5 21 9 6 11" xfId="10693"/>
    <cellStyle name="20% - 輔色5 21 9 6 12" xfId="10998"/>
    <cellStyle name="20% - 輔色5 21 9 6 13" xfId="10022"/>
    <cellStyle name="20% - 輔色5 21 9 6 14" xfId="14914"/>
    <cellStyle name="20% - 輔色5 21 9 6 15" xfId="21833"/>
    <cellStyle name="20% - 輔色5 21 9 6 16" xfId="22942"/>
    <cellStyle name="20% - 輔色5 21 9 6 17" xfId="25640"/>
    <cellStyle name="20% - 輔色5 21 9 6 18" xfId="18494"/>
    <cellStyle name="20% - 輔色5 21 9 6 19" xfId="12193"/>
    <cellStyle name="20% - 輔色5 21 9 6 2" xfId="12090"/>
    <cellStyle name="20% - 輔色5 21 9 6 20" xfId="29114"/>
    <cellStyle name="20% - 輔色5 21 9 6 3" xfId="7550"/>
    <cellStyle name="20% - 輔色5 21 9 6 4" xfId="10866"/>
    <cellStyle name="20% - 輔色5 21 9 6 5" xfId="8295"/>
    <cellStyle name="20% - 輔色5 21 9 6 6" xfId="8692"/>
    <cellStyle name="20% - 輔色5 21 9 6 7" xfId="10437"/>
    <cellStyle name="20% - 輔色5 21 9 6 8" xfId="9786"/>
    <cellStyle name="20% - 輔色5 21 9 6 9" xfId="10109"/>
    <cellStyle name="20% - 輔色5 21 9 7" xfId="11511"/>
    <cellStyle name="20% - 輔色5 21 9 8" xfId="10837"/>
    <cellStyle name="20% - 輔色5 21 9 9" xfId="11200"/>
    <cellStyle name="20% - 輔色5 22" xfId="4609"/>
    <cellStyle name="20% - 輔色5 23" xfId="4651"/>
    <cellStyle name="20% - 輔色5 24" xfId="4693"/>
    <cellStyle name="20% - 輔色5 25" xfId="4875"/>
    <cellStyle name="20% - 輔色5 26" xfId="4838"/>
    <cellStyle name="20% - 輔色5 27" xfId="7498"/>
    <cellStyle name="20% - 輔色5 28" xfId="32874"/>
    <cellStyle name="20% - 輔色5 29" xfId="32916"/>
    <cellStyle name="20% - 輔色5 3" xfId="219"/>
    <cellStyle name="20% - 輔色5 3 10" xfId="220"/>
    <cellStyle name="20% - 輔色5 3 11" xfId="221"/>
    <cellStyle name="20% - 輔色5 3 12" xfId="222"/>
    <cellStyle name="20% - 輔色5 3 13" xfId="223"/>
    <cellStyle name="20% - 輔色5 3 14" xfId="224"/>
    <cellStyle name="20% - 輔色5 3 15" xfId="225"/>
    <cellStyle name="20% - 輔色5 3 16" xfId="226"/>
    <cellStyle name="20% - 輔色5 3 17" xfId="227"/>
    <cellStyle name="20% - 輔色5 3 2" xfId="228"/>
    <cellStyle name="20% - 輔色5 3 2 2" xfId="229"/>
    <cellStyle name="20% - 輔色5 3 2 3" xfId="230"/>
    <cellStyle name="20% - 輔色5 3 3" xfId="231"/>
    <cellStyle name="20% - 輔色5 3 4" xfId="232"/>
    <cellStyle name="20% - 輔色5 3 5" xfId="233"/>
    <cellStyle name="20% - 輔色5 3 6" xfId="234"/>
    <cellStyle name="20% - 輔色5 3 7" xfId="235"/>
    <cellStyle name="20% - 輔色5 3 8" xfId="236"/>
    <cellStyle name="20% - 輔色5 3 9" xfId="237"/>
    <cellStyle name="20% - 輔色5 30" xfId="32958"/>
    <cellStyle name="20% - 輔色5 4" xfId="238"/>
    <cellStyle name="20% - 輔色5 4 10" xfId="239"/>
    <cellStyle name="20% - 輔色5 4 11" xfId="240"/>
    <cellStyle name="20% - 輔色5 4 12" xfId="241"/>
    <cellStyle name="20% - 輔色5 4 13" xfId="242"/>
    <cellStyle name="20% - 輔色5 4 14" xfId="243"/>
    <cellStyle name="20% - 輔色5 4 15" xfId="244"/>
    <cellStyle name="20% - 輔色5 4 16" xfId="245"/>
    <cellStyle name="20% - 輔色5 4 17" xfId="246"/>
    <cellStyle name="20% - 輔色5 4 2" xfId="247"/>
    <cellStyle name="20% - 輔色5 4 2 2" xfId="248"/>
    <cellStyle name="20% - 輔色5 4 2 3" xfId="249"/>
    <cellStyle name="20% - 輔色5 4 3" xfId="250"/>
    <cellStyle name="20% - 輔色5 4 4" xfId="251"/>
    <cellStyle name="20% - 輔色5 4 5" xfId="252"/>
    <cellStyle name="20% - 輔色5 4 6" xfId="253"/>
    <cellStyle name="20% - 輔色5 4 7" xfId="254"/>
    <cellStyle name="20% - 輔色5 4 8" xfId="255"/>
    <cellStyle name="20% - 輔色5 4 9" xfId="256"/>
    <cellStyle name="20% - 輔色5 5" xfId="257"/>
    <cellStyle name="20% - 輔色5 6" xfId="258"/>
    <cellStyle name="20% - 輔色5 7" xfId="259"/>
    <cellStyle name="20% - 輔色5 8" xfId="260"/>
    <cellStyle name="20% - 輔色5 9" xfId="261"/>
    <cellStyle name="20% - 輔色6" xfId="262" builtinId="50" customBuiltin="1"/>
    <cellStyle name="20% - 輔色6 10" xfId="263"/>
    <cellStyle name="20% - 輔色6 11" xfId="264"/>
    <cellStyle name="20% - 輔色6 12" xfId="265"/>
    <cellStyle name="20% - 輔色6 13" xfId="266"/>
    <cellStyle name="20% - 輔色6 14" xfId="2349"/>
    <cellStyle name="20% - 輔色6 15" xfId="2391"/>
    <cellStyle name="20% - 輔色6 16" xfId="3694"/>
    <cellStyle name="20% - 輔色6 17" xfId="3736"/>
    <cellStyle name="20% - 輔色6 18" xfId="3811"/>
    <cellStyle name="20% - 輔色6 19" xfId="4505"/>
    <cellStyle name="20% - 輔色6 2" xfId="267"/>
    <cellStyle name="20% - 輔色6 20" xfId="4547"/>
    <cellStyle name="20% - 輔色6 21" xfId="4589"/>
    <cellStyle name="20% - 輔色6 21 10" xfId="4946"/>
    <cellStyle name="20% - 輔色6 21 10 10" xfId="15109"/>
    <cellStyle name="20% - 輔色6 21 10 11" xfId="16293"/>
    <cellStyle name="20% - 輔色6 21 10 12" xfId="17017"/>
    <cellStyle name="20% - 輔色6 21 10 13" xfId="18662"/>
    <cellStyle name="20% - 輔色6 21 10 14" xfId="19811"/>
    <cellStyle name="20% - 輔色6 21 10 15" xfId="10742"/>
    <cellStyle name="20% - 輔色6 21 10 16" xfId="22069"/>
    <cellStyle name="20% - 輔色6 21 10 17" xfId="23177"/>
    <cellStyle name="20% - 輔色6 21 10 18" xfId="24272"/>
    <cellStyle name="20% - 輔色6 21 10 19" xfId="25355"/>
    <cellStyle name="20% - 輔色6 21 10 2" xfId="6907"/>
    <cellStyle name="20% - 輔色6 21 10 2 10" xfId="22181"/>
    <cellStyle name="20% - 輔色6 21 10 2 11" xfId="23287"/>
    <cellStyle name="20% - 輔色6 21 10 2 12" xfId="24385"/>
    <cellStyle name="20% - 輔色6 21 10 2 13" xfId="25467"/>
    <cellStyle name="20% - 輔色6 21 10 2 14" xfId="26530"/>
    <cellStyle name="20% - 輔色6 21 10 2 15" xfId="27578"/>
    <cellStyle name="20% - 輔色6 21 10 2 16" xfId="28607"/>
    <cellStyle name="20% - 輔色6 21 10 2 17" xfId="29596"/>
    <cellStyle name="20% - 輔色6 21 10 2 18" xfId="30546"/>
    <cellStyle name="20% - 輔色6 21 10 2 19" xfId="31476"/>
    <cellStyle name="20% - 輔色6 21 10 2 2" xfId="12789"/>
    <cellStyle name="20% - 輔色6 21 10 2 20" xfId="32395"/>
    <cellStyle name="20% - 輔色6 21 10 2 3" xfId="14008"/>
    <cellStyle name="20% - 輔色6 21 10 2 4" xfId="15225"/>
    <cellStyle name="20% - 輔色6 21 10 2 5" xfId="16413"/>
    <cellStyle name="20% - 輔色6 21 10 2 6" xfId="17609"/>
    <cellStyle name="20% - 輔色6 21 10 2 7" xfId="18779"/>
    <cellStyle name="20% - 輔色6 21 10 2 8" xfId="19924"/>
    <cellStyle name="20% - 輔色6 21 10 2 9" xfId="21058"/>
    <cellStyle name="20% - 輔色6 21 10 20" xfId="26421"/>
    <cellStyle name="20% - 輔色6 21 10 21" xfId="27470"/>
    <cellStyle name="20% - 輔色6 21 10 22" xfId="18219"/>
    <cellStyle name="20% - 輔色6 21 10 23" xfId="29152"/>
    <cellStyle name="20% - 輔色6 21 10 24" xfId="30442"/>
    <cellStyle name="20% - 輔色6 21 10 25" xfId="31076"/>
    <cellStyle name="20% - 輔色6 21 10 3" xfId="6126"/>
    <cellStyle name="20% - 輔色6 21 10 3 10" xfId="18218"/>
    <cellStyle name="20% - 輔色6 21 10 3 11" xfId="9152"/>
    <cellStyle name="20% - 輔色6 21 10 3 12" xfId="20522"/>
    <cellStyle name="20% - 輔色6 21 10 3 13" xfId="14656"/>
    <cellStyle name="20% - 輔色6 21 10 3 14" xfId="8515"/>
    <cellStyle name="20% - 輔色6 21 10 3 15" xfId="14643"/>
    <cellStyle name="20% - 輔色6 21 10 3 16" xfId="13401"/>
    <cellStyle name="20% - 輔色6 21 10 3 17" xfId="26048"/>
    <cellStyle name="20% - 輔色6 21 10 3 18" xfId="11659"/>
    <cellStyle name="20% - 輔色6 21 10 3 19" xfId="28106"/>
    <cellStyle name="20% - 輔色6 21 10 3 2" xfId="12105"/>
    <cellStyle name="20% - 輔色6 21 10 3 20" xfId="29157"/>
    <cellStyle name="20% - 輔色6 21 10 3 3" xfId="7534"/>
    <cellStyle name="20% - 輔色6 21 10 3 4" xfId="9264"/>
    <cellStyle name="20% - 輔色6 21 10 3 5" xfId="9464"/>
    <cellStyle name="20% - 輔色6 21 10 3 6" xfId="11236"/>
    <cellStyle name="20% - 輔色6 21 10 3 7" xfId="14588"/>
    <cellStyle name="20% - 輔色6 21 10 3 8" xfId="7972"/>
    <cellStyle name="20% - 輔色6 21 10 3 9" xfId="16981"/>
    <cellStyle name="20% - 輔色6 21 10 4" xfId="6421"/>
    <cellStyle name="20% - 輔色6 21 10 4 10" xfId="21782"/>
    <cellStyle name="20% - 輔色6 21 10 4 11" xfId="22893"/>
    <cellStyle name="20% - 輔色6 21 10 4 12" xfId="23989"/>
    <cellStyle name="20% - 輔色6 21 10 4 13" xfId="25077"/>
    <cellStyle name="20% - 輔色6 21 10 4 14" xfId="26153"/>
    <cellStyle name="20% - 輔色6 21 10 4 15" xfId="27214"/>
    <cellStyle name="20% - 輔色6 21 10 4 16" xfId="28238"/>
    <cellStyle name="20% - 輔色6 21 10 4 17" xfId="29243"/>
    <cellStyle name="20% - 輔色6 21 10 4 18" xfId="30215"/>
    <cellStyle name="20% - 輔色6 21 10 4 19" xfId="31147"/>
    <cellStyle name="20% - 輔色6 21 10 4 2" xfId="12357"/>
    <cellStyle name="20% - 輔色6 21 10 4 20" xfId="32070"/>
    <cellStyle name="20% - 輔色6 21 10 4 3" xfId="13570"/>
    <cellStyle name="20% - 輔色6 21 10 4 4" xfId="14793"/>
    <cellStyle name="20% - 輔色6 21 10 4 5" xfId="15987"/>
    <cellStyle name="20% - 輔色6 21 10 4 6" xfId="17170"/>
    <cellStyle name="20% - 輔色6 21 10 4 7" xfId="18359"/>
    <cellStyle name="20% - 輔色6 21 10 4 8" xfId="19523"/>
    <cellStyle name="20% - 輔色6 21 10 4 9" xfId="20649"/>
    <cellStyle name="20% - 輔色6 21 10 5" xfId="6520"/>
    <cellStyle name="20% - 輔色6 21 10 5 10" xfId="21866"/>
    <cellStyle name="20% - 輔色6 21 10 5 11" xfId="22978"/>
    <cellStyle name="20% - 輔色6 21 10 5 12" xfId="24078"/>
    <cellStyle name="20% - 輔色6 21 10 5 13" xfId="25161"/>
    <cellStyle name="20% - 輔色6 21 10 5 14" xfId="26233"/>
    <cellStyle name="20% - 輔色6 21 10 5 15" xfId="27290"/>
    <cellStyle name="20% - 輔色6 21 10 5 16" xfId="28318"/>
    <cellStyle name="20% - 輔色6 21 10 5 17" xfId="29320"/>
    <cellStyle name="20% - 輔色6 21 10 5 18" xfId="30289"/>
    <cellStyle name="20% - 輔色6 21 10 5 19" xfId="31220"/>
    <cellStyle name="20% - 輔色6 21 10 5 2" xfId="12447"/>
    <cellStyle name="20% - 輔色6 21 10 5 20" xfId="32142"/>
    <cellStyle name="20% - 輔色6 21 10 5 3" xfId="13660"/>
    <cellStyle name="20% - 輔色6 21 10 5 4" xfId="14884"/>
    <cellStyle name="20% - 輔色6 21 10 5 5" xfId="16076"/>
    <cellStyle name="20% - 輔色6 21 10 5 6" xfId="17263"/>
    <cellStyle name="20% - 輔色6 21 10 5 7" xfId="18448"/>
    <cellStyle name="20% - 輔色6 21 10 5 8" xfId="19606"/>
    <cellStyle name="20% - 輔色6 21 10 5 9" xfId="20736"/>
    <cellStyle name="20% - 輔色6 21 10 6" xfId="6104"/>
    <cellStyle name="20% - 輔色6 21 10 6 10" xfId="18229"/>
    <cellStyle name="20% - 輔色6 21 10 6 11" xfId="19336"/>
    <cellStyle name="20% - 輔色6 21 10 6 12" xfId="8713"/>
    <cellStyle name="20% - 輔色6 21 10 6 13" xfId="16319"/>
    <cellStyle name="20% - 輔色6 21 10 6 14" xfId="11644"/>
    <cellStyle name="20% - 輔色6 21 10 6 15" xfId="9838"/>
    <cellStyle name="20% - 輔色6 21 10 6 16" xfId="15908"/>
    <cellStyle name="20% - 輔色6 21 10 6 17" xfId="26055"/>
    <cellStyle name="20% - 輔色6 21 10 6 18" xfId="11949"/>
    <cellStyle name="20% - 輔色6 21 10 6 19" xfId="27165"/>
    <cellStyle name="20% - 輔色6 21 10 6 2" xfId="12085"/>
    <cellStyle name="20% - 輔色6 21 10 6 20" xfId="27160"/>
    <cellStyle name="20% - 輔色6 21 10 6 3" xfId="7555"/>
    <cellStyle name="20% - 輔色6 21 10 6 4" xfId="10291"/>
    <cellStyle name="20% - 輔色6 21 10 6 5" xfId="8332"/>
    <cellStyle name="20% - 輔色6 21 10 6 6" xfId="8666"/>
    <cellStyle name="20% - 輔色6 21 10 6 7" xfId="13695"/>
    <cellStyle name="20% - 輔色6 21 10 6 8" xfId="9181"/>
    <cellStyle name="20% - 輔色6 21 10 6 9" xfId="7692"/>
    <cellStyle name="20% - 輔色6 21 10 7" xfId="11195"/>
    <cellStyle name="20% - 輔色6 21 10 8" xfId="12673"/>
    <cellStyle name="20% - 輔色6 21 10 9" xfId="13892"/>
    <cellStyle name="20% - 輔色6 21 11" xfId="5488"/>
    <cellStyle name="20% - 輔色6 21 11 10" xfId="9455"/>
    <cellStyle name="20% - 輔色6 21 11 11" xfId="12266"/>
    <cellStyle name="20% - 輔色6 21 11 12" xfId="15527"/>
    <cellStyle name="20% - 輔色6 21 11 13" xfId="10315"/>
    <cellStyle name="20% - 輔色6 21 11 14" xfId="17914"/>
    <cellStyle name="20% - 輔色6 21 11 15" xfId="18946"/>
    <cellStyle name="20% - 輔色6 21 11 16" xfId="10931"/>
    <cellStyle name="20% - 輔色6 21 11 17" xfId="21225"/>
    <cellStyle name="20% - 輔色6 21 11 18" xfId="8591"/>
    <cellStyle name="20% - 輔色6 21 11 19" xfId="21706"/>
    <cellStyle name="20% - 輔色6 21 11 2" xfId="7027"/>
    <cellStyle name="20% - 輔色6 21 11 2 10" xfId="22287"/>
    <cellStyle name="20% - 輔色6 21 11 2 11" xfId="23396"/>
    <cellStyle name="20% - 輔色6 21 11 2 12" xfId="24490"/>
    <cellStyle name="20% - 輔色6 21 11 2 13" xfId="25571"/>
    <cellStyle name="20% - 輔色6 21 11 2 14" xfId="26638"/>
    <cellStyle name="20% - 輔色6 21 11 2 15" xfId="27683"/>
    <cellStyle name="20% - 輔色6 21 11 2 16" xfId="28704"/>
    <cellStyle name="20% - 輔色6 21 11 2 17" xfId="29692"/>
    <cellStyle name="20% - 輔色6 21 11 2 18" xfId="30640"/>
    <cellStyle name="20% - 輔色6 21 11 2 19" xfId="31569"/>
    <cellStyle name="20% - 輔色6 21 11 2 2" xfId="12903"/>
    <cellStyle name="20% - 輔色6 21 11 2 20" xfId="32487"/>
    <cellStyle name="20% - 輔色6 21 11 2 3" xfId="14121"/>
    <cellStyle name="20% - 輔色6 21 11 2 4" xfId="15336"/>
    <cellStyle name="20% - 輔色6 21 11 2 5" xfId="16524"/>
    <cellStyle name="20% - 輔色6 21 11 2 6" xfId="17719"/>
    <cellStyle name="20% - 輔色6 21 11 2 7" xfId="18888"/>
    <cellStyle name="20% - 輔色6 21 11 2 8" xfId="20030"/>
    <cellStyle name="20% - 輔色6 21 11 2 9" xfId="21166"/>
    <cellStyle name="20% - 輔色6 21 11 20" xfId="22814"/>
    <cellStyle name="20% - 輔色6 21 11 21" xfId="23916"/>
    <cellStyle name="20% - 輔色6 21 11 22" xfId="26693"/>
    <cellStyle name="20% - 輔色6 21 11 23" xfId="10232"/>
    <cellStyle name="20% - 輔色6 21 11 24" xfId="28881"/>
    <cellStyle name="20% - 輔色6 21 11 25" xfId="29746"/>
    <cellStyle name="20% - 輔色6 21 11 3" xfId="6053"/>
    <cellStyle name="20% - 輔色6 21 11 3 10" xfId="18278"/>
    <cellStyle name="20% - 輔色6 21 11 3 11" xfId="19984"/>
    <cellStyle name="20% - 輔色6 21 11 3 12" xfId="20575"/>
    <cellStyle name="20% - 輔色6 21 11 3 13" xfId="22385"/>
    <cellStyle name="20% - 輔色6 21 11 3 14" xfId="23491"/>
    <cellStyle name="20% - 輔色6 21 11 3 15" xfId="24586"/>
    <cellStyle name="20% - 輔色6 21 11 3 16" xfId="25671"/>
    <cellStyle name="20% - 輔色6 21 11 3 17" xfId="26089"/>
    <cellStyle name="20% - 輔色6 21 11 3 18" xfId="8080"/>
    <cellStyle name="20% - 輔色6 21 11 3 19" xfId="28446"/>
    <cellStyle name="20% - 輔色6 21 11 3 2" xfId="12037"/>
    <cellStyle name="20% - 輔色6 21 11 3 20" xfId="29189"/>
    <cellStyle name="20% - 輔色6 21 11 3 3" xfId="7590"/>
    <cellStyle name="20% - 輔色6 21 11 3 4" xfId="9219"/>
    <cellStyle name="20% - 輔色6 21 11 3 5" xfId="13008"/>
    <cellStyle name="20% - 輔色6 21 11 3 6" xfId="14227"/>
    <cellStyle name="20% - 輔色6 21 11 3 7" xfId="15045"/>
    <cellStyle name="20% - 輔色6 21 11 3 8" xfId="8956"/>
    <cellStyle name="20% - 輔色6 21 11 3 9" xfId="17431"/>
    <cellStyle name="20% - 輔色6 21 11 4" xfId="6464"/>
    <cellStyle name="20% - 輔色6 21 11 4 10" xfId="21822"/>
    <cellStyle name="20% - 輔色6 21 11 4 11" xfId="22931"/>
    <cellStyle name="20% - 輔色6 21 11 4 12" xfId="24028"/>
    <cellStyle name="20% - 輔色6 21 11 4 13" xfId="25114"/>
    <cellStyle name="20% - 輔色6 21 11 4 14" xfId="26190"/>
    <cellStyle name="20% - 輔色6 21 11 4 15" xfId="27249"/>
    <cellStyle name="20% - 輔色6 21 11 4 16" xfId="28275"/>
    <cellStyle name="20% - 輔色6 21 11 4 17" xfId="29280"/>
    <cellStyle name="20% - 輔色6 21 11 4 18" xfId="30249"/>
    <cellStyle name="20% - 輔色6 21 11 4 19" xfId="31181"/>
    <cellStyle name="20% - 輔色6 21 11 4 2" xfId="12396"/>
    <cellStyle name="20% - 輔色6 21 11 4 20" xfId="32104"/>
    <cellStyle name="20% - 輔色6 21 11 4 3" xfId="13609"/>
    <cellStyle name="20% - 輔色6 21 11 4 4" xfId="14834"/>
    <cellStyle name="20% - 輔色6 21 11 4 5" xfId="16026"/>
    <cellStyle name="20% - 輔色6 21 11 4 6" xfId="17211"/>
    <cellStyle name="20% - 輔色6 21 11 4 7" xfId="18400"/>
    <cellStyle name="20% - 輔色6 21 11 4 8" xfId="19558"/>
    <cellStyle name="20% - 輔色6 21 11 4 9" xfId="20689"/>
    <cellStyle name="20% - 輔色6 21 11 5" xfId="6963"/>
    <cellStyle name="20% - 輔色6 21 11 5 10" xfId="22233"/>
    <cellStyle name="20% - 輔色6 21 11 5 11" xfId="23341"/>
    <cellStyle name="20% - 輔色6 21 11 5 12" xfId="24436"/>
    <cellStyle name="20% - 輔色6 21 11 5 13" xfId="25516"/>
    <cellStyle name="20% - 輔色6 21 11 5 14" xfId="26582"/>
    <cellStyle name="20% - 輔色6 21 11 5 15" xfId="27627"/>
    <cellStyle name="20% - 輔色6 21 11 5 16" xfId="28652"/>
    <cellStyle name="20% - 輔色6 21 11 5 17" xfId="29640"/>
    <cellStyle name="20% - 輔色6 21 11 5 18" xfId="30590"/>
    <cellStyle name="20% - 輔色6 21 11 5 19" xfId="31519"/>
    <cellStyle name="20% - 輔色6 21 11 5 2" xfId="12842"/>
    <cellStyle name="20% - 輔色6 21 11 5 20" xfId="32438"/>
    <cellStyle name="20% - 輔色6 21 11 5 3" xfId="14060"/>
    <cellStyle name="20% - 輔色6 21 11 5 4" xfId="15276"/>
    <cellStyle name="20% - 輔色6 21 11 5 5" xfId="16464"/>
    <cellStyle name="20% - 輔色6 21 11 5 6" xfId="17661"/>
    <cellStyle name="20% - 輔色6 21 11 5 7" xfId="18831"/>
    <cellStyle name="20% - 輔色6 21 11 5 8" xfId="19974"/>
    <cellStyle name="20% - 輔色6 21 11 5 9" xfId="21110"/>
    <cellStyle name="20% - 輔色6 21 11 6" xfId="7185"/>
    <cellStyle name="20% - 輔色6 21 11 6 10" xfId="22427"/>
    <cellStyle name="20% - 輔色6 21 11 6 11" xfId="23533"/>
    <cellStyle name="20% - 輔色6 21 11 6 12" xfId="24626"/>
    <cellStyle name="20% - 輔色6 21 11 6 13" xfId="25712"/>
    <cellStyle name="20% - 輔色6 21 11 6 14" xfId="26771"/>
    <cellStyle name="20% - 輔色6 21 11 6 15" xfId="27816"/>
    <cellStyle name="20% - 輔色6 21 11 6 16" xfId="28837"/>
    <cellStyle name="20% - 輔色6 21 11 6 17" xfId="29825"/>
    <cellStyle name="20% - 輔色6 21 11 6 18" xfId="30767"/>
    <cellStyle name="20% - 輔色6 21 11 6 19" xfId="31695"/>
    <cellStyle name="20% - 輔色6 21 11 6 2" xfId="13051"/>
    <cellStyle name="20% - 輔色6 21 11 6 20" xfId="32611"/>
    <cellStyle name="20% - 輔色6 21 11 6 3" xfId="14271"/>
    <cellStyle name="20% - 輔色6 21 11 6 4" xfId="15481"/>
    <cellStyle name="20% - 輔色6 21 11 6 5" xfId="16672"/>
    <cellStyle name="20% - 輔色6 21 11 6 6" xfId="17868"/>
    <cellStyle name="20% - 輔色6 21 11 6 7" xfId="19030"/>
    <cellStyle name="20% - 輔色6 21 11 6 8" xfId="20172"/>
    <cellStyle name="20% - 輔色6 21 11 6 9" xfId="21307"/>
    <cellStyle name="20% - 輔色6 21 11 7" xfId="11594"/>
    <cellStyle name="20% - 輔色6 21 11 8" xfId="7945"/>
    <cellStyle name="20% - 輔色6 21 11 9" xfId="8958"/>
    <cellStyle name="20% - 輔色6 21 12" xfId="5044"/>
    <cellStyle name="20% - 輔色6 21 12 10" xfId="9667"/>
    <cellStyle name="20% - 輔色6 21 12 11" xfId="10047"/>
    <cellStyle name="20% - 輔色6 21 12 12" xfId="9302"/>
    <cellStyle name="20% - 輔色6 21 12 13" xfId="10199"/>
    <cellStyle name="20% - 輔色6 21 12 14" xfId="10061"/>
    <cellStyle name="20% - 輔色6 21 12 15" xfId="11317"/>
    <cellStyle name="20% - 輔色6 21 12 16" xfId="10151"/>
    <cellStyle name="20% - 輔色6 21 12 17" xfId="15897"/>
    <cellStyle name="20% - 輔色6 21 12 18" xfId="15324"/>
    <cellStyle name="20% - 輔色6 21 12 19" xfId="10287"/>
    <cellStyle name="20% - 輔色6 21 12 2" xfId="6930"/>
    <cellStyle name="20% - 輔色6 21 12 2 10" xfId="22203"/>
    <cellStyle name="20% - 輔色6 21 12 2 11" xfId="23309"/>
    <cellStyle name="20% - 輔色6 21 12 2 12" xfId="24407"/>
    <cellStyle name="20% - 輔色6 21 12 2 13" xfId="25488"/>
    <cellStyle name="20% - 輔色6 21 12 2 14" xfId="26553"/>
    <cellStyle name="20% - 輔色6 21 12 2 15" xfId="27599"/>
    <cellStyle name="20% - 輔色6 21 12 2 16" xfId="28628"/>
    <cellStyle name="20% - 輔色6 21 12 2 17" xfId="29617"/>
    <cellStyle name="20% - 輔色6 21 12 2 18" xfId="30566"/>
    <cellStyle name="20% - 輔色6 21 12 2 19" xfId="31496"/>
    <cellStyle name="20% - 輔色6 21 12 2 2" xfId="12811"/>
    <cellStyle name="20% - 輔色6 21 12 2 20" xfId="32415"/>
    <cellStyle name="20% - 輔色6 21 12 2 3" xfId="14030"/>
    <cellStyle name="20% - 輔色6 21 12 2 4" xfId="15248"/>
    <cellStyle name="20% - 輔色6 21 12 2 5" xfId="16435"/>
    <cellStyle name="20% - 輔色6 21 12 2 6" xfId="17630"/>
    <cellStyle name="20% - 輔色6 21 12 2 7" xfId="18801"/>
    <cellStyle name="20% - 輔色6 21 12 2 8" xfId="19945"/>
    <cellStyle name="20% - 輔色6 21 12 2 9" xfId="21081"/>
    <cellStyle name="20% - 輔色6 21 12 20" xfId="12216"/>
    <cellStyle name="20% - 輔色6 21 12 21" xfId="13684"/>
    <cellStyle name="20% - 輔色6 21 12 22" xfId="9534"/>
    <cellStyle name="20% - 輔色6 21 12 23" xfId="16682"/>
    <cellStyle name="20% - 輔色6 21 12 24" xfId="8462"/>
    <cellStyle name="20% - 輔色6 21 12 25" xfId="24617"/>
    <cellStyle name="20% - 輔色6 21 12 3" xfId="6116"/>
    <cellStyle name="20% - 輔色6 21 12 3 10" xfId="8484"/>
    <cellStyle name="20% - 輔色6 21 12 3 11" xfId="18299"/>
    <cellStyle name="20% - 輔色6 21 12 3 12" xfId="22701"/>
    <cellStyle name="20% - 輔色6 21 12 3 13" xfId="23807"/>
    <cellStyle name="20% - 輔色6 21 12 3 14" xfId="24899"/>
    <cellStyle name="20% - 輔色6 21 12 3 15" xfId="25982"/>
    <cellStyle name="20% - 輔色6 21 12 3 16" xfId="27044"/>
    <cellStyle name="20% - 輔色6 21 12 3 17" xfId="17767"/>
    <cellStyle name="20% - 輔色6 21 12 3 18" xfId="10441"/>
    <cellStyle name="20% - 輔色6 21 12 3 19" xfId="24045"/>
    <cellStyle name="20% - 輔色6 21 12 3 2" xfId="12096"/>
    <cellStyle name="20% - 輔色6 21 12 3 20" xfId="21951"/>
    <cellStyle name="20% - 輔色6 21 12 3 3" xfId="7544"/>
    <cellStyle name="20% - 輔色6 21 12 3 4" xfId="13334"/>
    <cellStyle name="20% - 輔色6 21 12 3 5" xfId="14555"/>
    <cellStyle name="20% - 輔色6 21 12 3 6" xfId="15762"/>
    <cellStyle name="20% - 輔色6 21 12 3 7" xfId="7756"/>
    <cellStyle name="20% - 輔色6 21 12 3 8" xfId="10290"/>
    <cellStyle name="20% - 輔色6 21 12 3 9" xfId="19308"/>
    <cellStyle name="20% - 輔色6 21 12 4" xfId="6509"/>
    <cellStyle name="20% - 輔色6 21 12 4 10" xfId="21858"/>
    <cellStyle name="20% - 輔色6 21 12 4 11" xfId="22969"/>
    <cellStyle name="20% - 輔色6 21 12 4 12" xfId="24068"/>
    <cellStyle name="20% - 輔色6 21 12 4 13" xfId="25154"/>
    <cellStyle name="20% - 輔色6 21 12 4 14" xfId="26226"/>
    <cellStyle name="20% - 輔色6 21 12 4 15" xfId="27284"/>
    <cellStyle name="20% - 輔色6 21 12 4 16" xfId="28311"/>
    <cellStyle name="20% - 輔色6 21 12 4 17" xfId="29314"/>
    <cellStyle name="20% - 輔色6 21 12 4 18" xfId="30282"/>
    <cellStyle name="20% - 輔色6 21 12 4 19" xfId="31214"/>
    <cellStyle name="20% - 輔色6 21 12 4 2" xfId="12438"/>
    <cellStyle name="20% - 輔色6 21 12 4 20" xfId="32136"/>
    <cellStyle name="20% - 輔色6 21 12 4 3" xfId="13651"/>
    <cellStyle name="20% - 輔色6 21 12 4 4" xfId="14874"/>
    <cellStyle name="20% - 輔色6 21 12 4 5" xfId="16066"/>
    <cellStyle name="20% - 輔色6 21 12 4 6" xfId="17255"/>
    <cellStyle name="20% - 輔色6 21 12 4 7" xfId="18442"/>
    <cellStyle name="20% - 輔色6 21 12 4 8" xfId="19598"/>
    <cellStyle name="20% - 輔色6 21 12 4 9" xfId="20728"/>
    <cellStyle name="20% - 輔色6 21 12 5" xfId="6953"/>
    <cellStyle name="20% - 輔色6 21 12 5 10" xfId="22224"/>
    <cellStyle name="20% - 輔色6 21 12 5 11" xfId="23331"/>
    <cellStyle name="20% - 輔色6 21 12 5 12" xfId="24427"/>
    <cellStyle name="20% - 輔色6 21 12 5 13" xfId="25507"/>
    <cellStyle name="20% - 輔色6 21 12 5 14" xfId="26573"/>
    <cellStyle name="20% - 輔色6 21 12 5 15" xfId="27618"/>
    <cellStyle name="20% - 輔色6 21 12 5 16" xfId="28644"/>
    <cellStyle name="20% - 輔色6 21 12 5 17" xfId="29632"/>
    <cellStyle name="20% - 輔色6 21 12 5 18" xfId="30582"/>
    <cellStyle name="20% - 輔色6 21 12 5 19" xfId="31511"/>
    <cellStyle name="20% - 輔色6 21 12 5 2" xfId="12832"/>
    <cellStyle name="20% - 輔色6 21 12 5 20" xfId="32430"/>
    <cellStyle name="20% - 輔色6 21 12 5 3" xfId="14051"/>
    <cellStyle name="20% - 輔色6 21 12 5 4" xfId="15267"/>
    <cellStyle name="20% - 輔色6 21 12 5 5" xfId="16454"/>
    <cellStyle name="20% - 輔色6 21 12 5 6" xfId="17651"/>
    <cellStyle name="20% - 輔色6 21 12 5 7" xfId="18822"/>
    <cellStyle name="20% - 輔色6 21 12 5 8" xfId="19966"/>
    <cellStyle name="20% - 輔色6 21 12 5 9" xfId="21101"/>
    <cellStyle name="20% - 輔色6 21 12 6" xfId="6536"/>
    <cellStyle name="20% - 輔色6 21 12 6 10" xfId="21878"/>
    <cellStyle name="20% - 輔色6 21 12 6 11" xfId="22991"/>
    <cellStyle name="20% - 輔色6 21 12 6 12" xfId="24092"/>
    <cellStyle name="20% - 輔色6 21 12 6 13" xfId="25174"/>
    <cellStyle name="20% - 輔色6 21 12 6 14" xfId="26246"/>
    <cellStyle name="20% - 輔色6 21 12 6 15" xfId="27302"/>
    <cellStyle name="20% - 輔色6 21 12 6 16" xfId="28330"/>
    <cellStyle name="20% - 輔色6 21 12 6 17" xfId="29332"/>
    <cellStyle name="20% - 輔色6 21 12 6 18" xfId="30301"/>
    <cellStyle name="20% - 輔色6 21 12 6 19" xfId="31231"/>
    <cellStyle name="20% - 輔色6 21 12 6 2" xfId="12462"/>
    <cellStyle name="20% - 輔色6 21 12 6 20" xfId="32153"/>
    <cellStyle name="20% - 輔色6 21 12 6 3" xfId="13674"/>
    <cellStyle name="20% - 輔色6 21 12 6 4" xfId="14899"/>
    <cellStyle name="20% - 輔色6 21 12 6 5" xfId="16091"/>
    <cellStyle name="20% - 輔色6 21 12 6 6" xfId="17278"/>
    <cellStyle name="20% - 輔色6 21 12 6 7" xfId="18460"/>
    <cellStyle name="20% - 輔色6 21 12 6 8" xfId="19618"/>
    <cellStyle name="20% - 輔色6 21 12 6 9" xfId="20749"/>
    <cellStyle name="20% - 輔色6 21 12 7" xfId="11272"/>
    <cellStyle name="20% - 輔色6 21 12 8" xfId="8193"/>
    <cellStyle name="20% - 輔色6 21 12 9" xfId="8761"/>
    <cellStyle name="20% - 輔色6 21 13" xfId="5378"/>
    <cellStyle name="20% - 輔色6 21 13 10" xfId="8696"/>
    <cellStyle name="20% - 輔色6 21 13 11" xfId="11841"/>
    <cellStyle name="20% - 輔色6 21 13 12" xfId="8563"/>
    <cellStyle name="20% - 輔色6 21 13 13" xfId="13062"/>
    <cellStyle name="20% - 輔色6 21 13 14" xfId="11575"/>
    <cellStyle name="20% - 輔色6 21 13 15" xfId="18210"/>
    <cellStyle name="20% - 輔色6 21 13 16" xfId="12624"/>
    <cellStyle name="20% - 輔色6 21 13 17" xfId="8494"/>
    <cellStyle name="20% - 輔色6 21 13 18" xfId="15059"/>
    <cellStyle name="20% - 輔色6 21 13 19" xfId="18645"/>
    <cellStyle name="20% - 輔色6 21 13 2" xfId="6996"/>
    <cellStyle name="20% - 輔色6 21 13 2 10" xfId="22259"/>
    <cellStyle name="20% - 輔色6 21 13 2 11" xfId="23367"/>
    <cellStyle name="20% - 輔色6 21 13 2 12" xfId="24462"/>
    <cellStyle name="20% - 輔色6 21 13 2 13" xfId="25543"/>
    <cellStyle name="20% - 輔色6 21 13 2 14" xfId="26608"/>
    <cellStyle name="20% - 輔色6 21 13 2 15" xfId="27653"/>
    <cellStyle name="20% - 輔色6 21 13 2 16" xfId="28676"/>
    <cellStyle name="20% - 輔色6 21 13 2 17" xfId="29664"/>
    <cellStyle name="20% - 輔色6 21 13 2 18" xfId="30612"/>
    <cellStyle name="20% - 輔色6 21 13 2 19" xfId="31541"/>
    <cellStyle name="20% - 輔色6 21 13 2 2" xfId="12873"/>
    <cellStyle name="20% - 輔色6 21 13 2 20" xfId="32459"/>
    <cellStyle name="20% - 輔色6 21 13 2 3" xfId="14091"/>
    <cellStyle name="20% - 輔色6 21 13 2 4" xfId="15306"/>
    <cellStyle name="20% - 輔色6 21 13 2 5" xfId="16493"/>
    <cellStyle name="20% - 輔色6 21 13 2 6" xfId="17691"/>
    <cellStyle name="20% - 輔色6 21 13 2 7" xfId="18858"/>
    <cellStyle name="20% - 輔色6 21 13 2 8" xfId="20001"/>
    <cellStyle name="20% - 輔色6 21 13 2 9" xfId="21137"/>
    <cellStyle name="20% - 輔色6 21 13 20" xfId="9154"/>
    <cellStyle name="20% - 輔色6 21 13 21" xfId="20926"/>
    <cellStyle name="20% - 輔色6 21 13 22" xfId="26043"/>
    <cellStyle name="20% - 輔色6 21 13 23" xfId="27436"/>
    <cellStyle name="20% - 輔色6 21 13 24" xfId="9008"/>
    <cellStyle name="20% - 輔色6 21 13 25" xfId="17251"/>
    <cellStyle name="20% - 輔色6 21 13 3" xfId="6079"/>
    <cellStyle name="20% - 輔色6 21 13 3 10" xfId="8020"/>
    <cellStyle name="20% - 輔色6 21 13 3 11" xfId="13678"/>
    <cellStyle name="20% - 輔色6 21 13 3 12" xfId="12287"/>
    <cellStyle name="20% - 輔色6 21 13 3 13" xfId="9093"/>
    <cellStyle name="20% - 輔色6 21 13 3 14" xfId="10782"/>
    <cellStyle name="20% - 輔色6 21 13 3 15" xfId="14341"/>
    <cellStyle name="20% - 輔色6 21 13 3 16" xfId="9633"/>
    <cellStyle name="20% - 輔色6 21 13 3 17" xfId="9416"/>
    <cellStyle name="20% - 輔色6 21 13 3 18" xfId="20882"/>
    <cellStyle name="20% - 輔色6 21 13 3 19" xfId="8406"/>
    <cellStyle name="20% - 輔色6 21 13 3 2" xfId="12063"/>
    <cellStyle name="20% - 輔色6 21 13 3 20" xfId="25424"/>
    <cellStyle name="20% - 輔色6 21 13 3 3" xfId="11135"/>
    <cellStyle name="20% - 輔色6 21 13 3 4" xfId="11439"/>
    <cellStyle name="20% - 輔色6 21 13 3 5" xfId="8073"/>
    <cellStyle name="20% - 輔色6 21 13 3 6" xfId="10919"/>
    <cellStyle name="20% - 輔色6 21 13 3 7" xfId="8389"/>
    <cellStyle name="20% - 輔色6 21 13 3 8" xfId="10479"/>
    <cellStyle name="20% - 輔色6 21 13 3 9" xfId="11844"/>
    <cellStyle name="20% - 輔色6 21 13 4" xfId="6692"/>
    <cellStyle name="20% - 輔色6 21 13 4 10" xfId="21998"/>
    <cellStyle name="20% - 輔色6 21 13 4 11" xfId="23111"/>
    <cellStyle name="20% - 輔色6 21 13 4 12" xfId="24203"/>
    <cellStyle name="20% - 輔色6 21 13 4 13" xfId="25286"/>
    <cellStyle name="20% - 輔色6 21 13 4 14" xfId="26353"/>
    <cellStyle name="20% - 輔色6 21 13 4 15" xfId="27406"/>
    <cellStyle name="20% - 輔色6 21 13 4 16" xfId="28433"/>
    <cellStyle name="20% - 輔色6 21 13 4 17" xfId="29435"/>
    <cellStyle name="20% - 輔色6 21 13 4 18" xfId="30392"/>
    <cellStyle name="20% - 輔色6 21 13 4 19" xfId="31323"/>
    <cellStyle name="20% - 輔色6 21 13 4 2" xfId="12597"/>
    <cellStyle name="20% - 輔色6 21 13 4 20" xfId="32243"/>
    <cellStyle name="20% - 輔色6 21 13 4 3" xfId="13811"/>
    <cellStyle name="20% - 輔色6 21 13 4 4" xfId="15032"/>
    <cellStyle name="20% - 輔色6 21 13 4 5" xfId="16221"/>
    <cellStyle name="20% - 輔色6 21 13 4 6" xfId="17418"/>
    <cellStyle name="20% - 輔色6 21 13 4 7" xfId="18584"/>
    <cellStyle name="20% - 輔色6 21 13 4 8" xfId="19742"/>
    <cellStyle name="20% - 輔色6 21 13 4 9" xfId="20867"/>
    <cellStyle name="20% - 輔色6 21 13 5" xfId="6588"/>
    <cellStyle name="20% - 輔色6 21 13 5 10" xfId="21918"/>
    <cellStyle name="20% - 輔色6 21 13 5 11" xfId="23032"/>
    <cellStyle name="20% - 輔色6 21 13 5 12" xfId="24129"/>
    <cellStyle name="20% - 輔色6 21 13 5 13" xfId="25212"/>
    <cellStyle name="20% - 輔色6 21 13 5 14" xfId="26277"/>
    <cellStyle name="20% - 輔色6 21 13 5 15" xfId="27332"/>
    <cellStyle name="20% - 輔色6 21 13 5 16" xfId="28361"/>
    <cellStyle name="20% - 輔色6 21 13 5 17" xfId="29360"/>
    <cellStyle name="20% - 輔色6 21 13 5 18" xfId="30328"/>
    <cellStyle name="20% - 輔色6 21 13 5 19" xfId="31258"/>
    <cellStyle name="20% - 輔色6 21 13 5 2" xfId="12508"/>
    <cellStyle name="20% - 輔色6 21 13 5 20" xfId="32180"/>
    <cellStyle name="20% - 輔色6 21 13 5 3" xfId="13720"/>
    <cellStyle name="20% - 輔色6 21 13 5 4" xfId="14941"/>
    <cellStyle name="20% - 輔色6 21 13 5 5" xfId="16132"/>
    <cellStyle name="20% - 輔色6 21 13 5 6" xfId="17325"/>
    <cellStyle name="20% - 輔色6 21 13 5 7" xfId="18499"/>
    <cellStyle name="20% - 輔色6 21 13 5 8" xfId="19655"/>
    <cellStyle name="20% - 輔色6 21 13 5 9" xfId="20781"/>
    <cellStyle name="20% - 輔色6 21 13 6" xfId="6865"/>
    <cellStyle name="20% - 輔色6 21 13 6 10" xfId="22139"/>
    <cellStyle name="20% - 輔色6 21 13 6 11" xfId="23245"/>
    <cellStyle name="20% - 輔色6 21 13 6 12" xfId="24343"/>
    <cellStyle name="20% - 輔色6 21 13 6 13" xfId="25425"/>
    <cellStyle name="20% - 輔色6 21 13 6 14" xfId="26488"/>
    <cellStyle name="20% - 輔色6 21 13 6 15" xfId="27536"/>
    <cellStyle name="20% - 輔色6 21 13 6 16" xfId="28565"/>
    <cellStyle name="20% - 輔色6 21 13 6 17" xfId="29554"/>
    <cellStyle name="20% - 輔色6 21 13 6 18" xfId="30504"/>
    <cellStyle name="20% - 輔色6 21 13 6 19" xfId="31434"/>
    <cellStyle name="20% - 輔色6 21 13 6 2" xfId="12747"/>
    <cellStyle name="20% - 輔色6 21 13 6 20" xfId="32353"/>
    <cellStyle name="20% - 輔色6 21 13 6 3" xfId="13966"/>
    <cellStyle name="20% - 輔色6 21 13 6 4" xfId="15183"/>
    <cellStyle name="20% - 輔色6 21 13 6 5" xfId="16371"/>
    <cellStyle name="20% - 輔色6 21 13 6 6" xfId="17567"/>
    <cellStyle name="20% - 輔色6 21 13 6 7" xfId="18737"/>
    <cellStyle name="20% - 輔色6 21 13 6 8" xfId="19882"/>
    <cellStyle name="20% - 輔色6 21 13 6 9" xfId="21016"/>
    <cellStyle name="20% - 輔色6 21 13 7" xfId="11508"/>
    <cellStyle name="20% - 輔色6 21 13 8" xfId="10870"/>
    <cellStyle name="20% - 輔色6 21 13 9" xfId="8288"/>
    <cellStyle name="20% - 輔色6 21 14" xfId="6809"/>
    <cellStyle name="20% - 輔色6 21 14 10" xfId="22091"/>
    <cellStyle name="20% - 輔色6 21 14 11" xfId="23198"/>
    <cellStyle name="20% - 輔色6 21 14 12" xfId="24296"/>
    <cellStyle name="20% - 輔色6 21 14 13" xfId="25376"/>
    <cellStyle name="20% - 輔色6 21 14 14" xfId="26442"/>
    <cellStyle name="20% - 輔色6 21 14 15" xfId="27494"/>
    <cellStyle name="20% - 輔色6 21 14 16" xfId="28520"/>
    <cellStyle name="20% - 輔色6 21 14 17" xfId="29513"/>
    <cellStyle name="20% - 輔色6 21 14 18" xfId="30463"/>
    <cellStyle name="20% - 輔色6 21 14 19" xfId="31393"/>
    <cellStyle name="20% - 輔色6 21 14 2" xfId="12695"/>
    <cellStyle name="20% - 輔色6 21 14 20" xfId="32312"/>
    <cellStyle name="20% - 輔色6 21 14 3" xfId="13916"/>
    <cellStyle name="20% - 輔色6 21 14 4" xfId="15133"/>
    <cellStyle name="20% - 輔色6 21 14 5" xfId="16317"/>
    <cellStyle name="20% - 輔色6 21 14 6" xfId="17518"/>
    <cellStyle name="20% - 輔色6 21 14 7" xfId="18686"/>
    <cellStyle name="20% - 輔色6 21 14 8" xfId="19834"/>
    <cellStyle name="20% - 輔色6 21 14 9" xfId="20965"/>
    <cellStyle name="20% - 輔色6 21 15" xfId="6201"/>
    <cellStyle name="20% - 輔色6 21 15 10" xfId="21633"/>
    <cellStyle name="20% - 輔色6 21 15 11" xfId="22743"/>
    <cellStyle name="20% - 輔色6 21 15 12" xfId="23850"/>
    <cellStyle name="20% - 輔色6 21 15 13" xfId="24941"/>
    <cellStyle name="20% - 輔色6 21 15 14" xfId="26027"/>
    <cellStyle name="20% - 輔色6 21 15 15" xfId="27087"/>
    <cellStyle name="20% - 輔色6 21 15 16" xfId="28126"/>
    <cellStyle name="20% - 輔色6 21 15 17" xfId="29138"/>
    <cellStyle name="20% - 輔色6 21 15 18" xfId="30123"/>
    <cellStyle name="20% - 輔色6 21 15 19" xfId="31062"/>
    <cellStyle name="20% - 輔色6 21 15 2" xfId="12177"/>
    <cellStyle name="20% - 輔色6 21 15 20" xfId="31988"/>
    <cellStyle name="20% - 輔色6 21 15 3" xfId="13388"/>
    <cellStyle name="20% - 輔色6 21 15 4" xfId="14610"/>
    <cellStyle name="20% - 輔色6 21 15 5" xfId="15813"/>
    <cellStyle name="20% - 輔色6 21 15 6" xfId="17002"/>
    <cellStyle name="20% - 輔色6 21 15 7" xfId="18194"/>
    <cellStyle name="20% - 輔色6 21 15 8" xfId="19356"/>
    <cellStyle name="20% - 輔色6 21 15 9" xfId="20501"/>
    <cellStyle name="20% - 輔色6 21 16" xfId="6702"/>
    <cellStyle name="20% - 輔色6 21 16 10" xfId="22008"/>
    <cellStyle name="20% - 輔色6 21 16 11" xfId="23119"/>
    <cellStyle name="20% - 輔色6 21 16 12" xfId="24212"/>
    <cellStyle name="20% - 輔色6 21 16 13" xfId="25293"/>
    <cellStyle name="20% - 輔色6 21 16 14" xfId="26361"/>
    <cellStyle name="20% - 輔色6 21 16 15" xfId="27414"/>
    <cellStyle name="20% - 輔色6 21 16 16" xfId="28442"/>
    <cellStyle name="20% - 輔色6 21 16 17" xfId="29443"/>
    <cellStyle name="20% - 輔色6 21 16 18" xfId="30399"/>
    <cellStyle name="20% - 輔色6 21 16 19" xfId="31330"/>
    <cellStyle name="20% - 輔色6 21 16 2" xfId="12606"/>
    <cellStyle name="20% - 輔色6 21 16 20" xfId="32250"/>
    <cellStyle name="20% - 輔色6 21 16 3" xfId="13820"/>
    <cellStyle name="20% - 輔色6 21 16 4" xfId="15042"/>
    <cellStyle name="20% - 輔色6 21 16 5" xfId="16230"/>
    <cellStyle name="20% - 輔色6 21 16 6" xfId="17427"/>
    <cellStyle name="20% - 輔色6 21 16 7" xfId="18594"/>
    <cellStyle name="20% - 輔色6 21 16 8" xfId="19750"/>
    <cellStyle name="20% - 輔色6 21 16 9" xfId="20877"/>
    <cellStyle name="20% - 輔色6 21 17" xfId="6830"/>
    <cellStyle name="20% - 輔色6 21 17 10" xfId="22109"/>
    <cellStyle name="20% - 輔色6 21 17 11" xfId="23216"/>
    <cellStyle name="20% - 輔色6 21 17 12" xfId="24313"/>
    <cellStyle name="20% - 輔色6 21 17 13" xfId="25395"/>
    <cellStyle name="20% - 輔色6 21 17 14" xfId="26460"/>
    <cellStyle name="20% - 輔色6 21 17 15" xfId="27511"/>
    <cellStyle name="20% - 輔色6 21 17 16" xfId="28537"/>
    <cellStyle name="20% - 輔色6 21 17 17" xfId="29530"/>
    <cellStyle name="20% - 輔色6 21 17 18" xfId="30480"/>
    <cellStyle name="20% - 輔色6 21 17 19" xfId="31410"/>
    <cellStyle name="20% - 輔色6 21 17 2" xfId="12714"/>
    <cellStyle name="20% - 輔色6 21 17 20" xfId="32329"/>
    <cellStyle name="20% - 輔色6 21 17 3" xfId="13935"/>
    <cellStyle name="20% - 輔色6 21 17 4" xfId="15152"/>
    <cellStyle name="20% - 輔色6 21 17 5" xfId="16338"/>
    <cellStyle name="20% - 輔色6 21 17 6" xfId="17537"/>
    <cellStyle name="20% - 輔色6 21 17 7" xfId="18705"/>
    <cellStyle name="20% - 輔色6 21 17 8" xfId="19853"/>
    <cellStyle name="20% - 輔色6 21 17 9" xfId="20984"/>
    <cellStyle name="20% - 輔色6 21 18" xfId="6639"/>
    <cellStyle name="20% - 輔色6 21 18 10" xfId="21958"/>
    <cellStyle name="20% - 輔色6 21 18 11" xfId="23069"/>
    <cellStyle name="20% - 輔色6 21 18 12" xfId="24163"/>
    <cellStyle name="20% - 輔色6 21 18 13" xfId="25248"/>
    <cellStyle name="20% - 輔色6 21 18 14" xfId="26312"/>
    <cellStyle name="20% - 輔色6 21 18 15" xfId="27364"/>
    <cellStyle name="20% - 輔色6 21 18 16" xfId="28394"/>
    <cellStyle name="20% - 輔色6 21 18 17" xfId="29394"/>
    <cellStyle name="20% - 輔色6 21 18 18" xfId="30355"/>
    <cellStyle name="20% - 輔色6 21 18 19" xfId="31285"/>
    <cellStyle name="20% - 輔色6 21 18 2" xfId="12550"/>
    <cellStyle name="20% - 輔色6 21 18 20" xfId="32206"/>
    <cellStyle name="20% - 輔色6 21 18 3" xfId="13764"/>
    <cellStyle name="20% - 輔色6 21 18 4" xfId="14982"/>
    <cellStyle name="20% - 輔色6 21 18 5" xfId="16174"/>
    <cellStyle name="20% - 輔色6 21 18 6" xfId="17367"/>
    <cellStyle name="20% - 輔色6 21 18 7" xfId="18537"/>
    <cellStyle name="20% - 輔色6 21 18 8" xfId="19694"/>
    <cellStyle name="20% - 輔色6 21 18 9" xfId="20824"/>
    <cellStyle name="20% - 輔色6 21 19" xfId="10920"/>
    <cellStyle name="20% - 輔色6 21 2" xfId="4901"/>
    <cellStyle name="20% - 輔色6 21 2 10" xfId="12367"/>
    <cellStyle name="20% - 輔色6 21 2 11" xfId="13580"/>
    <cellStyle name="20% - 輔色6 21 2 12" xfId="17687"/>
    <cellStyle name="20% - 輔色6 21 2 13" xfId="14686"/>
    <cellStyle name="20% - 輔色6 21 2 14" xfId="17073"/>
    <cellStyle name="20% - 輔色6 21 2 15" xfId="21178"/>
    <cellStyle name="20% - 輔色6 21 2 16" xfId="17952"/>
    <cellStyle name="20% - 輔色6 21 2 17" xfId="7698"/>
    <cellStyle name="20% - 輔色6 21 2 18" xfId="21793"/>
    <cellStyle name="20% - 輔色6 21 2 19" xfId="22902"/>
    <cellStyle name="20% - 輔色6 21 2 2" xfId="6880"/>
    <cellStyle name="20% - 輔色6 21 2 2 10" xfId="22154"/>
    <cellStyle name="20% - 輔色6 21 2 2 11" xfId="23260"/>
    <cellStyle name="20% - 輔色6 21 2 2 12" xfId="24358"/>
    <cellStyle name="20% - 輔色6 21 2 2 13" xfId="25440"/>
    <cellStyle name="20% - 輔色6 21 2 2 14" xfId="26503"/>
    <cellStyle name="20% - 輔色6 21 2 2 15" xfId="27551"/>
    <cellStyle name="20% - 輔色6 21 2 2 16" xfId="28580"/>
    <cellStyle name="20% - 輔色6 21 2 2 17" xfId="29569"/>
    <cellStyle name="20% - 輔色6 21 2 2 18" xfId="30519"/>
    <cellStyle name="20% - 輔色6 21 2 2 19" xfId="31449"/>
    <cellStyle name="20% - 輔色6 21 2 2 2" xfId="12762"/>
    <cellStyle name="20% - 輔色6 21 2 2 20" xfId="32368"/>
    <cellStyle name="20% - 輔色6 21 2 2 3" xfId="13981"/>
    <cellStyle name="20% - 輔色6 21 2 2 4" xfId="15198"/>
    <cellStyle name="20% - 輔色6 21 2 2 5" xfId="16386"/>
    <cellStyle name="20% - 輔色6 21 2 2 6" xfId="17582"/>
    <cellStyle name="20% - 輔色6 21 2 2 7" xfId="18752"/>
    <cellStyle name="20% - 輔色6 21 2 2 8" xfId="19897"/>
    <cellStyle name="20% - 輔色6 21 2 2 9" xfId="21031"/>
    <cellStyle name="20% - 輔色6 21 2 20" xfId="23999"/>
    <cellStyle name="20% - 輔色6 21 2 21" xfId="25086"/>
    <cellStyle name="20% - 輔色6 21 2 22" xfId="28715"/>
    <cellStyle name="20% - 輔色6 21 2 23" xfId="29661"/>
    <cellStyle name="20% - 輔色6 21 2 24" xfId="28443"/>
    <cellStyle name="20% - 輔色6 21 2 25" xfId="31538"/>
    <cellStyle name="20% - 輔色6 21 2 3" xfId="6149"/>
    <cellStyle name="20% - 輔色6 21 2 3 10" xfId="18802"/>
    <cellStyle name="20% - 輔色6 21 2 3 11" xfId="16959"/>
    <cellStyle name="20% - 輔色6 21 2 3 12" xfId="17065"/>
    <cellStyle name="20% - 輔色6 21 2 3 13" xfId="10362"/>
    <cellStyle name="20% - 輔色6 21 2 3 14" xfId="20466"/>
    <cellStyle name="20% - 輔色6 21 2 3 15" xfId="11239"/>
    <cellStyle name="20% - 輔色6 21 2 3 16" xfId="9938"/>
    <cellStyle name="20% - 輔色6 21 2 3 17" xfId="26554"/>
    <cellStyle name="20% - 輔色6 21 2 3 18" xfId="10647"/>
    <cellStyle name="20% - 輔色6 21 2 3 19" xfId="9124"/>
    <cellStyle name="20% - 輔色6 21 2 3 2" xfId="12128"/>
    <cellStyle name="20% - 輔色6 21 2 3 20" xfId="7752"/>
    <cellStyle name="20% - 輔色6 21 2 3 3" xfId="7518"/>
    <cellStyle name="20% - 輔色6 21 2 3 4" xfId="9280"/>
    <cellStyle name="20% - 輔色6 21 2 3 5" xfId="11374"/>
    <cellStyle name="20% - 輔色6 21 2 3 6" xfId="10943"/>
    <cellStyle name="20% - 輔色6 21 2 3 7" xfId="8976"/>
    <cellStyle name="20% - 輔色6 21 2 3 8" xfId="9448"/>
    <cellStyle name="20% - 輔色6 21 2 3 9" xfId="9573"/>
    <cellStyle name="20% - 輔色6 21 2 4" xfId="6693"/>
    <cellStyle name="20% - 輔色6 21 2 4 10" xfId="21999"/>
    <cellStyle name="20% - 輔色6 21 2 4 11" xfId="23112"/>
    <cellStyle name="20% - 輔色6 21 2 4 12" xfId="24204"/>
    <cellStyle name="20% - 輔色6 21 2 4 13" xfId="25287"/>
    <cellStyle name="20% - 輔色6 21 2 4 14" xfId="26354"/>
    <cellStyle name="20% - 輔色6 21 2 4 15" xfId="27407"/>
    <cellStyle name="20% - 輔色6 21 2 4 16" xfId="28434"/>
    <cellStyle name="20% - 輔色6 21 2 4 17" xfId="29436"/>
    <cellStyle name="20% - 輔色6 21 2 4 18" xfId="30393"/>
    <cellStyle name="20% - 輔色6 21 2 4 19" xfId="31324"/>
    <cellStyle name="20% - 輔色6 21 2 4 2" xfId="12598"/>
    <cellStyle name="20% - 輔色6 21 2 4 20" xfId="32244"/>
    <cellStyle name="20% - 輔色6 21 2 4 3" xfId="13812"/>
    <cellStyle name="20% - 輔色6 21 2 4 4" xfId="15033"/>
    <cellStyle name="20% - 輔色6 21 2 4 5" xfId="16222"/>
    <cellStyle name="20% - 輔色6 21 2 4 6" xfId="17419"/>
    <cellStyle name="20% - 輔色6 21 2 4 7" xfId="18585"/>
    <cellStyle name="20% - 輔色6 21 2 4 8" xfId="19743"/>
    <cellStyle name="20% - 輔色6 21 2 4 9" xfId="20868"/>
    <cellStyle name="20% - 輔色6 21 2 5" xfId="6538"/>
    <cellStyle name="20% - 輔色6 21 2 5 10" xfId="21880"/>
    <cellStyle name="20% - 輔色6 21 2 5 11" xfId="22992"/>
    <cellStyle name="20% - 輔色6 21 2 5 12" xfId="24093"/>
    <cellStyle name="20% - 輔色6 21 2 5 13" xfId="25176"/>
    <cellStyle name="20% - 輔色6 21 2 5 14" xfId="26247"/>
    <cellStyle name="20% - 輔色6 21 2 5 15" xfId="27303"/>
    <cellStyle name="20% - 輔色6 21 2 5 16" xfId="28331"/>
    <cellStyle name="20% - 輔色6 21 2 5 17" xfId="29333"/>
    <cellStyle name="20% - 輔色6 21 2 5 18" xfId="30302"/>
    <cellStyle name="20% - 輔色6 21 2 5 19" xfId="31232"/>
    <cellStyle name="20% - 輔色6 21 2 5 2" xfId="12464"/>
    <cellStyle name="20% - 輔色6 21 2 5 20" xfId="32154"/>
    <cellStyle name="20% - 輔色6 21 2 5 3" xfId="13676"/>
    <cellStyle name="20% - 輔色6 21 2 5 4" xfId="14901"/>
    <cellStyle name="20% - 輔色6 21 2 5 5" xfId="16093"/>
    <cellStyle name="20% - 輔色6 21 2 5 6" xfId="17280"/>
    <cellStyle name="20% - 輔色6 21 2 5 7" xfId="18461"/>
    <cellStyle name="20% - 輔色6 21 2 5 8" xfId="19619"/>
    <cellStyle name="20% - 輔色6 21 2 5 9" xfId="20750"/>
    <cellStyle name="20% - 輔色6 21 2 6" xfId="6025"/>
    <cellStyle name="20% - 輔色6 21 2 6 10" xfId="19670"/>
    <cellStyle name="20% - 輔色6 21 2 6 11" xfId="14042"/>
    <cellStyle name="20% - 輔色6 21 2 6 12" xfId="8856"/>
    <cellStyle name="20% - 輔色6 21 2 6 13" xfId="19737"/>
    <cellStyle name="20% - 輔色6 21 2 6 14" xfId="9953"/>
    <cellStyle name="20% - 輔色6 21 2 6 15" xfId="11775"/>
    <cellStyle name="20% - 輔色6 21 2 6 16" xfId="12539"/>
    <cellStyle name="20% - 輔色6 21 2 6 17" xfId="27345"/>
    <cellStyle name="20% - 輔色6 21 2 6 18" xfId="8256"/>
    <cellStyle name="20% - 輔色6 21 2 6 19" xfId="10665"/>
    <cellStyle name="20% - 輔色6 21 2 6 2" xfId="12010"/>
    <cellStyle name="20% - 輔色6 21 2 6 20" xfId="11890"/>
    <cellStyle name="20% - 輔色6 21 2 6 3" xfId="10295"/>
    <cellStyle name="20% - 輔色6 21 2 6 4" xfId="8329"/>
    <cellStyle name="20% - 輔色6 21 2 6 5" xfId="8669"/>
    <cellStyle name="20% - 輔色6 21 2 6 6" xfId="10394"/>
    <cellStyle name="20% - 輔色6 21 2 6 7" xfId="10727"/>
    <cellStyle name="20% - 輔色6 21 2 6 8" xfId="8566"/>
    <cellStyle name="20% - 輔色6 21 2 6 9" xfId="11377"/>
    <cellStyle name="20% - 輔色6 21 2 7" xfId="11156"/>
    <cellStyle name="20% - 輔色6 21 2 8" xfId="9788"/>
    <cellStyle name="20% - 輔色6 21 2 9" xfId="10694"/>
    <cellStyle name="20% - 輔色6 21 20" xfId="10385"/>
    <cellStyle name="20% - 輔色6 21 21" xfId="10171"/>
    <cellStyle name="20% - 輔色6 21 22" xfId="8385"/>
    <cellStyle name="20% - 輔色6 21 23" xfId="10720"/>
    <cellStyle name="20% - 輔色6 21 24" xfId="7805"/>
    <cellStyle name="20% - 輔色6 21 25" xfId="8755"/>
    <cellStyle name="20% - 輔色6 21 26" xfId="11989"/>
    <cellStyle name="20% - 輔色6 21 27" xfId="13474"/>
    <cellStyle name="20% - 輔色6 21 28" xfId="9767"/>
    <cellStyle name="20% - 輔色6 21 29" xfId="15831"/>
    <cellStyle name="20% - 輔色6 21 3" xfId="5854"/>
    <cellStyle name="20% - 輔色6 21 3 10" xfId="11409"/>
    <cellStyle name="20% - 輔色6 21 3 11" xfId="8099"/>
    <cellStyle name="20% - 輔色6 21 3 12" xfId="14129"/>
    <cellStyle name="20% - 輔色6 21 3 13" xfId="8862"/>
    <cellStyle name="20% - 輔色6 21 3 14" xfId="16532"/>
    <cellStyle name="20% - 輔色6 21 3 15" xfId="16151"/>
    <cellStyle name="20% - 輔色6 21 3 16" xfId="19415"/>
    <cellStyle name="20% - 輔色6 21 3 17" xfId="14978"/>
    <cellStyle name="20% - 輔色6 21 3 18" xfId="7710"/>
    <cellStyle name="20% - 輔色6 21 3 19" xfId="10964"/>
    <cellStyle name="20% - 輔色6 21 3 2" xfId="7133"/>
    <cellStyle name="20% - 輔色6 21 3 2 10" xfId="22380"/>
    <cellStyle name="20% - 輔色6 21 3 2 11" xfId="23486"/>
    <cellStyle name="20% - 輔色6 21 3 2 12" xfId="24581"/>
    <cellStyle name="20% - 輔色6 21 3 2 13" xfId="25666"/>
    <cellStyle name="20% - 輔色6 21 3 2 14" xfId="26728"/>
    <cellStyle name="20% - 輔色6 21 3 2 15" xfId="27772"/>
    <cellStyle name="20% - 輔色6 21 3 2 16" xfId="28793"/>
    <cellStyle name="20% - 輔色6 21 3 2 17" xfId="29781"/>
    <cellStyle name="20% - 輔色6 21 3 2 18" xfId="30726"/>
    <cellStyle name="20% - 輔色6 21 3 2 19" xfId="31654"/>
    <cellStyle name="20% - 輔色6 21 3 2 2" xfId="13003"/>
    <cellStyle name="20% - 輔色6 21 3 2 20" xfId="32570"/>
    <cellStyle name="20% - 輔色6 21 3 2 3" xfId="14222"/>
    <cellStyle name="20% - 輔色6 21 3 2 4" xfId="15433"/>
    <cellStyle name="20% - 輔色6 21 3 2 5" xfId="16624"/>
    <cellStyle name="20% - 輔色6 21 3 2 6" xfId="17818"/>
    <cellStyle name="20% - 輔色6 21 3 2 7" xfId="18983"/>
    <cellStyle name="20% - 輔色6 21 3 2 8" xfId="20127"/>
    <cellStyle name="20% - 輔色6 21 3 2 9" xfId="21261"/>
    <cellStyle name="20% - 輔色6 21 3 20" xfId="7911"/>
    <cellStyle name="20% - 輔色6 21 3 21" xfId="21865"/>
    <cellStyle name="20% - 輔色6 21 3 22" xfId="20901"/>
    <cellStyle name="20% - 輔色6 21 3 23" xfId="8212"/>
    <cellStyle name="20% - 輔色6 21 3 24" xfId="21136"/>
    <cellStyle name="20% - 輔色6 21 3 25" xfId="28507"/>
    <cellStyle name="20% - 輔色6 21 3 3" xfId="7222"/>
    <cellStyle name="20% - 輔色6 21 3 3 10" xfId="22460"/>
    <cellStyle name="20% - 輔色6 21 3 3 11" xfId="23566"/>
    <cellStyle name="20% - 輔色6 21 3 3 12" xfId="24658"/>
    <cellStyle name="20% - 輔色6 21 3 3 13" xfId="25745"/>
    <cellStyle name="20% - 輔色6 21 3 3 14" xfId="26804"/>
    <cellStyle name="20% - 輔色6 21 3 3 15" xfId="27847"/>
    <cellStyle name="20% - 輔色6 21 3 3 16" xfId="28869"/>
    <cellStyle name="20% - 輔色6 21 3 3 17" xfId="29856"/>
    <cellStyle name="20% - 輔色6 21 3 3 18" xfId="30798"/>
    <cellStyle name="20% - 輔色6 21 3 3 19" xfId="31725"/>
    <cellStyle name="20% - 輔色6 21 3 3 2" xfId="13086"/>
    <cellStyle name="20% - 輔色6 21 3 3 20" xfId="32641"/>
    <cellStyle name="20% - 輔色6 21 3 3 3" xfId="14305"/>
    <cellStyle name="20% - 輔色6 21 3 3 4" xfId="15515"/>
    <cellStyle name="20% - 輔色6 21 3 3 5" xfId="16708"/>
    <cellStyle name="20% - 輔色6 21 3 3 6" xfId="17901"/>
    <cellStyle name="20% - 輔色6 21 3 3 7" xfId="19064"/>
    <cellStyle name="20% - 輔色6 21 3 3 8" xfId="20205"/>
    <cellStyle name="20% - 輔色6 21 3 3 9" xfId="21342"/>
    <cellStyle name="20% - 輔色6 21 3 4" xfId="7298"/>
    <cellStyle name="20% - 輔色6 21 3 4 10" xfId="22528"/>
    <cellStyle name="20% - 輔色6 21 3 4 11" xfId="23633"/>
    <cellStyle name="20% - 輔色6 21 3 4 12" xfId="24725"/>
    <cellStyle name="20% - 輔色6 21 3 4 13" xfId="25812"/>
    <cellStyle name="20% - 輔色6 21 3 4 14" xfId="26874"/>
    <cellStyle name="20% - 輔色6 21 3 4 15" xfId="27917"/>
    <cellStyle name="20% - 輔色6 21 3 4 16" xfId="28937"/>
    <cellStyle name="20% - 輔色6 21 3 4 17" xfId="29925"/>
    <cellStyle name="20% - 輔色6 21 3 4 18" xfId="30865"/>
    <cellStyle name="20% - 輔色6 21 3 4 19" xfId="31792"/>
    <cellStyle name="20% - 輔色6 21 3 4 2" xfId="13156"/>
    <cellStyle name="20% - 輔色6 21 3 4 20" xfId="32708"/>
    <cellStyle name="20% - 輔色6 21 3 4 3" xfId="14377"/>
    <cellStyle name="20% - 輔色6 21 3 4 4" xfId="15588"/>
    <cellStyle name="20% - 輔色6 21 3 4 5" xfId="16780"/>
    <cellStyle name="20% - 輔色6 21 3 4 6" xfId="17974"/>
    <cellStyle name="20% - 輔色6 21 3 4 7" xfId="19136"/>
    <cellStyle name="20% - 輔色6 21 3 4 8" xfId="20278"/>
    <cellStyle name="20% - 輔色6 21 3 4 9" xfId="21413"/>
    <cellStyle name="20% - 輔色6 21 3 5" xfId="7367"/>
    <cellStyle name="20% - 輔色6 21 3 5 10" xfId="22596"/>
    <cellStyle name="20% - 輔色6 21 3 5 11" xfId="23700"/>
    <cellStyle name="20% - 輔色6 21 3 5 12" xfId="24793"/>
    <cellStyle name="20% - 輔色6 21 3 5 13" xfId="25879"/>
    <cellStyle name="20% - 輔色6 21 3 5 14" xfId="26941"/>
    <cellStyle name="20% - 輔色6 21 3 5 15" xfId="27986"/>
    <cellStyle name="20% - 輔色6 21 3 5 16" xfId="29004"/>
    <cellStyle name="20% - 輔色6 21 3 5 17" xfId="29992"/>
    <cellStyle name="20% - 輔色6 21 3 5 18" xfId="30932"/>
    <cellStyle name="20% - 輔色6 21 3 5 19" xfId="31859"/>
    <cellStyle name="20% - 輔色6 21 3 5 2" xfId="13225"/>
    <cellStyle name="20% - 輔色6 21 3 5 20" xfId="32774"/>
    <cellStyle name="20% - 輔色6 21 3 5 3" xfId="14446"/>
    <cellStyle name="20% - 輔色6 21 3 5 4" xfId="15656"/>
    <cellStyle name="20% - 輔色6 21 3 5 5" xfId="16849"/>
    <cellStyle name="20% - 輔色6 21 3 5 6" xfId="18042"/>
    <cellStyle name="20% - 輔色6 21 3 5 7" xfId="19204"/>
    <cellStyle name="20% - 輔色6 21 3 5 8" xfId="20347"/>
    <cellStyle name="20% - 輔色6 21 3 5 9" xfId="21481"/>
    <cellStyle name="20% - 輔色6 21 3 6" xfId="7433"/>
    <cellStyle name="20% - 輔色6 21 3 6 10" xfId="22662"/>
    <cellStyle name="20% - 輔色6 21 3 6 11" xfId="23766"/>
    <cellStyle name="20% - 輔色6 21 3 6 12" xfId="24859"/>
    <cellStyle name="20% - 輔色6 21 3 6 13" xfId="25945"/>
    <cellStyle name="20% - 輔色6 21 3 6 14" xfId="27007"/>
    <cellStyle name="20% - 輔色6 21 3 6 15" xfId="28052"/>
    <cellStyle name="20% - 輔色6 21 3 6 16" xfId="29070"/>
    <cellStyle name="20% - 輔色6 21 3 6 17" xfId="30058"/>
    <cellStyle name="20% - 輔色6 21 3 6 18" xfId="30998"/>
    <cellStyle name="20% - 輔色6 21 3 6 19" xfId="31925"/>
    <cellStyle name="20% - 輔色6 21 3 6 2" xfId="13291"/>
    <cellStyle name="20% - 輔色6 21 3 6 20" xfId="32840"/>
    <cellStyle name="20% - 輔色6 21 3 6 3" xfId="14512"/>
    <cellStyle name="20% - 輔色6 21 3 6 4" xfId="15722"/>
    <cellStyle name="20% - 輔色6 21 3 6 5" xfId="16915"/>
    <cellStyle name="20% - 輔色6 21 3 6 6" xfId="18108"/>
    <cellStyle name="20% - 輔色6 21 3 6 7" xfId="19270"/>
    <cellStyle name="20% - 輔色6 21 3 6 8" xfId="20413"/>
    <cellStyle name="20% - 輔色6 21 3 6 9" xfId="21547"/>
    <cellStyle name="20% - 輔色6 21 3 7" xfId="11874"/>
    <cellStyle name="20% - 輔色6 21 3 8" xfId="7724"/>
    <cellStyle name="20% - 輔色6 21 3 9" xfId="9121"/>
    <cellStyle name="20% - 輔色6 21 30" xfId="9491"/>
    <cellStyle name="20% - 輔色6 21 31" xfId="10822"/>
    <cellStyle name="20% - 輔色6 21 32" xfId="10149"/>
    <cellStyle name="20% - 輔色6 21 33" xfId="8229"/>
    <cellStyle name="20% - 輔色6 21 34" xfId="21593"/>
    <cellStyle name="20% - 輔色6 21 35" xfId="24281"/>
    <cellStyle name="20% - 輔色6 21 36" xfId="25591"/>
    <cellStyle name="20% - 輔色6 21 37" xfId="27592"/>
    <cellStyle name="20% - 輔色6 21 4" xfId="4920"/>
    <cellStyle name="20% - 輔色6 21 4 10" xfId="8362"/>
    <cellStyle name="20% - 輔色6 21 4 11" xfId="8645"/>
    <cellStyle name="20% - 輔色6 21 4 12" xfId="11112"/>
    <cellStyle name="20% - 輔色6 21 4 13" xfId="11745"/>
    <cellStyle name="20% - 輔色6 21 4 14" xfId="8841"/>
    <cellStyle name="20% - 輔色6 21 4 15" xfId="9626"/>
    <cellStyle name="20% - 輔色6 21 4 16" xfId="16140"/>
    <cellStyle name="20% - 輔色6 21 4 17" xfId="10797"/>
    <cellStyle name="20% - 輔色6 21 4 18" xfId="15410"/>
    <cellStyle name="20% - 輔色6 21 4 19" xfId="11910"/>
    <cellStyle name="20% - 輔色6 21 4 2" xfId="6890"/>
    <cellStyle name="20% - 輔色6 21 4 2 10" xfId="22164"/>
    <cellStyle name="20% - 輔色6 21 4 2 11" xfId="23270"/>
    <cellStyle name="20% - 輔色6 21 4 2 12" xfId="24368"/>
    <cellStyle name="20% - 輔色6 21 4 2 13" xfId="25450"/>
    <cellStyle name="20% - 輔色6 21 4 2 14" xfId="26513"/>
    <cellStyle name="20% - 輔色6 21 4 2 15" xfId="27561"/>
    <cellStyle name="20% - 輔色6 21 4 2 16" xfId="28590"/>
    <cellStyle name="20% - 輔色6 21 4 2 17" xfId="29579"/>
    <cellStyle name="20% - 輔色6 21 4 2 18" xfId="30529"/>
    <cellStyle name="20% - 輔色6 21 4 2 19" xfId="31459"/>
    <cellStyle name="20% - 輔色6 21 4 2 2" xfId="12772"/>
    <cellStyle name="20% - 輔色6 21 4 2 20" xfId="32378"/>
    <cellStyle name="20% - 輔色6 21 4 2 3" xfId="13991"/>
    <cellStyle name="20% - 輔色6 21 4 2 4" xfId="15208"/>
    <cellStyle name="20% - 輔色6 21 4 2 5" xfId="16396"/>
    <cellStyle name="20% - 輔色6 21 4 2 6" xfId="17592"/>
    <cellStyle name="20% - 輔色6 21 4 2 7" xfId="18762"/>
    <cellStyle name="20% - 輔色6 21 4 2 8" xfId="19907"/>
    <cellStyle name="20% - 輔色6 21 4 2 9" xfId="21041"/>
    <cellStyle name="20% - 輔色6 21 4 20" xfId="17019"/>
    <cellStyle name="20% - 輔色6 21 4 21" xfId="15494"/>
    <cellStyle name="20% - 輔色6 21 4 22" xfId="24958"/>
    <cellStyle name="20% - 輔色6 21 4 23" xfId="28241"/>
    <cellStyle name="20% - 輔色6 21 4 24" xfId="9084"/>
    <cellStyle name="20% - 輔色6 21 4 25" xfId="11563"/>
    <cellStyle name="20% - 輔色6 21 4 3" xfId="6140"/>
    <cellStyle name="20% - 輔色6 21 4 3 10" xfId="18297"/>
    <cellStyle name="20% - 輔色6 21 4 3 11" xfId="17242"/>
    <cellStyle name="20% - 輔色6 21 4 3 12" xfId="9086"/>
    <cellStyle name="20% - 輔色6 21 4 3 13" xfId="10759"/>
    <cellStyle name="20% - 輔色6 21 4 3 14" xfId="18276"/>
    <cellStyle name="20% - 輔色6 21 4 3 15" xfId="8449"/>
    <cellStyle name="20% - 輔色6 21 4 3 16" xfId="8456"/>
    <cellStyle name="20% - 輔色6 21 4 3 17" xfId="26101"/>
    <cellStyle name="20% - 輔色6 21 4 3 18" xfId="30090"/>
    <cellStyle name="20% - 輔色6 21 4 3 19" xfId="19639"/>
    <cellStyle name="20% - 輔色6 21 4 3 2" xfId="12119"/>
    <cellStyle name="20% - 輔色6 21 4 3 20" xfId="31956"/>
    <cellStyle name="20% - 輔色6 21 4 3 3" xfId="7520"/>
    <cellStyle name="20% - 輔色6 21 4 3 4" xfId="9278"/>
    <cellStyle name="20% - 輔色6 21 4 3 5" xfId="9500"/>
    <cellStyle name="20% - 輔色6 21 4 3 6" xfId="10445"/>
    <cellStyle name="20% - 輔色6 21 4 3 7" xfId="18149"/>
    <cellStyle name="20% - 輔色6 21 4 3 8" xfId="10491"/>
    <cellStyle name="20% - 輔色6 21 4 3 9" xfId="9906"/>
    <cellStyle name="20% - 輔色6 21 4 4" xfId="6788"/>
    <cellStyle name="20% - 輔色6 21 4 4 10" xfId="22072"/>
    <cellStyle name="20% - 輔色6 21 4 4 11" xfId="23180"/>
    <cellStyle name="20% - 輔色6 21 4 4 12" xfId="24276"/>
    <cellStyle name="20% - 輔色6 21 4 4 13" xfId="25358"/>
    <cellStyle name="20% - 輔色6 21 4 4 14" xfId="26424"/>
    <cellStyle name="20% - 輔色6 21 4 4 15" xfId="27474"/>
    <cellStyle name="20% - 輔色6 21 4 4 16" xfId="28501"/>
    <cellStyle name="20% - 輔色6 21 4 4 17" xfId="29495"/>
    <cellStyle name="20% - 輔色6 21 4 4 18" xfId="30445"/>
    <cellStyle name="20% - 輔色6 21 4 4 19" xfId="31375"/>
    <cellStyle name="20% - 輔色6 21 4 4 2" xfId="12677"/>
    <cellStyle name="20% - 輔色6 21 4 4 20" xfId="32294"/>
    <cellStyle name="20% - 輔色6 21 4 4 3" xfId="13896"/>
    <cellStyle name="20% - 輔色6 21 4 4 4" xfId="15114"/>
    <cellStyle name="20% - 輔色6 21 4 4 5" xfId="16298"/>
    <cellStyle name="20% - 輔色6 21 4 4 6" xfId="17498"/>
    <cellStyle name="20% - 輔色6 21 4 4 7" xfId="18666"/>
    <cellStyle name="20% - 輔色6 21 4 4 8" xfId="19815"/>
    <cellStyle name="20% - 輔色6 21 4 4 9" xfId="20946"/>
    <cellStyle name="20% - 輔色6 21 4 5" xfId="6762"/>
    <cellStyle name="20% - 輔色6 21 4 5 10" xfId="22053"/>
    <cellStyle name="20% - 輔色6 21 4 5 11" xfId="23161"/>
    <cellStyle name="20% - 輔色6 21 4 5 12" xfId="24255"/>
    <cellStyle name="20% - 輔色6 21 4 5 13" xfId="25339"/>
    <cellStyle name="20% - 輔色6 21 4 5 14" xfId="26404"/>
    <cellStyle name="20% - 輔色6 21 4 5 15" xfId="27454"/>
    <cellStyle name="20% - 輔色6 21 4 5 16" xfId="28481"/>
    <cellStyle name="20% - 輔色6 21 4 5 17" xfId="29478"/>
    <cellStyle name="20% - 輔色6 21 4 5 18" xfId="30428"/>
    <cellStyle name="20% - 輔色6 21 4 5 19" xfId="31359"/>
    <cellStyle name="20% - 輔色6 21 4 5 2" xfId="12655"/>
    <cellStyle name="20% - 輔色6 21 4 5 20" xfId="32279"/>
    <cellStyle name="20% - 輔色6 21 4 5 3" xfId="13872"/>
    <cellStyle name="20% - 輔色6 21 4 5 4" xfId="15091"/>
    <cellStyle name="20% - 輔色6 21 4 5 5" xfId="16275"/>
    <cellStyle name="20% - 輔色6 21 4 5 6" xfId="17474"/>
    <cellStyle name="20% - 輔色6 21 4 5 7" xfId="18644"/>
    <cellStyle name="20% - 輔色6 21 4 5 8" xfId="19793"/>
    <cellStyle name="20% - 輔色6 21 4 5 9" xfId="20925"/>
    <cellStyle name="20% - 輔色6 21 4 6" xfId="6914"/>
    <cellStyle name="20% - 輔色6 21 4 6 10" xfId="22187"/>
    <cellStyle name="20% - 輔色6 21 4 6 11" xfId="23293"/>
    <cellStyle name="20% - 輔色6 21 4 6 12" xfId="24391"/>
    <cellStyle name="20% - 輔色6 21 4 6 13" xfId="25473"/>
    <cellStyle name="20% - 輔色6 21 4 6 14" xfId="26537"/>
    <cellStyle name="20% - 輔色6 21 4 6 15" xfId="27584"/>
    <cellStyle name="20% - 輔色6 21 4 6 16" xfId="28613"/>
    <cellStyle name="20% - 輔色6 21 4 6 17" xfId="29602"/>
    <cellStyle name="20% - 輔色6 21 4 6 18" xfId="30552"/>
    <cellStyle name="20% - 輔色6 21 4 6 19" xfId="31482"/>
    <cellStyle name="20% - 輔色6 21 4 6 2" xfId="12795"/>
    <cellStyle name="20% - 輔色6 21 4 6 20" xfId="32401"/>
    <cellStyle name="20% - 輔色6 21 4 6 3" xfId="14014"/>
    <cellStyle name="20% - 輔色6 21 4 6 4" xfId="15232"/>
    <cellStyle name="20% - 輔色6 21 4 6 5" xfId="16419"/>
    <cellStyle name="20% - 輔色6 21 4 6 6" xfId="17615"/>
    <cellStyle name="20% - 輔色6 21 4 6 7" xfId="18786"/>
    <cellStyle name="20% - 輔色6 21 4 6 8" xfId="19930"/>
    <cellStyle name="20% - 輔色6 21 4 6 9" xfId="21065"/>
    <cellStyle name="20% - 輔色6 21 4 7" xfId="11173"/>
    <cellStyle name="20% - 輔色6 21 4 8" xfId="11026"/>
    <cellStyle name="20% - 輔色6 21 4 9" xfId="10195"/>
    <cellStyle name="20% - 輔色6 21 5" xfId="5413"/>
    <cellStyle name="20% - 輔色6 21 5 10" xfId="10148"/>
    <cellStyle name="20% - 輔色6 21 5 11" xfId="8403"/>
    <cellStyle name="20% - 輔色6 21 5 12" xfId="13441"/>
    <cellStyle name="20% - 輔色6 21 5 13" xfId="10053"/>
    <cellStyle name="20% - 輔色6 21 5 14" xfId="15865"/>
    <cellStyle name="20% - 輔色6 21 5 15" xfId="8535"/>
    <cellStyle name="20% - 輔色6 21 5 16" xfId="17245"/>
    <cellStyle name="20% - 輔色6 21 5 17" xfId="10498"/>
    <cellStyle name="20% - 輔色6 21 5 18" xfId="7639"/>
    <cellStyle name="20% - 輔色6 21 5 19" xfId="10117"/>
    <cellStyle name="20% - 輔色6 21 5 2" xfId="7008"/>
    <cellStyle name="20% - 輔色6 21 5 2 10" xfId="22270"/>
    <cellStyle name="20% - 輔色6 21 5 2 11" xfId="23379"/>
    <cellStyle name="20% - 輔色6 21 5 2 12" xfId="24473"/>
    <cellStyle name="20% - 輔色6 21 5 2 13" xfId="25554"/>
    <cellStyle name="20% - 輔色6 21 5 2 14" xfId="26620"/>
    <cellStyle name="20% - 輔色6 21 5 2 15" xfId="27665"/>
    <cellStyle name="20% - 輔色6 21 5 2 16" xfId="28687"/>
    <cellStyle name="20% - 輔色6 21 5 2 17" xfId="29675"/>
    <cellStyle name="20% - 輔色6 21 5 2 18" xfId="30623"/>
    <cellStyle name="20% - 輔色6 21 5 2 19" xfId="31552"/>
    <cellStyle name="20% - 輔色6 21 5 2 2" xfId="12885"/>
    <cellStyle name="20% - 輔色6 21 5 2 20" xfId="32470"/>
    <cellStyle name="20% - 輔色6 21 5 2 3" xfId="14102"/>
    <cellStyle name="20% - 輔色6 21 5 2 4" xfId="15317"/>
    <cellStyle name="20% - 輔色6 21 5 2 5" xfId="16505"/>
    <cellStyle name="20% - 輔色6 21 5 2 6" xfId="17702"/>
    <cellStyle name="20% - 輔色6 21 5 2 7" xfId="18869"/>
    <cellStyle name="20% - 輔色6 21 5 2 8" xfId="20012"/>
    <cellStyle name="20% - 輔色6 21 5 2 9" xfId="21148"/>
    <cellStyle name="20% - 輔色6 21 5 20" xfId="22010"/>
    <cellStyle name="20% - 輔色6 21 5 21" xfId="23121"/>
    <cellStyle name="20% - 輔色6 21 5 22" xfId="10569"/>
    <cellStyle name="20% - 輔色6 21 5 23" xfId="20553"/>
    <cellStyle name="20% - 輔色6 21 5 24" xfId="27126"/>
    <cellStyle name="20% - 輔色6 21 5 25" xfId="7643"/>
    <cellStyle name="20% - 輔色6 21 5 3" xfId="6071"/>
    <cellStyle name="20% - 輔色6 21 5 3 10" xfId="9388"/>
    <cellStyle name="20% - 輔色6 21 5 3 11" xfId="9094"/>
    <cellStyle name="20% - 輔色6 21 5 3 12" xfId="10366"/>
    <cellStyle name="20% - 輔色6 21 5 3 13" xfId="18595"/>
    <cellStyle name="20% - 輔色6 21 5 3 14" xfId="9674"/>
    <cellStyle name="20% - 輔色6 21 5 3 15" xfId="9407"/>
    <cellStyle name="20% - 輔色6 21 5 3 16" xfId="9350"/>
    <cellStyle name="20% - 輔色6 21 5 3 17" xfId="20740"/>
    <cellStyle name="20% - 輔色6 21 5 3 18" xfId="10857"/>
    <cellStyle name="20% - 輔色6 21 5 3 19" xfId="8717"/>
    <cellStyle name="20% - 輔色6 21 5 3 2" xfId="12055"/>
    <cellStyle name="20% - 輔色6 21 5 3 20" xfId="13500"/>
    <cellStyle name="20% - 輔色6 21 5 3 3" xfId="7573"/>
    <cellStyle name="20% - 輔色6 21 5 3 4" xfId="9236"/>
    <cellStyle name="20% - 輔色6 21 5 3 5" xfId="10404"/>
    <cellStyle name="20% - 輔色6 21 5 3 6" xfId="10453"/>
    <cellStyle name="20% - 輔色6 21 5 3 7" xfId="10141"/>
    <cellStyle name="20% - 輔色6 21 5 3 8" xfId="9837"/>
    <cellStyle name="20% - 輔色6 21 5 3 9" xfId="11919"/>
    <cellStyle name="20% - 輔色6 21 5 4" xfId="6646"/>
    <cellStyle name="20% - 輔色6 21 5 4 10" xfId="21962"/>
    <cellStyle name="20% - 輔色6 21 5 4 11" xfId="23075"/>
    <cellStyle name="20% - 輔色6 21 5 4 12" xfId="24167"/>
    <cellStyle name="20% - 輔色6 21 5 4 13" xfId="25252"/>
    <cellStyle name="20% - 輔色6 21 5 4 14" xfId="26316"/>
    <cellStyle name="20% - 輔色6 21 5 4 15" xfId="27369"/>
    <cellStyle name="20% - 輔色6 21 5 4 16" xfId="28398"/>
    <cellStyle name="20% - 輔色6 21 5 4 17" xfId="29398"/>
    <cellStyle name="20% - 輔色6 21 5 4 18" xfId="30359"/>
    <cellStyle name="20% - 輔色6 21 5 4 19" xfId="31289"/>
    <cellStyle name="20% - 輔色6 21 5 4 2" xfId="12557"/>
    <cellStyle name="20% - 輔色6 21 5 4 20" xfId="32210"/>
    <cellStyle name="20% - 輔色6 21 5 4 3" xfId="13769"/>
    <cellStyle name="20% - 輔色6 21 5 4 4" xfId="14988"/>
    <cellStyle name="20% - 輔色6 21 5 4 5" xfId="16181"/>
    <cellStyle name="20% - 輔色6 21 5 4 6" xfId="17374"/>
    <cellStyle name="20% - 輔色6 21 5 4 7" xfId="18542"/>
    <cellStyle name="20% - 輔色6 21 5 4 8" xfId="19700"/>
    <cellStyle name="20% - 輔色6 21 5 4 9" xfId="20829"/>
    <cellStyle name="20% - 輔色6 21 5 5" xfId="6380"/>
    <cellStyle name="20% - 輔色6 21 5 5 10" xfId="21744"/>
    <cellStyle name="20% - 輔色6 21 5 5 11" xfId="22855"/>
    <cellStyle name="20% - 輔色6 21 5 5 12" xfId="23952"/>
    <cellStyle name="20% - 輔色6 21 5 5 13" xfId="25040"/>
    <cellStyle name="20% - 輔色6 21 5 5 14" xfId="26117"/>
    <cellStyle name="20% - 輔色6 21 5 5 15" xfId="27179"/>
    <cellStyle name="20% - 輔色6 21 5 5 16" xfId="28201"/>
    <cellStyle name="20% - 輔色6 21 5 5 17" xfId="29207"/>
    <cellStyle name="20% - 輔色6 21 5 5 18" xfId="30180"/>
    <cellStyle name="20% - 輔色6 21 5 5 19" xfId="31112"/>
    <cellStyle name="20% - 輔色6 21 5 5 2" xfId="12318"/>
    <cellStyle name="20% - 輔色6 21 5 5 20" xfId="32035"/>
    <cellStyle name="20% - 輔色6 21 5 5 3" xfId="13532"/>
    <cellStyle name="20% - 輔色6 21 5 5 4" xfId="14753"/>
    <cellStyle name="20% - 輔色6 21 5 5 5" xfId="15947"/>
    <cellStyle name="20% - 輔色6 21 5 5 6" xfId="17132"/>
    <cellStyle name="20% - 輔色6 21 5 5 7" xfId="18320"/>
    <cellStyle name="20% - 輔色6 21 5 5 8" xfId="19486"/>
    <cellStyle name="20% - 輔色6 21 5 5 9" xfId="20612"/>
    <cellStyle name="20% - 輔色6 21 5 6" xfId="6608"/>
    <cellStyle name="20% - 輔色6 21 5 6 10" xfId="21933"/>
    <cellStyle name="20% - 輔色6 21 5 6 11" xfId="23046"/>
    <cellStyle name="20% - 輔色6 21 5 6 12" xfId="24141"/>
    <cellStyle name="20% - 輔色6 21 5 6 13" xfId="25224"/>
    <cellStyle name="20% - 輔色6 21 5 6 14" xfId="26291"/>
    <cellStyle name="20% - 輔色6 21 5 6 15" xfId="27344"/>
    <cellStyle name="20% - 輔色6 21 5 6 16" xfId="28375"/>
    <cellStyle name="20% - 輔色6 21 5 6 17" xfId="29372"/>
    <cellStyle name="20% - 輔色6 21 5 6 18" xfId="30338"/>
    <cellStyle name="20% - 輔色6 21 5 6 19" xfId="31268"/>
    <cellStyle name="20% - 輔色6 21 5 6 2" xfId="12525"/>
    <cellStyle name="20% - 輔色6 21 5 6 20" xfId="32190"/>
    <cellStyle name="20% - 輔色6 21 5 6 3" xfId="13738"/>
    <cellStyle name="20% - 輔色6 21 5 6 4" xfId="14959"/>
    <cellStyle name="20% - 輔色6 21 5 6 5" xfId="16148"/>
    <cellStyle name="20% - 輔色6 21 5 6 6" xfId="17342"/>
    <cellStyle name="20% - 輔色6 21 5 6 7" xfId="18513"/>
    <cellStyle name="20% - 輔色6 21 5 6 8" xfId="19669"/>
    <cellStyle name="20% - 輔色6 21 5 6 9" xfId="20799"/>
    <cellStyle name="20% - 輔色6 21 5 7" xfId="11539"/>
    <cellStyle name="20% - 輔色6 21 5 8" xfId="7993"/>
    <cellStyle name="20% - 輔色6 21 5 9" xfId="8923"/>
    <cellStyle name="20% - 輔色6 21 6" xfId="5544"/>
    <cellStyle name="20% - 輔色6 21 6 10" xfId="10160"/>
    <cellStyle name="20% - 輔色6 21 6 11" xfId="10974"/>
    <cellStyle name="20% - 輔色6 21 6 12" xfId="9954"/>
    <cellStyle name="20% - 輔色6 21 6 13" xfId="8210"/>
    <cellStyle name="20% - 輔色6 21 6 14" xfId="11528"/>
    <cellStyle name="20% - 輔色6 21 6 15" xfId="11075"/>
    <cellStyle name="20% - 輔色6 21 6 16" xfId="8053"/>
    <cellStyle name="20% - 輔色6 21 6 17" xfId="9368"/>
    <cellStyle name="20% - 輔色6 21 6 18" xfId="19665"/>
    <cellStyle name="20% - 輔色6 21 6 19" xfId="8767"/>
    <cellStyle name="20% - 輔色6 21 6 2" xfId="7043"/>
    <cellStyle name="20% - 輔色6 21 6 2 10" xfId="22302"/>
    <cellStyle name="20% - 輔色6 21 6 2 11" xfId="23410"/>
    <cellStyle name="20% - 輔色6 21 6 2 12" xfId="24504"/>
    <cellStyle name="20% - 輔色6 21 6 2 13" xfId="25586"/>
    <cellStyle name="20% - 輔色6 21 6 2 14" xfId="26652"/>
    <cellStyle name="20% - 輔色6 21 6 2 15" xfId="27697"/>
    <cellStyle name="20% - 輔色6 21 6 2 16" xfId="28717"/>
    <cellStyle name="20% - 輔色6 21 6 2 17" xfId="29705"/>
    <cellStyle name="20% - 輔色6 21 6 2 18" xfId="30653"/>
    <cellStyle name="20% - 輔色6 21 6 2 19" xfId="31582"/>
    <cellStyle name="20% - 輔色6 21 6 2 2" xfId="12919"/>
    <cellStyle name="20% - 輔色6 21 6 2 20" xfId="32498"/>
    <cellStyle name="20% - 輔色6 21 6 2 3" xfId="14136"/>
    <cellStyle name="20% - 輔色6 21 6 2 4" xfId="15351"/>
    <cellStyle name="20% - 輔色6 21 6 2 5" xfId="16539"/>
    <cellStyle name="20% - 輔色6 21 6 2 6" xfId="17735"/>
    <cellStyle name="20% - 輔色6 21 6 2 7" xfId="18902"/>
    <cellStyle name="20% - 輔色6 21 6 2 8" xfId="20044"/>
    <cellStyle name="20% - 輔色6 21 6 2 9" xfId="21180"/>
    <cellStyle name="20% - 輔色6 21 6 20" xfId="7675"/>
    <cellStyle name="20% - 輔色6 21 6 21" xfId="9962"/>
    <cellStyle name="20% - 輔色6 21 6 22" xfId="21066"/>
    <cellStyle name="20% - 輔色6 21 6 23" xfId="8649"/>
    <cellStyle name="20% - 輔色6 21 6 24" xfId="13491"/>
    <cellStyle name="20% - 輔色6 21 6 25" xfId="16196"/>
    <cellStyle name="20% - 輔色6 21 6 3" xfId="6043"/>
    <cellStyle name="20% - 輔色6 21 6 3 10" xfId="10326"/>
    <cellStyle name="20% - 輔色6 21 6 3 11" xfId="14629"/>
    <cellStyle name="20% - 輔色6 21 6 3 12" xfId="8166"/>
    <cellStyle name="20% - 輔色6 21 6 3 13" xfId="11825"/>
    <cellStyle name="20% - 輔色6 21 6 3 14" xfId="14676"/>
    <cellStyle name="20% - 輔色6 21 6 3 15" xfId="10454"/>
    <cellStyle name="20% - 輔色6 21 6 3 16" xfId="10556"/>
    <cellStyle name="20% - 輔色6 21 6 3 17" xfId="8057"/>
    <cellStyle name="20% - 輔色6 21 6 3 18" xfId="18211"/>
    <cellStyle name="20% - 輔色6 21 6 3 19" xfId="17908"/>
    <cellStyle name="20% - 輔色6 21 6 3 2" xfId="12028"/>
    <cellStyle name="20% - 輔色6 21 6 3 20" xfId="23115"/>
    <cellStyle name="20% - 輔色6 21 6 3 3" xfId="7599"/>
    <cellStyle name="20% - 輔色6 21 6 3 4" xfId="9209"/>
    <cellStyle name="20% - 輔色6 21 6 3 5" xfId="11052"/>
    <cellStyle name="20% - 輔色6 21 6 3 6" xfId="10464"/>
    <cellStyle name="20% - 輔色6 21 6 3 7" xfId="10644"/>
    <cellStyle name="20% - 輔色6 21 6 3 8" xfId="10252"/>
    <cellStyle name="20% - 輔色6 21 6 3 9" xfId="8007"/>
    <cellStyle name="20% - 輔色6 21 6 4" xfId="6541"/>
    <cellStyle name="20% - 輔色6 21 6 4 10" xfId="21882"/>
    <cellStyle name="20% - 輔色6 21 6 4 11" xfId="22994"/>
    <cellStyle name="20% - 輔色6 21 6 4 12" xfId="24095"/>
    <cellStyle name="20% - 輔色6 21 6 4 13" xfId="25178"/>
    <cellStyle name="20% - 輔色6 21 6 4 14" xfId="26249"/>
    <cellStyle name="20% - 輔色6 21 6 4 15" xfId="27305"/>
    <cellStyle name="20% - 輔色6 21 6 4 16" xfId="28333"/>
    <cellStyle name="20% - 輔色6 21 6 4 17" xfId="29335"/>
    <cellStyle name="20% - 輔色6 21 6 4 18" xfId="30304"/>
    <cellStyle name="20% - 輔色6 21 6 4 19" xfId="31234"/>
    <cellStyle name="20% - 輔色6 21 6 4 2" xfId="12467"/>
    <cellStyle name="20% - 輔色6 21 6 4 20" xfId="32156"/>
    <cellStyle name="20% - 輔色6 21 6 4 3" xfId="13679"/>
    <cellStyle name="20% - 輔色6 21 6 4 4" xfId="14903"/>
    <cellStyle name="20% - 輔色6 21 6 4 5" xfId="16095"/>
    <cellStyle name="20% - 輔色6 21 6 4 6" xfId="17282"/>
    <cellStyle name="20% - 輔色6 21 6 4 7" xfId="18463"/>
    <cellStyle name="20% - 輔色6 21 6 4 8" xfId="19622"/>
    <cellStyle name="20% - 輔色6 21 6 4 9" xfId="20752"/>
    <cellStyle name="20% - 輔色6 21 6 5" xfId="7198"/>
    <cellStyle name="20% - 輔色6 21 6 5 10" xfId="22437"/>
    <cellStyle name="20% - 輔色6 21 6 5 11" xfId="23544"/>
    <cellStyle name="20% - 輔色6 21 6 5 12" xfId="24635"/>
    <cellStyle name="20% - 輔色6 21 6 5 13" xfId="25722"/>
    <cellStyle name="20% - 輔色6 21 6 5 14" xfId="26780"/>
    <cellStyle name="20% - 輔色6 21 6 5 15" xfId="27825"/>
    <cellStyle name="20% - 輔色6 21 6 5 16" xfId="28847"/>
    <cellStyle name="20% - 輔色6 21 6 5 17" xfId="29833"/>
    <cellStyle name="20% - 輔色6 21 6 5 18" xfId="30776"/>
    <cellStyle name="20% - 輔色6 21 6 5 19" xfId="31703"/>
    <cellStyle name="20% - 輔色6 21 6 5 2" xfId="13063"/>
    <cellStyle name="20% - 輔色6 21 6 5 20" xfId="32619"/>
    <cellStyle name="20% - 輔色6 21 6 5 3" xfId="14283"/>
    <cellStyle name="20% - 輔色6 21 6 5 4" xfId="15491"/>
    <cellStyle name="20% - 輔色6 21 6 5 5" xfId="16685"/>
    <cellStyle name="20% - 輔色6 21 6 5 6" xfId="17878"/>
    <cellStyle name="20% - 輔色6 21 6 5 7" xfId="19040"/>
    <cellStyle name="20% - 輔色6 21 6 5 8" xfId="20182"/>
    <cellStyle name="20% - 輔色6 21 6 5 9" xfId="21319"/>
    <cellStyle name="20% - 輔色6 21 6 6" xfId="6548"/>
    <cellStyle name="20% - 輔色6 21 6 6 10" xfId="21888"/>
    <cellStyle name="20% - 輔色6 21 6 6 11" xfId="23001"/>
    <cellStyle name="20% - 輔色6 21 6 6 12" xfId="24100"/>
    <cellStyle name="20% - 輔色6 21 6 6 13" xfId="25182"/>
    <cellStyle name="20% - 輔色6 21 6 6 14" xfId="26254"/>
    <cellStyle name="20% - 輔色6 21 6 6 15" xfId="27309"/>
    <cellStyle name="20% - 輔色6 21 6 6 16" xfId="28338"/>
    <cellStyle name="20% - 輔色6 21 6 6 17" xfId="29339"/>
    <cellStyle name="20% - 輔色6 21 6 6 18" xfId="30308"/>
    <cellStyle name="20% - 輔色6 21 6 6 19" xfId="31238"/>
    <cellStyle name="20% - 輔色6 21 6 6 2" xfId="12473"/>
    <cellStyle name="20% - 輔色6 21 6 6 20" xfId="32160"/>
    <cellStyle name="20% - 輔色6 21 6 6 3" xfId="13686"/>
    <cellStyle name="20% - 輔色6 21 6 6 4" xfId="14910"/>
    <cellStyle name="20% - 輔色6 21 6 6 5" xfId="16100"/>
    <cellStyle name="20% - 輔色6 21 6 6 6" xfId="17288"/>
    <cellStyle name="20% - 輔色6 21 6 6 7" xfId="18468"/>
    <cellStyle name="20% - 輔色6 21 6 6 8" xfId="19627"/>
    <cellStyle name="20% - 輔色6 21 6 6 9" xfId="20756"/>
    <cellStyle name="20% - 輔色6 21 6 7" xfId="11642"/>
    <cellStyle name="20% - 輔色6 21 6 8" xfId="7910"/>
    <cellStyle name="20% - 輔色6 21 6 9" xfId="8982"/>
    <cellStyle name="20% - 輔色6 21 7" xfId="5048"/>
    <cellStyle name="20% - 輔色6 21 7 10" xfId="11076"/>
    <cellStyle name="20% - 輔色6 21 7 11" xfId="11776"/>
    <cellStyle name="20% - 輔色6 21 7 12" xfId="7842"/>
    <cellStyle name="20% - 輔色6 21 7 13" xfId="11777"/>
    <cellStyle name="20% - 輔色6 21 7 14" xfId="11351"/>
    <cellStyle name="20% - 輔色6 21 7 15" xfId="15284"/>
    <cellStyle name="20% - 輔色6 21 7 16" xfId="8426"/>
    <cellStyle name="20% - 輔色6 21 7 17" xfId="10764"/>
    <cellStyle name="20% - 輔色6 21 7 18" xfId="13353"/>
    <cellStyle name="20% - 輔色6 21 7 19" xfId="9762"/>
    <cellStyle name="20% - 輔色6 21 7 2" xfId="6933"/>
    <cellStyle name="20% - 輔色6 21 7 2 10" xfId="22206"/>
    <cellStyle name="20% - 輔色6 21 7 2 11" xfId="23312"/>
    <cellStyle name="20% - 輔色6 21 7 2 12" xfId="24410"/>
    <cellStyle name="20% - 輔色6 21 7 2 13" xfId="25490"/>
    <cellStyle name="20% - 輔色6 21 7 2 14" xfId="26555"/>
    <cellStyle name="20% - 輔色6 21 7 2 15" xfId="27601"/>
    <cellStyle name="20% - 輔色6 21 7 2 16" xfId="28629"/>
    <cellStyle name="20% - 輔色6 21 7 2 17" xfId="29618"/>
    <cellStyle name="20% - 輔色6 21 7 2 18" xfId="30567"/>
    <cellStyle name="20% - 輔色6 21 7 2 19" xfId="31497"/>
    <cellStyle name="20% - 輔色6 21 7 2 2" xfId="12814"/>
    <cellStyle name="20% - 輔色6 21 7 2 20" xfId="32416"/>
    <cellStyle name="20% - 輔色6 21 7 2 3" xfId="14032"/>
    <cellStyle name="20% - 輔色6 21 7 2 4" xfId="15250"/>
    <cellStyle name="20% - 輔色6 21 7 2 5" xfId="16437"/>
    <cellStyle name="20% - 輔色6 21 7 2 6" xfId="17631"/>
    <cellStyle name="20% - 輔色6 21 7 2 7" xfId="18804"/>
    <cellStyle name="20% - 輔色6 21 7 2 8" xfId="19948"/>
    <cellStyle name="20% - 輔色6 21 7 2 9" xfId="21083"/>
    <cellStyle name="20% - 輔色6 21 7 20" xfId="10984"/>
    <cellStyle name="20% - 輔色6 21 7 21" xfId="11425"/>
    <cellStyle name="20% - 輔色6 21 7 22" xfId="8393"/>
    <cellStyle name="20% - 輔色6 21 7 23" xfId="9261"/>
    <cellStyle name="20% - 輔色6 21 7 24" xfId="12210"/>
    <cellStyle name="20% - 輔色6 21 7 25" xfId="8884"/>
    <cellStyle name="20% - 輔色6 21 7 3" xfId="6114"/>
    <cellStyle name="20% - 輔色6 21 7 3 10" xfId="20452"/>
    <cellStyle name="20% - 輔色6 21 7 3 11" xfId="10331"/>
    <cellStyle name="20% - 輔色6 21 7 3 12" xfId="11573"/>
    <cellStyle name="20% - 輔色6 21 7 3 13" xfId="11581"/>
    <cellStyle name="20% - 輔色6 21 7 3 14" xfId="21727"/>
    <cellStyle name="20% - 輔色6 21 7 3 15" xfId="22837"/>
    <cellStyle name="20% - 輔色6 21 7 3 16" xfId="23935"/>
    <cellStyle name="20% - 輔色6 21 7 3 17" xfId="28088"/>
    <cellStyle name="20% - 輔色6 21 7 3 18" xfId="8723"/>
    <cellStyle name="20% - 輔色6 21 7 3 19" xfId="22439"/>
    <cellStyle name="20% - 輔色6 21 7 3 2" xfId="12095"/>
    <cellStyle name="20% - 輔色6 21 7 3 20" xfId="28097"/>
    <cellStyle name="20% - 輔色6 21 7 3 3" xfId="7545"/>
    <cellStyle name="20% - 輔色6 21 7 3 4" xfId="11110"/>
    <cellStyle name="20% - 輔色6 21 7 3 5" xfId="10497"/>
    <cellStyle name="20% - 輔色6 21 7 3 6" xfId="12297"/>
    <cellStyle name="20% - 輔色6 21 7 3 7" xfId="7626"/>
    <cellStyle name="20% - 輔色6 21 7 3 8" xfId="8050"/>
    <cellStyle name="20% - 輔色6 21 7 3 9" xfId="14630"/>
    <cellStyle name="20% - 輔色6 21 7 4" xfId="6429"/>
    <cellStyle name="20% - 輔色6 21 7 4 10" xfId="21790"/>
    <cellStyle name="20% - 輔色6 21 7 4 11" xfId="22899"/>
    <cellStyle name="20% - 輔色6 21 7 4 12" xfId="23996"/>
    <cellStyle name="20% - 輔色6 21 7 4 13" xfId="25083"/>
    <cellStyle name="20% - 輔色6 21 7 4 14" xfId="26158"/>
    <cellStyle name="20% - 輔色6 21 7 4 15" xfId="27219"/>
    <cellStyle name="20% - 輔色6 21 7 4 16" xfId="28244"/>
    <cellStyle name="20% - 輔色6 21 7 4 17" xfId="29248"/>
    <cellStyle name="20% - 輔色6 21 7 4 18" xfId="30220"/>
    <cellStyle name="20% - 輔色6 21 7 4 19" xfId="31152"/>
    <cellStyle name="20% - 輔色6 21 7 4 2" xfId="12364"/>
    <cellStyle name="20% - 輔色6 21 7 4 20" xfId="32075"/>
    <cellStyle name="20% - 輔色6 21 7 4 3" xfId="13577"/>
    <cellStyle name="20% - 輔色6 21 7 4 4" xfId="14801"/>
    <cellStyle name="20% - 輔色6 21 7 4 5" xfId="15993"/>
    <cellStyle name="20% - 輔色6 21 7 4 6" xfId="17177"/>
    <cellStyle name="20% - 輔色6 21 7 4 7" xfId="18366"/>
    <cellStyle name="20% - 輔色6 21 7 4 8" xfId="19528"/>
    <cellStyle name="20% - 輔色6 21 7 4 9" xfId="20656"/>
    <cellStyle name="20% - 輔色6 21 7 5" xfId="6727"/>
    <cellStyle name="20% - 輔色6 21 7 5 10" xfId="22025"/>
    <cellStyle name="20% - 輔色6 21 7 5 11" xfId="23135"/>
    <cellStyle name="20% - 輔色6 21 7 5 12" xfId="24230"/>
    <cellStyle name="20% - 輔色6 21 7 5 13" xfId="25312"/>
    <cellStyle name="20% - 輔色6 21 7 5 14" xfId="26380"/>
    <cellStyle name="20% - 輔色6 21 7 5 15" xfId="27430"/>
    <cellStyle name="20% - 輔色6 21 7 5 16" xfId="28457"/>
    <cellStyle name="20% - 輔色6 21 7 5 17" xfId="29459"/>
    <cellStyle name="20% - 輔色6 21 7 5 18" xfId="30410"/>
    <cellStyle name="20% - 輔色6 21 7 5 19" xfId="31341"/>
    <cellStyle name="20% - 輔色6 21 7 5 2" xfId="12626"/>
    <cellStyle name="20% - 輔色6 21 7 5 20" xfId="32261"/>
    <cellStyle name="20% - 輔色6 21 7 5 3" xfId="13841"/>
    <cellStyle name="20% - 輔色6 21 7 5 4" xfId="15062"/>
    <cellStyle name="20% - 輔色6 21 7 5 5" xfId="16250"/>
    <cellStyle name="20% - 輔色6 21 7 5 6" xfId="17445"/>
    <cellStyle name="20% - 輔色6 21 7 5 7" xfId="18617"/>
    <cellStyle name="20% - 輔色6 21 7 5 8" xfId="19769"/>
    <cellStyle name="20% - 輔色6 21 7 5 9" xfId="20897"/>
    <cellStyle name="20% - 輔色6 21 7 6" xfId="6649"/>
    <cellStyle name="20% - 輔色6 21 7 6 10" xfId="21965"/>
    <cellStyle name="20% - 輔色6 21 7 6 11" xfId="23077"/>
    <cellStyle name="20% - 輔色6 21 7 6 12" xfId="24169"/>
    <cellStyle name="20% - 輔色6 21 7 6 13" xfId="25254"/>
    <cellStyle name="20% - 輔色6 21 7 6 14" xfId="26318"/>
    <cellStyle name="20% - 輔色6 21 7 6 15" xfId="27371"/>
    <cellStyle name="20% - 輔色6 21 7 6 16" xfId="28400"/>
    <cellStyle name="20% - 輔色6 21 7 6 17" xfId="29401"/>
    <cellStyle name="20% - 輔色6 21 7 6 18" xfId="30361"/>
    <cellStyle name="20% - 輔色6 21 7 6 19" xfId="31291"/>
    <cellStyle name="20% - 輔色6 21 7 6 2" xfId="12560"/>
    <cellStyle name="20% - 輔色6 21 7 6 20" xfId="32212"/>
    <cellStyle name="20% - 輔色6 21 7 6 3" xfId="13771"/>
    <cellStyle name="20% - 輔色6 21 7 6 4" xfId="14991"/>
    <cellStyle name="20% - 輔色6 21 7 6 5" xfId="16183"/>
    <cellStyle name="20% - 輔色6 21 7 6 6" xfId="17377"/>
    <cellStyle name="20% - 輔色6 21 7 6 7" xfId="18545"/>
    <cellStyle name="20% - 輔色6 21 7 6 8" xfId="19703"/>
    <cellStyle name="20% - 輔色6 21 7 6 9" xfId="20831"/>
    <cellStyle name="20% - 輔色6 21 7 7" xfId="11276"/>
    <cellStyle name="20% - 輔色6 21 7 8" xfId="8192"/>
    <cellStyle name="20% - 輔色6 21 7 9" xfId="8764"/>
    <cellStyle name="20% - 輔色6 21 8" xfId="5073"/>
    <cellStyle name="20% - 輔色6 21 8 10" xfId="9412"/>
    <cellStyle name="20% - 輔色6 21 8 11" xfId="9995"/>
    <cellStyle name="20% - 輔色6 21 8 12" xfId="11983"/>
    <cellStyle name="20% - 輔色6 21 8 13" xfId="8947"/>
    <cellStyle name="20% - 輔色6 21 8 14" xfId="9189"/>
    <cellStyle name="20% - 輔色6 21 8 15" xfId="10793"/>
    <cellStyle name="20% - 輔色6 21 8 16" xfId="13471"/>
    <cellStyle name="20% - 輔色6 21 8 17" xfId="8816"/>
    <cellStyle name="20% - 輔色6 21 8 18" xfId="9178"/>
    <cellStyle name="20% - 輔色6 21 8 19" xfId="8436"/>
    <cellStyle name="20% - 輔色6 21 8 2" xfId="6939"/>
    <cellStyle name="20% - 輔色6 21 8 2 10" xfId="22212"/>
    <cellStyle name="20% - 輔色6 21 8 2 11" xfId="23318"/>
    <cellStyle name="20% - 輔色6 21 8 2 12" xfId="24416"/>
    <cellStyle name="20% - 輔色6 21 8 2 13" xfId="25496"/>
    <cellStyle name="20% - 輔色6 21 8 2 14" xfId="26561"/>
    <cellStyle name="20% - 輔色6 21 8 2 15" xfId="27607"/>
    <cellStyle name="20% - 輔色6 21 8 2 16" xfId="28635"/>
    <cellStyle name="20% - 輔色6 21 8 2 17" xfId="29623"/>
    <cellStyle name="20% - 輔色6 21 8 2 18" xfId="30573"/>
    <cellStyle name="20% - 輔色6 21 8 2 19" xfId="31502"/>
    <cellStyle name="20% - 輔色6 21 8 2 2" xfId="12820"/>
    <cellStyle name="20% - 輔色6 21 8 2 20" xfId="32421"/>
    <cellStyle name="20% - 輔色6 21 8 2 3" xfId="14038"/>
    <cellStyle name="20% - 輔色6 21 8 2 4" xfId="15256"/>
    <cellStyle name="20% - 輔色6 21 8 2 5" xfId="16443"/>
    <cellStyle name="20% - 輔色6 21 8 2 6" xfId="17637"/>
    <cellStyle name="20% - 輔色6 21 8 2 7" xfId="18810"/>
    <cellStyle name="20% - 輔色6 21 8 2 8" xfId="19954"/>
    <cellStyle name="20% - 輔色6 21 8 2 9" xfId="21088"/>
    <cellStyle name="20% - 輔色6 21 8 20" xfId="8197"/>
    <cellStyle name="20% - 輔色6 21 8 21" xfId="21646"/>
    <cellStyle name="20% - 輔色6 21 8 22" xfId="21672"/>
    <cellStyle name="20% - 輔色6 21 8 23" xfId="9077"/>
    <cellStyle name="20% - 輔色6 21 8 24" xfId="7714"/>
    <cellStyle name="20% - 輔色6 21 8 25" xfId="28817"/>
    <cellStyle name="20% - 輔色6 21 8 3" xfId="6111"/>
    <cellStyle name="20% - 輔色6 21 8 3 10" xfId="9886"/>
    <cellStyle name="20% - 輔色6 21 8 3 11" xfId="12697"/>
    <cellStyle name="20% - 輔色6 21 8 3 12" xfId="18471"/>
    <cellStyle name="20% - 輔色6 21 8 3 13" xfId="20547"/>
    <cellStyle name="20% - 輔色6 21 8 3 14" xfId="22355"/>
    <cellStyle name="20% - 輔色6 21 8 3 15" xfId="23461"/>
    <cellStyle name="20% - 輔色6 21 8 3 16" xfId="24556"/>
    <cellStyle name="20% - 輔色6 21 8 3 17" xfId="12281"/>
    <cellStyle name="20% - 輔色6 21 8 3 18" xfId="23326"/>
    <cellStyle name="20% - 輔色6 21 8 3 19" xfId="28160"/>
    <cellStyle name="20% - 輔色6 21 8 3 2" xfId="12092"/>
    <cellStyle name="20% - 輔色6 21 8 3 20" xfId="11666"/>
    <cellStyle name="20% - 輔色6 21 8 3 3" xfId="7548"/>
    <cellStyle name="20% - 輔色6 21 8 3 4" xfId="10959"/>
    <cellStyle name="20% - 輔色6 21 8 3 5" xfId="9390"/>
    <cellStyle name="20% - 輔色6 21 8 3 6" xfId="12976"/>
    <cellStyle name="20% - 輔色6 21 8 3 7" xfId="9304"/>
    <cellStyle name="20% - 輔色6 21 8 3 8" xfId="10697"/>
    <cellStyle name="20% - 輔色6 21 8 3 9" xfId="13325"/>
    <cellStyle name="20% - 輔色6 21 8 4" xfId="6817"/>
    <cellStyle name="20% - 輔色6 21 8 4 10" xfId="22099"/>
    <cellStyle name="20% - 輔色6 21 8 4 11" xfId="23205"/>
    <cellStyle name="20% - 輔色6 21 8 4 12" xfId="24303"/>
    <cellStyle name="20% - 輔色6 21 8 4 13" xfId="25383"/>
    <cellStyle name="20% - 輔色6 21 8 4 14" xfId="26449"/>
    <cellStyle name="20% - 輔色6 21 8 4 15" xfId="27501"/>
    <cellStyle name="20% - 輔色6 21 8 4 16" xfId="28527"/>
    <cellStyle name="20% - 輔色6 21 8 4 17" xfId="29520"/>
    <cellStyle name="20% - 輔色6 21 8 4 18" xfId="30470"/>
    <cellStyle name="20% - 輔色6 21 8 4 19" xfId="31400"/>
    <cellStyle name="20% - 輔色6 21 8 4 2" xfId="12703"/>
    <cellStyle name="20% - 輔色6 21 8 4 20" xfId="32319"/>
    <cellStyle name="20% - 輔色6 21 8 4 3" xfId="13923"/>
    <cellStyle name="20% - 輔色6 21 8 4 4" xfId="15141"/>
    <cellStyle name="20% - 輔色6 21 8 4 5" xfId="16325"/>
    <cellStyle name="20% - 輔色6 21 8 4 6" xfId="17525"/>
    <cellStyle name="20% - 輔色6 21 8 4 7" xfId="18693"/>
    <cellStyle name="20% - 輔色6 21 8 4 8" xfId="19841"/>
    <cellStyle name="20% - 輔色6 21 8 4 9" xfId="20973"/>
    <cellStyle name="20% - 輔色6 21 8 5" xfId="6658"/>
    <cellStyle name="20% - 輔色6 21 8 5 10" xfId="21973"/>
    <cellStyle name="20% - 輔色6 21 8 5 11" xfId="23085"/>
    <cellStyle name="20% - 輔色6 21 8 5 12" xfId="24177"/>
    <cellStyle name="20% - 輔色6 21 8 5 13" xfId="25262"/>
    <cellStyle name="20% - 輔色6 21 8 5 14" xfId="26325"/>
    <cellStyle name="20% - 輔色6 21 8 5 15" xfId="27378"/>
    <cellStyle name="20% - 輔色6 21 8 5 16" xfId="28407"/>
    <cellStyle name="20% - 輔色6 21 8 5 17" xfId="29409"/>
    <cellStyle name="20% - 輔色6 21 8 5 18" xfId="30368"/>
    <cellStyle name="20% - 輔色6 21 8 5 19" xfId="31299"/>
    <cellStyle name="20% - 輔色6 21 8 5 2" xfId="12568"/>
    <cellStyle name="20% - 輔色6 21 8 5 20" xfId="32219"/>
    <cellStyle name="20% - 輔色6 21 8 5 3" xfId="13780"/>
    <cellStyle name="20% - 輔色6 21 8 5 4" xfId="15000"/>
    <cellStyle name="20% - 輔色6 21 8 5 5" xfId="16191"/>
    <cellStyle name="20% - 輔色6 21 8 5 6" xfId="17386"/>
    <cellStyle name="20% - 輔色6 21 8 5 7" xfId="18552"/>
    <cellStyle name="20% - 輔色6 21 8 5 8" xfId="19712"/>
    <cellStyle name="20% - 輔色6 21 8 5 9" xfId="20838"/>
    <cellStyle name="20% - 輔色6 21 8 6" xfId="6381"/>
    <cellStyle name="20% - 輔色6 21 8 6 10" xfId="21745"/>
    <cellStyle name="20% - 輔色6 21 8 6 11" xfId="22856"/>
    <cellStyle name="20% - 輔色6 21 8 6 12" xfId="23953"/>
    <cellStyle name="20% - 輔色6 21 8 6 13" xfId="25041"/>
    <cellStyle name="20% - 輔色6 21 8 6 14" xfId="26118"/>
    <cellStyle name="20% - 輔色6 21 8 6 15" xfId="27180"/>
    <cellStyle name="20% - 輔色6 21 8 6 16" xfId="28202"/>
    <cellStyle name="20% - 輔色6 21 8 6 17" xfId="29208"/>
    <cellStyle name="20% - 輔色6 21 8 6 18" xfId="30181"/>
    <cellStyle name="20% - 輔色6 21 8 6 19" xfId="31113"/>
    <cellStyle name="20% - 輔色6 21 8 6 2" xfId="12319"/>
    <cellStyle name="20% - 輔色6 21 8 6 20" xfId="32036"/>
    <cellStyle name="20% - 輔色6 21 8 6 3" xfId="13533"/>
    <cellStyle name="20% - 輔色6 21 8 6 4" xfId="14754"/>
    <cellStyle name="20% - 輔色6 21 8 6 5" xfId="15948"/>
    <cellStyle name="20% - 輔色6 21 8 6 6" xfId="17133"/>
    <cellStyle name="20% - 輔色6 21 8 6 7" xfId="18321"/>
    <cellStyle name="20% - 輔色6 21 8 6 8" xfId="19487"/>
    <cellStyle name="20% - 輔色6 21 8 6 9" xfId="20613"/>
    <cellStyle name="20% - 輔色6 21 8 7" xfId="11292"/>
    <cellStyle name="20% - 輔色6 21 8 8" xfId="8187"/>
    <cellStyle name="20% - 輔色6 21 8 9" xfId="8772"/>
    <cellStyle name="20% - 輔色6 21 9" xfId="5828"/>
    <cellStyle name="20% - 輔色6 21 9 10" xfId="9777"/>
    <cellStyle name="20% - 輔色6 21 9 11" xfId="11444"/>
    <cellStyle name="20% - 輔色6 21 9 12" xfId="9723"/>
    <cellStyle name="20% - 輔色6 21 9 13" xfId="10375"/>
    <cellStyle name="20% - 輔色6 21 9 14" xfId="10387"/>
    <cellStyle name="20% - 輔色6 21 9 15" xfId="18281"/>
    <cellStyle name="20% - 輔色6 21 9 16" xfId="9509"/>
    <cellStyle name="20% - 輔色6 21 9 17" xfId="10209"/>
    <cellStyle name="20% - 輔色6 21 9 18" xfId="9384"/>
    <cellStyle name="20% - 輔色6 21 9 19" xfId="8334"/>
    <cellStyle name="20% - 輔色6 21 9 2" xfId="7115"/>
    <cellStyle name="20% - 輔色6 21 9 2 10" xfId="22362"/>
    <cellStyle name="20% - 輔色6 21 9 2 11" xfId="23468"/>
    <cellStyle name="20% - 輔色6 21 9 2 12" xfId="24563"/>
    <cellStyle name="20% - 輔色6 21 9 2 13" xfId="25648"/>
    <cellStyle name="20% - 輔色6 21 9 2 14" xfId="26710"/>
    <cellStyle name="20% - 輔色6 21 9 2 15" xfId="27754"/>
    <cellStyle name="20% - 輔色6 21 9 2 16" xfId="28775"/>
    <cellStyle name="20% - 輔色6 21 9 2 17" xfId="29763"/>
    <cellStyle name="20% - 輔色6 21 9 2 18" xfId="30708"/>
    <cellStyle name="20% - 輔色6 21 9 2 19" xfId="31636"/>
    <cellStyle name="20% - 輔色6 21 9 2 2" xfId="12985"/>
    <cellStyle name="20% - 輔色6 21 9 2 20" xfId="32552"/>
    <cellStyle name="20% - 輔色6 21 9 2 3" xfId="14204"/>
    <cellStyle name="20% - 輔色6 21 9 2 4" xfId="15415"/>
    <cellStyle name="20% - 輔色6 21 9 2 5" xfId="16606"/>
    <cellStyle name="20% - 輔色6 21 9 2 6" xfId="17800"/>
    <cellStyle name="20% - 輔色6 21 9 2 7" xfId="18965"/>
    <cellStyle name="20% - 輔色6 21 9 2 8" xfId="20109"/>
    <cellStyle name="20% - 輔色6 21 9 2 9" xfId="21243"/>
    <cellStyle name="20% - 輔色6 21 9 20" xfId="21598"/>
    <cellStyle name="20% - 輔色6 21 9 21" xfId="12920"/>
    <cellStyle name="20% - 輔色6 21 9 22" xfId="26091"/>
    <cellStyle name="20% - 輔色6 21 9 23" xfId="24982"/>
    <cellStyle name="20% - 輔色6 21 9 24" xfId="27520"/>
    <cellStyle name="20% - 輔色6 21 9 25" xfId="27892"/>
    <cellStyle name="20% - 輔色6 21 9 3" xfId="7204"/>
    <cellStyle name="20% - 輔色6 21 9 3 10" xfId="22442"/>
    <cellStyle name="20% - 輔色6 21 9 3 11" xfId="23548"/>
    <cellStyle name="20% - 輔色6 21 9 3 12" xfId="24640"/>
    <cellStyle name="20% - 輔色6 21 9 3 13" xfId="25727"/>
    <cellStyle name="20% - 輔色6 21 9 3 14" xfId="26786"/>
    <cellStyle name="20% - 輔色6 21 9 3 15" xfId="27829"/>
    <cellStyle name="20% - 輔色6 21 9 3 16" xfId="28851"/>
    <cellStyle name="20% - 輔色6 21 9 3 17" xfId="29838"/>
    <cellStyle name="20% - 輔色6 21 9 3 18" xfId="30780"/>
    <cellStyle name="20% - 輔色6 21 9 3 19" xfId="31707"/>
    <cellStyle name="20% - 輔色6 21 9 3 2" xfId="13068"/>
    <cellStyle name="20% - 輔色6 21 9 3 20" xfId="32623"/>
    <cellStyle name="20% - 輔色6 21 9 3 3" xfId="14287"/>
    <cellStyle name="20% - 輔色6 21 9 3 4" xfId="15497"/>
    <cellStyle name="20% - 輔色6 21 9 3 5" xfId="16690"/>
    <cellStyle name="20% - 輔色6 21 9 3 6" xfId="17883"/>
    <cellStyle name="20% - 輔色6 21 9 3 7" xfId="19046"/>
    <cellStyle name="20% - 輔色6 21 9 3 8" xfId="20187"/>
    <cellStyle name="20% - 輔色6 21 9 3 9" xfId="21324"/>
    <cellStyle name="20% - 輔色6 21 9 4" xfId="7280"/>
    <cellStyle name="20% - 輔色6 21 9 4 10" xfId="22510"/>
    <cellStyle name="20% - 輔色6 21 9 4 11" xfId="23615"/>
    <cellStyle name="20% - 輔色6 21 9 4 12" xfId="24707"/>
    <cellStyle name="20% - 輔色6 21 9 4 13" xfId="25794"/>
    <cellStyle name="20% - 輔色6 21 9 4 14" xfId="26856"/>
    <cellStyle name="20% - 輔色6 21 9 4 15" xfId="27899"/>
    <cellStyle name="20% - 輔色6 21 9 4 16" xfId="28919"/>
    <cellStyle name="20% - 輔色6 21 9 4 17" xfId="29907"/>
    <cellStyle name="20% - 輔色6 21 9 4 18" xfId="30847"/>
    <cellStyle name="20% - 輔色6 21 9 4 19" xfId="31774"/>
    <cellStyle name="20% - 輔色6 21 9 4 2" xfId="13138"/>
    <cellStyle name="20% - 輔色6 21 9 4 20" xfId="32690"/>
    <cellStyle name="20% - 輔色6 21 9 4 3" xfId="14359"/>
    <cellStyle name="20% - 輔色6 21 9 4 4" xfId="15570"/>
    <cellStyle name="20% - 輔色6 21 9 4 5" xfId="16762"/>
    <cellStyle name="20% - 輔色6 21 9 4 6" xfId="17956"/>
    <cellStyle name="20% - 輔色6 21 9 4 7" xfId="19118"/>
    <cellStyle name="20% - 輔色6 21 9 4 8" xfId="20260"/>
    <cellStyle name="20% - 輔色6 21 9 4 9" xfId="21395"/>
    <cellStyle name="20% - 輔色6 21 9 5" xfId="7349"/>
    <cellStyle name="20% - 輔色6 21 9 5 10" xfId="22578"/>
    <cellStyle name="20% - 輔色6 21 9 5 11" xfId="23682"/>
    <cellStyle name="20% - 輔色6 21 9 5 12" xfId="24775"/>
    <cellStyle name="20% - 輔色6 21 9 5 13" xfId="25861"/>
    <cellStyle name="20% - 輔色6 21 9 5 14" xfId="26923"/>
    <cellStyle name="20% - 輔色6 21 9 5 15" xfId="27968"/>
    <cellStyle name="20% - 輔色6 21 9 5 16" xfId="28986"/>
    <cellStyle name="20% - 輔色6 21 9 5 17" xfId="29974"/>
    <cellStyle name="20% - 輔色6 21 9 5 18" xfId="30914"/>
    <cellStyle name="20% - 輔色6 21 9 5 19" xfId="31841"/>
    <cellStyle name="20% - 輔色6 21 9 5 2" xfId="13207"/>
    <cellStyle name="20% - 輔色6 21 9 5 20" xfId="32756"/>
    <cellStyle name="20% - 輔色6 21 9 5 3" xfId="14428"/>
    <cellStyle name="20% - 輔色6 21 9 5 4" xfId="15638"/>
    <cellStyle name="20% - 輔色6 21 9 5 5" xfId="16831"/>
    <cellStyle name="20% - 輔色6 21 9 5 6" xfId="18024"/>
    <cellStyle name="20% - 輔色6 21 9 5 7" xfId="19186"/>
    <cellStyle name="20% - 輔色6 21 9 5 8" xfId="20329"/>
    <cellStyle name="20% - 輔色6 21 9 5 9" xfId="21463"/>
    <cellStyle name="20% - 輔色6 21 9 6" xfId="7415"/>
    <cellStyle name="20% - 輔色6 21 9 6 10" xfId="22644"/>
    <cellStyle name="20% - 輔色6 21 9 6 11" xfId="23748"/>
    <cellStyle name="20% - 輔色6 21 9 6 12" xfId="24841"/>
    <cellStyle name="20% - 輔色6 21 9 6 13" xfId="25927"/>
    <cellStyle name="20% - 輔色6 21 9 6 14" xfId="26989"/>
    <cellStyle name="20% - 輔色6 21 9 6 15" xfId="28034"/>
    <cellStyle name="20% - 輔色6 21 9 6 16" xfId="29052"/>
    <cellStyle name="20% - 輔色6 21 9 6 17" xfId="30040"/>
    <cellStyle name="20% - 輔色6 21 9 6 18" xfId="30980"/>
    <cellStyle name="20% - 輔色6 21 9 6 19" xfId="31907"/>
    <cellStyle name="20% - 輔色6 21 9 6 2" xfId="13273"/>
    <cellStyle name="20% - 輔色6 21 9 6 20" xfId="32822"/>
    <cellStyle name="20% - 輔色6 21 9 6 3" xfId="14494"/>
    <cellStyle name="20% - 輔色6 21 9 6 4" xfId="15704"/>
    <cellStyle name="20% - 輔色6 21 9 6 5" xfId="16897"/>
    <cellStyle name="20% - 輔色6 21 9 6 6" xfId="18090"/>
    <cellStyle name="20% - 輔色6 21 9 6 7" xfId="19252"/>
    <cellStyle name="20% - 輔色6 21 9 6 8" xfId="20395"/>
    <cellStyle name="20% - 輔色6 21 9 6 9" xfId="21529"/>
    <cellStyle name="20% - 輔色6 21 9 7" xfId="11849"/>
    <cellStyle name="20% - 輔色6 21 9 8" xfId="10938"/>
    <cellStyle name="20% - 輔色6 21 9 9" xfId="9796"/>
    <cellStyle name="20% - 輔色6 22" xfId="4610"/>
    <cellStyle name="20% - 輔色6 23" xfId="4652"/>
    <cellStyle name="20% - 輔色6 24" xfId="4694"/>
    <cellStyle name="20% - 輔色6 25" xfId="4874"/>
    <cellStyle name="20% - 輔色6 26" xfId="4837"/>
    <cellStyle name="20% - 輔色6 27" xfId="7502"/>
    <cellStyle name="20% - 輔色6 28" xfId="32875"/>
    <cellStyle name="20% - 輔色6 29" xfId="32917"/>
    <cellStyle name="20% - 輔色6 3" xfId="268"/>
    <cellStyle name="20% - 輔色6 3 10" xfId="269"/>
    <cellStyle name="20% - 輔色6 3 11" xfId="270"/>
    <cellStyle name="20% - 輔色6 3 12" xfId="271"/>
    <cellStyle name="20% - 輔色6 3 13" xfId="272"/>
    <cellStyle name="20% - 輔色6 3 14" xfId="273"/>
    <cellStyle name="20% - 輔色6 3 15" xfId="274"/>
    <cellStyle name="20% - 輔色6 3 16" xfId="275"/>
    <cellStyle name="20% - 輔色6 3 17" xfId="276"/>
    <cellStyle name="20% - 輔色6 3 2" xfId="277"/>
    <cellStyle name="20% - 輔色6 3 3" xfId="278"/>
    <cellStyle name="20% - 輔色6 3 4" xfId="279"/>
    <cellStyle name="20% - 輔色6 3 5" xfId="280"/>
    <cellStyle name="20% - 輔色6 3 6" xfId="281"/>
    <cellStyle name="20% - 輔色6 3 7" xfId="282"/>
    <cellStyle name="20% - 輔色6 3 8" xfId="283"/>
    <cellStyle name="20% - 輔色6 3 9" xfId="284"/>
    <cellStyle name="20% - 輔色6 30" xfId="32959"/>
    <cellStyle name="20% - 輔色6 4" xfId="285"/>
    <cellStyle name="20% - 輔色6 4 10" xfId="286"/>
    <cellStyle name="20% - 輔色6 4 11" xfId="287"/>
    <cellStyle name="20% - 輔色6 4 12" xfId="288"/>
    <cellStyle name="20% - 輔色6 4 13" xfId="289"/>
    <cellStyle name="20% - 輔色6 4 14" xfId="290"/>
    <cellStyle name="20% - 輔色6 4 15" xfId="291"/>
    <cellStyle name="20% - 輔色6 4 16" xfId="292"/>
    <cellStyle name="20% - 輔色6 4 17" xfId="293"/>
    <cellStyle name="20% - 輔色6 4 2" xfId="294"/>
    <cellStyle name="20% - 輔色6 4 3" xfId="295"/>
    <cellStyle name="20% - 輔色6 4 4" xfId="296"/>
    <cellStyle name="20% - 輔色6 4 5" xfId="297"/>
    <cellStyle name="20% - 輔色6 4 6" xfId="298"/>
    <cellStyle name="20% - 輔色6 4 7" xfId="299"/>
    <cellStyle name="20% - 輔色6 4 8" xfId="300"/>
    <cellStyle name="20% - 輔色6 4 9" xfId="301"/>
    <cellStyle name="20% - 輔色6 5" xfId="302"/>
    <cellStyle name="20% - 輔色6 6" xfId="303"/>
    <cellStyle name="20% - 輔色6 7" xfId="304"/>
    <cellStyle name="20% - 輔色6 8" xfId="305"/>
    <cellStyle name="20% - 輔色6 9" xfId="306"/>
    <cellStyle name="40% - Accent1" xfId="307"/>
    <cellStyle name="40% - Accent2" xfId="308"/>
    <cellStyle name="40% - Accent3" xfId="309"/>
    <cellStyle name="40% - Accent4" xfId="310"/>
    <cellStyle name="40% - Accent5" xfId="311"/>
    <cellStyle name="40% - Accent6" xfId="312"/>
    <cellStyle name="40% - 輔色1" xfId="313" builtinId="31" customBuiltin="1"/>
    <cellStyle name="40% - 輔色1 10" xfId="314"/>
    <cellStyle name="40% - 輔色1 11" xfId="315"/>
    <cellStyle name="40% - 輔色1 12" xfId="316"/>
    <cellStyle name="40% - 輔色1 13" xfId="317"/>
    <cellStyle name="40% - 輔色1 14" xfId="2350"/>
    <cellStyle name="40% - 輔色1 15" xfId="2392"/>
    <cellStyle name="40% - 輔色1 16" xfId="3695"/>
    <cellStyle name="40% - 輔色1 17" xfId="3737"/>
    <cellStyle name="40% - 輔色1 18" xfId="3792"/>
    <cellStyle name="40% - 輔色1 19" xfId="4486"/>
    <cellStyle name="40% - 輔色1 2" xfId="318"/>
    <cellStyle name="40% - 輔色1 2 2" xfId="319"/>
    <cellStyle name="40% - 輔色1 2 3" xfId="320"/>
    <cellStyle name="40% - 輔色1 2 4" xfId="33007"/>
    <cellStyle name="40% - 輔色1 20" xfId="4528"/>
    <cellStyle name="40% - 輔色1 21" xfId="4570"/>
    <cellStyle name="40% - 輔色1 21 10" xfId="5620"/>
    <cellStyle name="40% - 輔色1 21 10 10" xfId="14543"/>
    <cellStyle name="40% - 輔色1 21 10 11" xfId="15753"/>
    <cellStyle name="40% - 輔色1 21 10 12" xfId="14655"/>
    <cellStyle name="40% - 輔色1 21 10 13" xfId="16480"/>
    <cellStyle name="40% - 輔色1 21 10 14" xfId="19301"/>
    <cellStyle name="40% - 輔色1 21 10 15" xfId="7904"/>
    <cellStyle name="40% - 輔色1 21 10 16" xfId="12235"/>
    <cellStyle name="40% - 輔色1 21 10 17" xfId="22693"/>
    <cellStyle name="40% - 輔色1 21 10 18" xfId="23797"/>
    <cellStyle name="40% - 輔色1 21 10 19" xfId="24890"/>
    <cellStyle name="40% - 輔色1 21 10 2" xfId="7065"/>
    <cellStyle name="40% - 輔色1 21 10 2 10" xfId="22319"/>
    <cellStyle name="40% - 輔色1 21 10 2 11" xfId="23428"/>
    <cellStyle name="40% - 輔色1 21 10 2 12" xfId="24523"/>
    <cellStyle name="40% - 輔色1 21 10 2 13" xfId="25604"/>
    <cellStyle name="40% - 輔色1 21 10 2 14" xfId="26670"/>
    <cellStyle name="40% - 輔色1 21 10 2 15" xfId="27716"/>
    <cellStyle name="40% - 輔色1 21 10 2 16" xfId="28736"/>
    <cellStyle name="40% - 輔色1 21 10 2 17" xfId="29722"/>
    <cellStyle name="40% - 輔色1 21 10 2 18" xfId="30670"/>
    <cellStyle name="40% - 輔色1 21 10 2 19" xfId="31599"/>
    <cellStyle name="40% - 輔色1 21 10 2 2" xfId="12939"/>
    <cellStyle name="40% - 輔色1 21 10 2 20" xfId="32515"/>
    <cellStyle name="40% - 輔色1 21 10 2 3" xfId="14156"/>
    <cellStyle name="40% - 輔色1 21 10 2 4" xfId="15370"/>
    <cellStyle name="40% - 輔色1 21 10 2 5" xfId="16560"/>
    <cellStyle name="40% - 輔色1 21 10 2 6" xfId="17755"/>
    <cellStyle name="40% - 輔色1 21 10 2 7" xfId="18921"/>
    <cellStyle name="40% - 輔色1 21 10 2 8" xfId="20064"/>
    <cellStyle name="40% - 輔色1 21 10 2 9" xfId="21201"/>
    <cellStyle name="40% - 輔色1 21 10 20" xfId="25976"/>
    <cellStyle name="40% - 輔色1 21 10 21" xfId="27038"/>
    <cellStyle name="40% - 輔色1 21 10 22" xfId="7657"/>
    <cellStyle name="40% - 輔色1 21 10 23" xfId="27639"/>
    <cellStyle name="40% - 輔色1 21 10 24" xfId="16022"/>
    <cellStyle name="40% - 輔色1 21 10 25" xfId="25233"/>
    <cellStyle name="40% - 輔色1 21 10 3" xfId="6031"/>
    <cellStyle name="40% - 輔色1 21 10 3 10" xfId="7944"/>
    <cellStyle name="40% - 輔色1 21 10 3 11" xfId="17119"/>
    <cellStyle name="40% - 輔色1 21 10 3 12" xfId="10756"/>
    <cellStyle name="40% - 輔色1 21 10 3 13" xfId="10057"/>
    <cellStyle name="40% - 輔色1 21 10 3 14" xfId="8495"/>
    <cellStyle name="40% - 輔色1 21 10 3 15" xfId="16450"/>
    <cellStyle name="40% - 輔色1 21 10 3 16" xfId="9559"/>
    <cellStyle name="40% - 輔色1 21 10 3 17" xfId="10481"/>
    <cellStyle name="40% - 輔色1 21 10 3 18" xfId="25981"/>
    <cellStyle name="40% - 輔色1 21 10 3 19" xfId="25193"/>
    <cellStyle name="40% - 輔色1 21 10 3 2" xfId="12016"/>
    <cellStyle name="40% - 輔色1 21 10 3 20" xfId="27472"/>
    <cellStyle name="40% - 輔色1 21 10 3 3" xfId="7611"/>
    <cellStyle name="40% - 輔色1 21 10 3 4" xfId="9197"/>
    <cellStyle name="40% - 輔色1 21 10 3 5" xfId="9697"/>
    <cellStyle name="40% - 輔色1 21 10 3 6" xfId="10006"/>
    <cellStyle name="40% - 輔色1 21 10 3 7" xfId="9389"/>
    <cellStyle name="40% - 輔色1 21 10 3 8" xfId="14553"/>
    <cellStyle name="40% - 輔色1 21 10 3 9" xfId="13698"/>
    <cellStyle name="40% - 輔色1 21 10 4" xfId="6484"/>
    <cellStyle name="40% - 輔色1 21 10 4 10" xfId="21841"/>
    <cellStyle name="40% - 輔色1 21 10 4 11" xfId="22950"/>
    <cellStyle name="40% - 輔色1 21 10 4 12" xfId="24048"/>
    <cellStyle name="40% - 輔色1 21 10 4 13" xfId="25133"/>
    <cellStyle name="40% - 輔色1 21 10 4 14" xfId="26208"/>
    <cellStyle name="40% - 輔色1 21 10 4 15" xfId="27267"/>
    <cellStyle name="40% - 輔色1 21 10 4 16" xfId="28294"/>
    <cellStyle name="40% - 輔色1 21 10 4 17" xfId="29298"/>
    <cellStyle name="40% - 輔色1 21 10 4 18" xfId="30267"/>
    <cellStyle name="40% - 輔色1 21 10 4 19" xfId="31199"/>
    <cellStyle name="40% - 輔色1 21 10 4 2" xfId="12416"/>
    <cellStyle name="40% - 輔色1 21 10 4 20" xfId="32121"/>
    <cellStyle name="40% - 輔色1 21 10 4 3" xfId="13628"/>
    <cellStyle name="40% - 輔色1 21 10 4 4" xfId="14853"/>
    <cellStyle name="40% - 輔色1 21 10 4 5" xfId="16045"/>
    <cellStyle name="40% - 輔色1 21 10 4 6" xfId="17231"/>
    <cellStyle name="40% - 輔色1 21 10 4 7" xfId="18419"/>
    <cellStyle name="40% - 輔色1 21 10 4 8" xfId="19577"/>
    <cellStyle name="40% - 輔色1 21 10 4 9" xfId="20708"/>
    <cellStyle name="40% - 輔色1 21 10 5" xfId="7063"/>
    <cellStyle name="40% - 輔色1 21 10 5 10" xfId="22317"/>
    <cellStyle name="40% - 輔色1 21 10 5 11" xfId="23426"/>
    <cellStyle name="40% - 輔色1 21 10 5 12" xfId="24521"/>
    <cellStyle name="40% - 輔色1 21 10 5 13" xfId="25602"/>
    <cellStyle name="40% - 輔色1 21 10 5 14" xfId="26668"/>
    <cellStyle name="40% - 輔色1 21 10 5 15" xfId="27714"/>
    <cellStyle name="40% - 輔色1 21 10 5 16" xfId="28734"/>
    <cellStyle name="40% - 輔色1 21 10 5 17" xfId="29720"/>
    <cellStyle name="40% - 輔色1 21 10 5 18" xfId="30668"/>
    <cellStyle name="40% - 輔色1 21 10 5 19" xfId="31597"/>
    <cellStyle name="40% - 輔色1 21 10 5 2" xfId="12937"/>
    <cellStyle name="40% - 輔色1 21 10 5 20" xfId="32513"/>
    <cellStyle name="40% - 輔色1 21 10 5 3" xfId="14154"/>
    <cellStyle name="40% - 輔色1 21 10 5 4" xfId="15368"/>
    <cellStyle name="40% - 輔色1 21 10 5 5" xfId="16558"/>
    <cellStyle name="40% - 輔色1 21 10 5 6" xfId="17753"/>
    <cellStyle name="40% - 輔色1 21 10 5 7" xfId="18919"/>
    <cellStyle name="40% - 輔色1 21 10 5 8" xfId="20062"/>
    <cellStyle name="40% - 輔色1 21 10 5 9" xfId="21199"/>
    <cellStyle name="40% - 輔色1 21 10 6" xfId="6084"/>
    <cellStyle name="40% - 輔色1 21 10 6 10" xfId="9601"/>
    <cellStyle name="40% - 輔色1 21 10 6 11" xfId="13416"/>
    <cellStyle name="40% - 輔色1 21 10 6 12" xfId="9246"/>
    <cellStyle name="40% - 輔色1 21 10 6 13" xfId="8448"/>
    <cellStyle name="40% - 輔色1 21 10 6 14" xfId="13438"/>
    <cellStyle name="40% - 輔色1 21 10 6 15" xfId="13894"/>
    <cellStyle name="40% - 輔色1 21 10 6 16" xfId="11343"/>
    <cellStyle name="40% - 輔色1 21 10 6 17" xfId="17301"/>
    <cellStyle name="40% - 輔色1 21 10 6 18" xfId="11058"/>
    <cellStyle name="40% - 輔色1 21 10 6 19" xfId="10751"/>
    <cellStyle name="40% - 輔色1 21 10 6 2" xfId="12067"/>
    <cellStyle name="40% - 輔色1 21 10 6 20" xfId="20581"/>
    <cellStyle name="40% - 輔色1 21 10 6 3" xfId="7567"/>
    <cellStyle name="40% - 輔色1 21 10 6 4" xfId="9242"/>
    <cellStyle name="40% - 輔色1 21 10 6 5" xfId="10540"/>
    <cellStyle name="40% - 輔色1 21 10 6 6" xfId="9619"/>
    <cellStyle name="40% - 輔色1 21 10 6 7" xfId="10176"/>
    <cellStyle name="40% - 輔色1 21 10 6 8" xfId="8174"/>
    <cellStyle name="40% - 輔色1 21 10 6 9" xfId="9478"/>
    <cellStyle name="40% - 輔色1 21 10 7" xfId="11696"/>
    <cellStyle name="40% - 輔色1 21 10 8" xfId="7862"/>
    <cellStyle name="40% - 輔色1 21 10 9" xfId="13322"/>
    <cellStyle name="40% - 輔色1 21 11" xfId="5639"/>
    <cellStyle name="40% - 輔色1 21 11 10" xfId="8232"/>
    <cellStyle name="40% - 輔色1 21 11 11" xfId="8738"/>
    <cellStyle name="40% - 輔色1 21 11 12" xfId="14734"/>
    <cellStyle name="40% - 輔色1 21 11 13" xfId="11824"/>
    <cellStyle name="40% - 輔色1 21 11 14" xfId="10348"/>
    <cellStyle name="40% - 輔色1 21 11 15" xfId="9858"/>
    <cellStyle name="40% - 輔色1 21 11 16" xfId="9352"/>
    <cellStyle name="40% - 輔色1 21 11 17" xfId="14623"/>
    <cellStyle name="40% - 輔色1 21 11 18" xfId="11404"/>
    <cellStyle name="40% - 輔色1 21 11 19" xfId="7925"/>
    <cellStyle name="40% - 輔色1 21 11 2" xfId="7071"/>
    <cellStyle name="40% - 輔色1 21 11 2 10" xfId="22325"/>
    <cellStyle name="40% - 輔色1 21 11 2 11" xfId="23434"/>
    <cellStyle name="40% - 輔色1 21 11 2 12" xfId="24529"/>
    <cellStyle name="40% - 輔色1 21 11 2 13" xfId="25610"/>
    <cellStyle name="40% - 輔色1 21 11 2 14" xfId="26676"/>
    <cellStyle name="40% - 輔色1 21 11 2 15" xfId="27722"/>
    <cellStyle name="40% - 輔色1 21 11 2 16" xfId="28742"/>
    <cellStyle name="40% - 輔色1 21 11 2 17" xfId="29728"/>
    <cellStyle name="40% - 輔色1 21 11 2 18" xfId="30676"/>
    <cellStyle name="40% - 輔色1 21 11 2 19" xfId="31605"/>
    <cellStyle name="40% - 輔色1 21 11 2 2" xfId="12945"/>
    <cellStyle name="40% - 輔色1 21 11 2 20" xfId="32521"/>
    <cellStyle name="40% - 輔色1 21 11 2 3" xfId="14162"/>
    <cellStyle name="40% - 輔色1 21 11 2 4" xfId="15376"/>
    <cellStyle name="40% - 輔色1 21 11 2 5" xfId="16566"/>
    <cellStyle name="40% - 輔色1 21 11 2 6" xfId="17761"/>
    <cellStyle name="40% - 輔色1 21 11 2 7" xfId="18927"/>
    <cellStyle name="40% - 輔色1 21 11 2 8" xfId="20070"/>
    <cellStyle name="40% - 輔色1 21 11 2 9" xfId="21207"/>
    <cellStyle name="40% - 輔色1 21 11 20" xfId="19723"/>
    <cellStyle name="40% - 輔色1 21 11 21" xfId="12391"/>
    <cellStyle name="40% - 輔色1 21 11 22" xfId="11380"/>
    <cellStyle name="40% - 輔色1 21 11 23" xfId="11045"/>
    <cellStyle name="40% - 輔色1 21 11 24" xfId="26589"/>
    <cellStyle name="40% - 輔色1 21 11 25" xfId="29160"/>
    <cellStyle name="40% - 輔色1 21 11 3" xfId="6028"/>
    <cellStyle name="40% - 輔色1 21 11 3 10" xfId="12206"/>
    <cellStyle name="40% - 輔色1 21 11 3 11" xfId="19631"/>
    <cellStyle name="40% - 輔色1 21 11 3 12" xfId="12424"/>
    <cellStyle name="40% - 輔色1 21 11 3 13" xfId="21708"/>
    <cellStyle name="40% - 輔色1 21 11 3 14" xfId="22816"/>
    <cellStyle name="40% - 輔色1 21 11 3 15" xfId="23918"/>
    <cellStyle name="40% - 輔色1 21 11 3 16" xfId="25011"/>
    <cellStyle name="40% - 輔色1 21 11 3 17" xfId="24897"/>
    <cellStyle name="40% - 輔色1 21 11 3 18" xfId="29100"/>
    <cellStyle name="40% - 輔色1 21 11 3 19" xfId="11436"/>
    <cellStyle name="40% - 輔色1 21 11 3 2" xfId="12013"/>
    <cellStyle name="40% - 輔色1 21 11 3 20" xfId="22004"/>
    <cellStyle name="40% - 輔色1 21 11 3 3" xfId="9296"/>
    <cellStyle name="40% - 輔色1 21 11 3 4" xfId="9393"/>
    <cellStyle name="40% - 輔色1 21 11 3 5" xfId="12268"/>
    <cellStyle name="40% - 輔色1 21 11 3 6" xfId="13479"/>
    <cellStyle name="40% - 輔色1 21 11 3 7" xfId="12479"/>
    <cellStyle name="40% - 輔色1 21 11 3 8" xfId="8893"/>
    <cellStyle name="40% - 輔色1 21 11 3 9" xfId="8154"/>
    <cellStyle name="40% - 輔色1 21 11 4" xfId="6485"/>
    <cellStyle name="40% - 輔色1 21 11 4 10" xfId="21842"/>
    <cellStyle name="40% - 輔色1 21 11 4 11" xfId="22951"/>
    <cellStyle name="40% - 輔色1 21 11 4 12" xfId="24049"/>
    <cellStyle name="40% - 輔色1 21 11 4 13" xfId="25134"/>
    <cellStyle name="40% - 輔色1 21 11 4 14" xfId="26209"/>
    <cellStyle name="40% - 輔色1 21 11 4 15" xfId="27268"/>
    <cellStyle name="40% - 輔色1 21 11 4 16" xfId="28295"/>
    <cellStyle name="40% - 輔色1 21 11 4 17" xfId="29299"/>
    <cellStyle name="40% - 輔色1 21 11 4 18" xfId="30268"/>
    <cellStyle name="40% - 輔色1 21 11 4 19" xfId="31200"/>
    <cellStyle name="40% - 輔色1 21 11 4 2" xfId="12417"/>
    <cellStyle name="40% - 輔色1 21 11 4 20" xfId="32122"/>
    <cellStyle name="40% - 輔色1 21 11 4 3" xfId="13629"/>
    <cellStyle name="40% - 輔色1 21 11 4 4" xfId="14854"/>
    <cellStyle name="40% - 輔色1 21 11 4 5" xfId="16046"/>
    <cellStyle name="40% - 輔色1 21 11 4 6" xfId="17232"/>
    <cellStyle name="40% - 輔色1 21 11 4 7" xfId="18420"/>
    <cellStyle name="40% - 輔色1 21 11 4 8" xfId="19578"/>
    <cellStyle name="40% - 輔色1 21 11 4 9" xfId="20709"/>
    <cellStyle name="40% - 輔色1 21 11 5" xfId="6965"/>
    <cellStyle name="40% - 輔色1 21 11 5 10" xfId="22234"/>
    <cellStyle name="40% - 輔色1 21 11 5 11" xfId="23343"/>
    <cellStyle name="40% - 輔色1 21 11 5 12" xfId="24437"/>
    <cellStyle name="40% - 輔色1 21 11 5 13" xfId="25518"/>
    <cellStyle name="40% - 輔色1 21 11 5 14" xfId="26584"/>
    <cellStyle name="40% - 輔色1 21 11 5 15" xfId="27628"/>
    <cellStyle name="40% - 輔色1 21 11 5 16" xfId="28653"/>
    <cellStyle name="40% - 輔色1 21 11 5 17" xfId="29642"/>
    <cellStyle name="40% - 輔色1 21 11 5 18" xfId="30591"/>
    <cellStyle name="40% - 輔色1 21 11 5 19" xfId="31520"/>
    <cellStyle name="40% - 輔色1 21 11 5 2" xfId="12844"/>
    <cellStyle name="40% - 輔色1 21 11 5 20" xfId="32439"/>
    <cellStyle name="40% - 輔色1 21 11 5 3" xfId="14062"/>
    <cellStyle name="40% - 輔色1 21 11 5 4" xfId="15278"/>
    <cellStyle name="40% - 輔色1 21 11 5 5" xfId="16466"/>
    <cellStyle name="40% - 輔色1 21 11 5 6" xfId="17663"/>
    <cellStyle name="40% - 輔色1 21 11 5 7" xfId="18833"/>
    <cellStyle name="40% - 輔色1 21 11 5 8" xfId="19975"/>
    <cellStyle name="40% - 輔色1 21 11 5 9" xfId="21112"/>
    <cellStyle name="40% - 輔色1 21 11 6" xfId="6660"/>
    <cellStyle name="40% - 輔色1 21 11 6 10" xfId="21975"/>
    <cellStyle name="40% - 輔色1 21 11 6 11" xfId="23087"/>
    <cellStyle name="40% - 輔色1 21 11 6 12" xfId="24179"/>
    <cellStyle name="40% - 輔色1 21 11 6 13" xfId="25264"/>
    <cellStyle name="40% - 輔色1 21 11 6 14" xfId="26327"/>
    <cellStyle name="40% - 輔色1 21 11 6 15" xfId="27380"/>
    <cellStyle name="40% - 輔色1 21 11 6 16" xfId="28409"/>
    <cellStyle name="40% - 輔色1 21 11 6 17" xfId="29411"/>
    <cellStyle name="40% - 輔色1 21 11 6 18" xfId="30370"/>
    <cellStyle name="40% - 輔色1 21 11 6 19" xfId="31301"/>
    <cellStyle name="40% - 輔色1 21 11 6 2" xfId="12570"/>
    <cellStyle name="40% - 輔色1 21 11 6 20" xfId="32221"/>
    <cellStyle name="40% - 輔色1 21 11 6 3" xfId="13782"/>
    <cellStyle name="40% - 輔色1 21 11 6 4" xfId="15002"/>
    <cellStyle name="40% - 輔色1 21 11 6 5" xfId="16193"/>
    <cellStyle name="40% - 輔色1 21 11 6 6" xfId="17388"/>
    <cellStyle name="40% - 輔色1 21 11 6 7" xfId="18554"/>
    <cellStyle name="40% - 輔色1 21 11 6 8" xfId="19714"/>
    <cellStyle name="40% - 輔色1 21 11 6 9" xfId="20840"/>
    <cellStyle name="40% - 輔色1 21 11 7" xfId="11711"/>
    <cellStyle name="40% - 輔色1 21 11 8" xfId="10844"/>
    <cellStyle name="40% - 輔色1 21 11 9" xfId="11228"/>
    <cellStyle name="40% - 輔色1 21 12" xfId="5271"/>
    <cellStyle name="40% - 輔色1 21 12 10" xfId="11806"/>
    <cellStyle name="40% - 輔色1 21 12 11" xfId="7778"/>
    <cellStyle name="40% - 輔色1 21 12 12" xfId="11601"/>
    <cellStyle name="40% - 輔色1 21 12 13" xfId="10631"/>
    <cellStyle name="40% - 輔色1 21 12 14" xfId="9023"/>
    <cellStyle name="40% - 輔色1 21 12 15" xfId="8203"/>
    <cellStyle name="40% - 輔色1 21 12 16" xfId="16138"/>
    <cellStyle name="40% - 輔色1 21 12 17" xfId="9811"/>
    <cellStyle name="40% - 輔色1 21 12 18" xfId="10773"/>
    <cellStyle name="40% - 輔色1 21 12 19" xfId="19791"/>
    <cellStyle name="40% - 輔色1 21 12 2" xfId="6975"/>
    <cellStyle name="40% - 輔色1 21 12 2 10" xfId="22241"/>
    <cellStyle name="40% - 輔色1 21 12 2 11" xfId="23350"/>
    <cellStyle name="40% - 輔色1 21 12 2 12" xfId="24444"/>
    <cellStyle name="40% - 輔色1 21 12 2 13" xfId="25524"/>
    <cellStyle name="40% - 輔色1 21 12 2 14" xfId="26591"/>
    <cellStyle name="40% - 輔色1 21 12 2 15" xfId="27635"/>
    <cellStyle name="40% - 輔色1 21 12 2 16" xfId="28659"/>
    <cellStyle name="40% - 輔色1 21 12 2 17" xfId="29648"/>
    <cellStyle name="40% - 輔色1 21 12 2 18" xfId="30597"/>
    <cellStyle name="40% - 輔色1 21 12 2 19" xfId="31526"/>
    <cellStyle name="40% - 輔色1 21 12 2 2" xfId="12854"/>
    <cellStyle name="40% - 輔色1 21 12 2 20" xfId="32445"/>
    <cellStyle name="40% - 輔色1 21 12 2 3" xfId="14070"/>
    <cellStyle name="40% - 輔色1 21 12 2 4" xfId="15286"/>
    <cellStyle name="40% - 輔色1 21 12 2 5" xfId="16476"/>
    <cellStyle name="40% - 輔色1 21 12 2 6" xfId="17670"/>
    <cellStyle name="40% - 輔色1 21 12 2 7" xfId="18840"/>
    <cellStyle name="40% - 輔色1 21 12 2 8" xfId="19983"/>
    <cellStyle name="40% - 輔色1 21 12 2 9" xfId="21118"/>
    <cellStyle name="40% - 輔色1 21 12 20" xfId="17453"/>
    <cellStyle name="40% - 輔色1 21 12 21" xfId="18590"/>
    <cellStyle name="40% - 輔色1 21 12 22" xfId="16178"/>
    <cellStyle name="40% - 輔色1 21 12 23" xfId="8291"/>
    <cellStyle name="40% - 輔色1 21 12 24" xfId="25021"/>
    <cellStyle name="40% - 輔色1 21 12 25" xfId="22827"/>
    <cellStyle name="40% - 輔色1 21 12 3" xfId="6093"/>
    <cellStyle name="40% - 輔色1 21 12 3 10" xfId="15061"/>
    <cellStyle name="40% - 輔色1 21 12 3 11" xfId="10316"/>
    <cellStyle name="40% - 輔色1 21 12 3 12" xfId="13376"/>
    <cellStyle name="40% - 輔色1 21 12 3 13" xfId="10268"/>
    <cellStyle name="40% - 輔色1 21 12 3 14" xfId="20804"/>
    <cellStyle name="40% - 輔色1 21 12 3 15" xfId="22396"/>
    <cellStyle name="40% - 輔色1 21 12 3 16" xfId="23502"/>
    <cellStyle name="40% - 輔色1 21 12 3 17" xfId="12262"/>
    <cellStyle name="40% - 輔色1 21 12 3 18" xfId="9371"/>
    <cellStyle name="40% - 輔色1 21 12 3 19" xfId="9761"/>
    <cellStyle name="40% - 輔色1 21 12 3 2" xfId="12075"/>
    <cellStyle name="40% - 輔色1 21 12 3 20" xfId="22035"/>
    <cellStyle name="40% - 輔色1 21 12 3 3" xfId="7565"/>
    <cellStyle name="40% - 輔色1 21 12 3 4" xfId="9245"/>
    <cellStyle name="40% - 輔色1 21 12 3 5" xfId="9625"/>
    <cellStyle name="40% - 輔色1 21 12 3 6" xfId="10413"/>
    <cellStyle name="40% - 輔色1 21 12 3 7" xfId="11385"/>
    <cellStyle name="40% - 輔色1 21 12 3 8" xfId="11129"/>
    <cellStyle name="40% - 輔色1 21 12 3 9" xfId="10314"/>
    <cellStyle name="40% - 輔色1 21 12 4" xfId="6441"/>
    <cellStyle name="40% - 輔色1 21 12 4 10" xfId="21799"/>
    <cellStyle name="40% - 輔色1 21 12 4 11" xfId="22908"/>
    <cellStyle name="40% - 輔色1 21 12 4 12" xfId="24006"/>
    <cellStyle name="40% - 輔色1 21 12 4 13" xfId="25092"/>
    <cellStyle name="40% - 輔色1 21 12 4 14" xfId="26168"/>
    <cellStyle name="40% - 輔色1 21 12 4 15" xfId="27228"/>
    <cellStyle name="40% - 輔色1 21 12 4 16" xfId="28252"/>
    <cellStyle name="40% - 輔色1 21 12 4 17" xfId="29258"/>
    <cellStyle name="40% - 輔色1 21 12 4 18" xfId="30228"/>
    <cellStyle name="40% - 輔色1 21 12 4 19" xfId="31160"/>
    <cellStyle name="40% - 輔色1 21 12 4 2" xfId="12373"/>
    <cellStyle name="40% - 輔色1 21 12 4 20" xfId="32083"/>
    <cellStyle name="40% - 輔色1 21 12 4 3" xfId="13587"/>
    <cellStyle name="40% - 輔色1 21 12 4 4" xfId="14812"/>
    <cellStyle name="40% - 輔色1 21 12 4 5" xfId="16004"/>
    <cellStyle name="40% - 輔色1 21 12 4 6" xfId="17188"/>
    <cellStyle name="40% - 輔色1 21 12 4 7" xfId="18377"/>
    <cellStyle name="40% - 輔色1 21 12 4 8" xfId="19537"/>
    <cellStyle name="40% - 輔色1 21 12 4 9" xfId="20667"/>
    <cellStyle name="40% - 輔色1 21 12 5" xfId="6668"/>
    <cellStyle name="40% - 輔色1 21 12 5 10" xfId="21981"/>
    <cellStyle name="40% - 輔色1 21 12 5 11" xfId="23093"/>
    <cellStyle name="40% - 輔色1 21 12 5 12" xfId="24184"/>
    <cellStyle name="40% - 輔色1 21 12 5 13" xfId="25269"/>
    <cellStyle name="40% - 輔色1 21 12 5 14" xfId="26332"/>
    <cellStyle name="40% - 輔色1 21 12 5 15" xfId="27388"/>
    <cellStyle name="40% - 輔色1 21 12 5 16" xfId="28415"/>
    <cellStyle name="40% - 輔色1 21 12 5 17" xfId="29416"/>
    <cellStyle name="40% - 輔色1 21 12 5 18" xfId="30375"/>
    <cellStyle name="40% - 輔色1 21 12 5 19" xfId="31306"/>
    <cellStyle name="40% - 輔色1 21 12 5 2" xfId="12576"/>
    <cellStyle name="40% - 輔色1 21 12 5 20" xfId="32226"/>
    <cellStyle name="40% - 輔色1 21 12 5 3" xfId="13789"/>
    <cellStyle name="40% - 輔色1 21 12 5 4" xfId="15009"/>
    <cellStyle name="40% - 輔色1 21 12 5 5" xfId="16200"/>
    <cellStyle name="40% - 輔色1 21 12 5 6" xfId="17395"/>
    <cellStyle name="40% - 輔色1 21 12 5 7" xfId="18561"/>
    <cellStyle name="40% - 輔色1 21 12 5 8" xfId="19721"/>
    <cellStyle name="40% - 輔色1 21 12 5 9" xfId="20847"/>
    <cellStyle name="40% - 輔色1 21 12 6" xfId="6729"/>
    <cellStyle name="40% - 輔色1 21 12 6 10" xfId="22027"/>
    <cellStyle name="40% - 輔色1 21 12 6 11" xfId="23137"/>
    <cellStyle name="40% - 輔色1 21 12 6 12" xfId="24232"/>
    <cellStyle name="40% - 輔色1 21 12 6 13" xfId="25314"/>
    <cellStyle name="40% - 輔色1 21 12 6 14" xfId="26382"/>
    <cellStyle name="40% - 輔色1 21 12 6 15" xfId="27432"/>
    <cellStyle name="40% - 輔色1 21 12 6 16" xfId="28459"/>
    <cellStyle name="40% - 輔色1 21 12 6 17" xfId="29461"/>
    <cellStyle name="40% - 輔色1 21 12 6 18" xfId="30412"/>
    <cellStyle name="40% - 輔色1 21 12 6 19" xfId="31343"/>
    <cellStyle name="40% - 輔色1 21 12 6 2" xfId="12628"/>
    <cellStyle name="40% - 輔色1 21 12 6 20" xfId="32263"/>
    <cellStyle name="40% - 輔色1 21 12 6 3" xfId="13843"/>
    <cellStyle name="40% - 輔色1 21 12 6 4" xfId="15064"/>
    <cellStyle name="40% - 輔色1 21 12 6 5" xfId="16252"/>
    <cellStyle name="40% - 輔色1 21 12 6 6" xfId="17447"/>
    <cellStyle name="40% - 輔色1 21 12 6 7" xfId="18619"/>
    <cellStyle name="40% - 輔色1 21 12 6 8" xfId="19771"/>
    <cellStyle name="40% - 輔色1 21 12 6 9" xfId="20899"/>
    <cellStyle name="40% - 輔色1 21 12 7" xfId="11435"/>
    <cellStyle name="40% - 輔色1 21 12 8" xfId="8077"/>
    <cellStyle name="40% - 輔色1 21 12 9" xfId="9314"/>
    <cellStyle name="40% - 輔色1 21 13" xfId="5788"/>
    <cellStyle name="40% - 輔色1 21 13 10" xfId="11931"/>
    <cellStyle name="40% - 輔色1 21 13 11" xfId="7677"/>
    <cellStyle name="40% - 輔色1 21 13 12" xfId="9512"/>
    <cellStyle name="40% - 輔色1 21 13 13" xfId="9854"/>
    <cellStyle name="40% - 輔色1 21 13 14" xfId="8001"/>
    <cellStyle name="40% - 輔色1 21 13 15" xfId="20449"/>
    <cellStyle name="40% - 輔色1 21 13 16" xfId="16155"/>
    <cellStyle name="40% - 輔色1 21 13 17" xfId="14599"/>
    <cellStyle name="40% - 輔色1 21 13 18" xfId="11414"/>
    <cellStyle name="40% - 輔色1 21 13 19" xfId="15845"/>
    <cellStyle name="40% - 輔色1 21 13 2" xfId="7106"/>
    <cellStyle name="40% - 輔色1 21 13 2 10" xfId="22356"/>
    <cellStyle name="40% - 輔色1 21 13 2 11" xfId="23462"/>
    <cellStyle name="40% - 輔色1 21 13 2 12" xfId="24557"/>
    <cellStyle name="40% - 輔色1 21 13 2 13" xfId="25641"/>
    <cellStyle name="40% - 輔色1 21 13 2 14" xfId="26704"/>
    <cellStyle name="40% - 輔色1 21 13 2 15" xfId="27749"/>
    <cellStyle name="40% - 輔色1 21 13 2 16" xfId="28769"/>
    <cellStyle name="40% - 輔色1 21 13 2 17" xfId="29757"/>
    <cellStyle name="40% - 輔色1 21 13 2 18" xfId="30703"/>
    <cellStyle name="40% - 輔色1 21 13 2 19" xfId="31631"/>
    <cellStyle name="40% - 輔色1 21 13 2 2" xfId="12977"/>
    <cellStyle name="40% - 輔色1 21 13 2 20" xfId="32547"/>
    <cellStyle name="40% - 輔色1 21 13 2 3" xfId="14195"/>
    <cellStyle name="40% - 輔色1 21 13 2 4" xfId="15406"/>
    <cellStyle name="40% - 輔色1 21 13 2 5" xfId="16598"/>
    <cellStyle name="40% - 輔色1 21 13 2 6" xfId="17792"/>
    <cellStyle name="40% - 輔色1 21 13 2 7" xfId="18957"/>
    <cellStyle name="40% - 輔色1 21 13 2 8" xfId="20101"/>
    <cellStyle name="40% - 輔色1 21 13 2 9" xfId="21236"/>
    <cellStyle name="40% - 輔色1 21 13 20" xfId="18879"/>
    <cellStyle name="40% - 輔色1 21 13 21" xfId="10128"/>
    <cellStyle name="40% - 輔色1 21 13 22" xfId="28087"/>
    <cellStyle name="40% - 輔色1 21 13 23" xfId="20090"/>
    <cellStyle name="40% - 輔色1 21 13 24" xfId="22078"/>
    <cellStyle name="40% - 輔色1 21 13 25" xfId="28341"/>
    <cellStyle name="40% - 輔色1 21 13 3" xfId="7193"/>
    <cellStyle name="40% - 輔色1 21 13 3 10" xfId="22434"/>
    <cellStyle name="40% - 輔色1 21 13 3 11" xfId="23540"/>
    <cellStyle name="40% - 輔色1 21 13 3 12" xfId="24632"/>
    <cellStyle name="40% - 輔色1 21 13 3 13" xfId="25718"/>
    <cellStyle name="40% - 輔色1 21 13 3 14" xfId="26777"/>
    <cellStyle name="40% - 輔色1 21 13 3 15" xfId="27823"/>
    <cellStyle name="40% - 輔色1 21 13 3 16" xfId="28844"/>
    <cellStyle name="40% - 輔色1 21 13 3 17" xfId="29831"/>
    <cellStyle name="40% - 輔色1 21 13 3 18" xfId="30773"/>
    <cellStyle name="40% - 輔色1 21 13 3 19" xfId="31701"/>
    <cellStyle name="40% - 輔色1 21 13 3 2" xfId="13059"/>
    <cellStyle name="40% - 輔色1 21 13 3 20" xfId="32617"/>
    <cellStyle name="40% - 輔色1 21 13 3 3" xfId="14278"/>
    <cellStyle name="40% - 輔色1 21 13 3 4" xfId="15487"/>
    <cellStyle name="40% - 輔色1 21 13 3 5" xfId="16680"/>
    <cellStyle name="40% - 輔色1 21 13 3 6" xfId="17875"/>
    <cellStyle name="40% - 輔色1 21 13 3 7" xfId="19037"/>
    <cellStyle name="40% - 輔色1 21 13 3 8" xfId="20180"/>
    <cellStyle name="40% - 輔色1 21 13 3 9" xfId="21315"/>
    <cellStyle name="40% - 輔色1 21 13 4" xfId="7273"/>
    <cellStyle name="40% - 輔色1 21 13 4 10" xfId="22506"/>
    <cellStyle name="40% - 輔色1 21 13 4 11" xfId="23612"/>
    <cellStyle name="40% - 輔色1 21 13 4 12" xfId="24704"/>
    <cellStyle name="40% - 輔色1 21 13 4 13" xfId="25791"/>
    <cellStyle name="40% - 輔色1 21 13 4 14" xfId="26853"/>
    <cellStyle name="40% - 輔色1 21 13 4 15" xfId="27895"/>
    <cellStyle name="40% - 輔色1 21 13 4 16" xfId="28916"/>
    <cellStyle name="40% - 輔色1 21 13 4 17" xfId="29904"/>
    <cellStyle name="40% - 輔色1 21 13 4 18" xfId="30844"/>
    <cellStyle name="40% - 輔色1 21 13 4 19" xfId="31771"/>
    <cellStyle name="40% - 輔色1 21 13 4 2" xfId="13133"/>
    <cellStyle name="40% - 輔色1 21 13 4 20" xfId="32687"/>
    <cellStyle name="40% - 輔色1 21 13 4 3" xfId="14355"/>
    <cellStyle name="40% - 輔色1 21 13 4 4" xfId="15564"/>
    <cellStyle name="40% - 輔色1 21 13 4 5" xfId="16756"/>
    <cellStyle name="40% - 輔色1 21 13 4 6" xfId="17951"/>
    <cellStyle name="40% - 輔色1 21 13 4 7" xfId="19115"/>
    <cellStyle name="40% - 輔色1 21 13 4 8" xfId="20255"/>
    <cellStyle name="40% - 輔色1 21 13 4 9" xfId="21391"/>
    <cellStyle name="40% - 輔色1 21 13 5" xfId="7345"/>
    <cellStyle name="40% - 輔色1 21 13 5 10" xfId="22575"/>
    <cellStyle name="40% - 輔色1 21 13 5 11" xfId="23679"/>
    <cellStyle name="40% - 輔色1 21 13 5 12" xfId="24771"/>
    <cellStyle name="40% - 輔色1 21 13 5 13" xfId="25858"/>
    <cellStyle name="40% - 輔色1 21 13 5 14" xfId="26920"/>
    <cellStyle name="40% - 輔色1 21 13 5 15" xfId="27964"/>
    <cellStyle name="40% - 輔色1 21 13 5 16" xfId="28983"/>
    <cellStyle name="40% - 輔色1 21 13 5 17" xfId="29971"/>
    <cellStyle name="40% - 輔色1 21 13 5 18" xfId="30911"/>
    <cellStyle name="40% - 輔色1 21 13 5 19" xfId="31838"/>
    <cellStyle name="40% - 輔色1 21 13 5 2" xfId="13203"/>
    <cellStyle name="40% - 輔色1 21 13 5 20" xfId="32753"/>
    <cellStyle name="40% - 輔色1 21 13 5 3" xfId="14424"/>
    <cellStyle name="40% - 輔色1 21 13 5 4" xfId="15634"/>
    <cellStyle name="40% - 輔色1 21 13 5 5" xfId="16827"/>
    <cellStyle name="40% - 輔色1 21 13 5 6" xfId="18020"/>
    <cellStyle name="40% - 輔色1 21 13 5 7" xfId="19182"/>
    <cellStyle name="40% - 輔色1 21 13 5 8" xfId="20325"/>
    <cellStyle name="40% - 輔色1 21 13 5 9" xfId="21460"/>
    <cellStyle name="40% - 輔色1 21 13 6" xfId="7412"/>
    <cellStyle name="40% - 輔色1 21 13 6 10" xfId="22641"/>
    <cellStyle name="40% - 輔色1 21 13 6 11" xfId="23745"/>
    <cellStyle name="40% - 輔色1 21 13 6 12" xfId="24838"/>
    <cellStyle name="40% - 輔色1 21 13 6 13" xfId="25924"/>
    <cellStyle name="40% - 輔色1 21 13 6 14" xfId="26986"/>
    <cellStyle name="40% - 輔色1 21 13 6 15" xfId="28031"/>
    <cellStyle name="40% - 輔色1 21 13 6 16" xfId="29049"/>
    <cellStyle name="40% - 輔色1 21 13 6 17" xfId="30037"/>
    <cellStyle name="40% - 輔色1 21 13 6 18" xfId="30977"/>
    <cellStyle name="40% - 輔色1 21 13 6 19" xfId="31904"/>
    <cellStyle name="40% - 輔色1 21 13 6 2" xfId="13270"/>
    <cellStyle name="40% - 輔色1 21 13 6 20" xfId="32819"/>
    <cellStyle name="40% - 輔色1 21 13 6 3" xfId="14491"/>
    <cellStyle name="40% - 輔色1 21 13 6 4" xfId="15701"/>
    <cellStyle name="40% - 輔色1 21 13 6 5" xfId="16894"/>
    <cellStyle name="40% - 輔色1 21 13 6 6" xfId="18087"/>
    <cellStyle name="40% - 輔色1 21 13 6 7" xfId="19249"/>
    <cellStyle name="40% - 輔色1 21 13 6 8" xfId="20392"/>
    <cellStyle name="40% - 輔色1 21 13 6 9" xfId="21526"/>
    <cellStyle name="40% - 輔色1 21 13 7" xfId="11821"/>
    <cellStyle name="40% - 輔色1 21 13 8" xfId="7765"/>
    <cellStyle name="40% - 輔色1 21 13 9" xfId="11162"/>
    <cellStyle name="40% - 輔色1 21 14" xfId="6799"/>
    <cellStyle name="40% - 輔色1 21 14 10" xfId="22081"/>
    <cellStyle name="40% - 輔色1 21 14 11" xfId="23188"/>
    <cellStyle name="40% - 輔色1 21 14 12" xfId="24286"/>
    <cellStyle name="40% - 輔色1 21 14 13" xfId="25366"/>
    <cellStyle name="40% - 輔色1 21 14 14" xfId="26432"/>
    <cellStyle name="40% - 輔色1 21 14 15" xfId="27484"/>
    <cellStyle name="40% - 輔色1 21 14 16" xfId="28510"/>
    <cellStyle name="40% - 輔色1 21 14 17" xfId="29503"/>
    <cellStyle name="40% - 輔色1 21 14 18" xfId="30453"/>
    <cellStyle name="40% - 輔色1 21 14 19" xfId="31383"/>
    <cellStyle name="40% - 輔色1 21 14 2" xfId="12685"/>
    <cellStyle name="40% - 輔色1 21 14 20" xfId="32302"/>
    <cellStyle name="40% - 輔色1 21 14 3" xfId="13906"/>
    <cellStyle name="40% - 輔色1 21 14 4" xfId="15123"/>
    <cellStyle name="40% - 輔色1 21 14 5" xfId="16307"/>
    <cellStyle name="40% - 輔色1 21 14 6" xfId="17508"/>
    <cellStyle name="40% - 輔色1 21 14 7" xfId="18676"/>
    <cellStyle name="40% - 輔色1 21 14 8" xfId="19824"/>
    <cellStyle name="40% - 輔色1 21 14 9" xfId="20955"/>
    <cellStyle name="40% - 輔色1 21 15" xfId="6210"/>
    <cellStyle name="40% - 輔色1 21 15 10" xfId="21642"/>
    <cellStyle name="40% - 輔色1 21 15 11" xfId="22752"/>
    <cellStyle name="40% - 輔色1 21 15 12" xfId="23859"/>
    <cellStyle name="40% - 輔色1 21 15 13" xfId="24950"/>
    <cellStyle name="40% - 輔色1 21 15 14" xfId="26036"/>
    <cellStyle name="40% - 輔色1 21 15 15" xfId="27096"/>
    <cellStyle name="40% - 輔色1 21 15 16" xfId="28135"/>
    <cellStyle name="40% - 輔色1 21 15 17" xfId="29147"/>
    <cellStyle name="40% - 輔色1 21 15 18" xfId="30132"/>
    <cellStyle name="40% - 輔色1 21 15 19" xfId="31071"/>
    <cellStyle name="40% - 輔色1 21 15 2" xfId="12186"/>
    <cellStyle name="40% - 輔色1 21 15 20" xfId="31997"/>
    <cellStyle name="40% - 輔色1 21 15 3" xfId="13397"/>
    <cellStyle name="40% - 輔色1 21 15 4" xfId="14619"/>
    <cellStyle name="40% - 輔色1 21 15 5" xfId="15822"/>
    <cellStyle name="40% - 輔色1 21 15 6" xfId="17011"/>
    <cellStyle name="40% - 輔色1 21 15 7" xfId="18203"/>
    <cellStyle name="40% - 輔色1 21 15 8" xfId="19365"/>
    <cellStyle name="40% - 輔色1 21 15 9" xfId="20510"/>
    <cellStyle name="40% - 輔色1 21 16" xfId="6377"/>
    <cellStyle name="40% - 輔色1 21 16 10" xfId="21741"/>
    <cellStyle name="40% - 輔色1 21 16 11" xfId="22852"/>
    <cellStyle name="40% - 輔色1 21 16 12" xfId="23949"/>
    <cellStyle name="40% - 輔色1 21 16 13" xfId="25037"/>
    <cellStyle name="40% - 輔色1 21 16 14" xfId="26114"/>
    <cellStyle name="40% - 輔色1 21 16 15" xfId="27176"/>
    <cellStyle name="40% - 輔色1 21 16 16" xfId="28198"/>
    <cellStyle name="40% - 輔色1 21 16 17" xfId="29204"/>
    <cellStyle name="40% - 輔色1 21 16 18" xfId="30177"/>
    <cellStyle name="40% - 輔色1 21 16 19" xfId="31109"/>
    <cellStyle name="40% - 輔色1 21 16 2" xfId="12315"/>
    <cellStyle name="40% - 輔色1 21 16 20" xfId="32032"/>
    <cellStyle name="40% - 輔色1 21 16 3" xfId="13529"/>
    <cellStyle name="40% - 輔色1 21 16 4" xfId="14750"/>
    <cellStyle name="40% - 輔色1 21 16 5" xfId="15944"/>
    <cellStyle name="40% - 輔色1 21 16 6" xfId="17129"/>
    <cellStyle name="40% - 輔色1 21 16 7" xfId="18317"/>
    <cellStyle name="40% - 輔色1 21 16 8" xfId="19483"/>
    <cellStyle name="40% - 輔色1 21 16 9" xfId="20609"/>
    <cellStyle name="40% - 輔色1 21 17" xfId="6757"/>
    <cellStyle name="40% - 輔色1 21 17 10" xfId="22049"/>
    <cellStyle name="40% - 輔色1 21 17 11" xfId="23157"/>
    <cellStyle name="40% - 輔色1 21 17 12" xfId="24251"/>
    <cellStyle name="40% - 輔色1 21 17 13" xfId="25336"/>
    <cellStyle name="40% - 輔色1 21 17 14" xfId="26400"/>
    <cellStyle name="40% - 輔色1 21 17 15" xfId="27451"/>
    <cellStyle name="40% - 輔色1 21 17 16" xfId="28478"/>
    <cellStyle name="40% - 輔色1 21 17 17" xfId="29475"/>
    <cellStyle name="40% - 輔色1 21 17 18" xfId="30425"/>
    <cellStyle name="40% - 輔色1 21 17 19" xfId="31356"/>
    <cellStyle name="40% - 輔色1 21 17 2" xfId="12651"/>
    <cellStyle name="40% - 輔色1 21 17 20" xfId="32276"/>
    <cellStyle name="40% - 輔色1 21 17 3" xfId="13868"/>
    <cellStyle name="40% - 輔色1 21 17 4" xfId="15087"/>
    <cellStyle name="40% - 輔色1 21 17 5" xfId="16272"/>
    <cellStyle name="40% - 輔色1 21 17 6" xfId="17470"/>
    <cellStyle name="40% - 輔色1 21 17 7" xfId="18639"/>
    <cellStyle name="40% - 輔色1 21 17 8" xfId="19789"/>
    <cellStyle name="40% - 輔色1 21 17 9" xfId="20921"/>
    <cellStyle name="40% - 輔色1 21 18" xfId="6988"/>
    <cellStyle name="40% - 輔色1 21 18 10" xfId="22253"/>
    <cellStyle name="40% - 輔色1 21 18 11" xfId="23361"/>
    <cellStyle name="40% - 輔色1 21 18 12" xfId="24456"/>
    <cellStyle name="40% - 輔色1 21 18 13" xfId="25535"/>
    <cellStyle name="40% - 輔色1 21 18 14" xfId="26602"/>
    <cellStyle name="40% - 輔色1 21 18 15" xfId="27646"/>
    <cellStyle name="40% - 輔色1 21 18 16" xfId="28669"/>
    <cellStyle name="40% - 輔色1 21 18 17" xfId="29658"/>
    <cellStyle name="40% - 輔色1 21 18 18" xfId="30606"/>
    <cellStyle name="40% - 輔色1 21 18 19" xfId="31535"/>
    <cellStyle name="40% - 輔色1 21 18 2" xfId="12866"/>
    <cellStyle name="40% - 輔色1 21 18 20" xfId="32454"/>
    <cellStyle name="40% - 輔色1 21 18 3" xfId="14083"/>
    <cellStyle name="40% - 輔色1 21 18 4" xfId="15299"/>
    <cellStyle name="40% - 輔色1 21 18 5" xfId="16487"/>
    <cellStyle name="40% - 輔色1 21 18 6" xfId="17683"/>
    <cellStyle name="40% - 輔色1 21 18 7" xfId="18851"/>
    <cellStyle name="40% - 輔色1 21 18 8" xfId="19995"/>
    <cellStyle name="40% - 輔色1 21 18 9" xfId="21129"/>
    <cellStyle name="40% - 輔色1 21 19" xfId="10904"/>
    <cellStyle name="40% - 輔色1 21 2" xfId="4892"/>
    <cellStyle name="40% - 輔色1 21 2 10" xfId="10200"/>
    <cellStyle name="40% - 輔色1 21 2 11" xfId="8357"/>
    <cellStyle name="40% - 輔色1 21 2 12" xfId="9701"/>
    <cellStyle name="40% - 輔色1 21 2 13" xfId="10954"/>
    <cellStyle name="40% - 輔色1 21 2 14" xfId="13897"/>
    <cellStyle name="40% - 輔色1 21 2 15" xfId="9105"/>
    <cellStyle name="40% - 輔色1 21 2 16" xfId="7794"/>
    <cellStyle name="40% - 輔色1 21 2 17" xfId="8377"/>
    <cellStyle name="40% - 輔色1 21 2 18" xfId="9772"/>
    <cellStyle name="40% - 輔色1 21 2 19" xfId="10824"/>
    <cellStyle name="40% - 輔色1 21 2 2" xfId="6871"/>
    <cellStyle name="40% - 輔色1 21 2 2 10" xfId="22145"/>
    <cellStyle name="40% - 輔色1 21 2 2 11" xfId="23251"/>
    <cellStyle name="40% - 輔色1 21 2 2 12" xfId="24349"/>
    <cellStyle name="40% - 輔色1 21 2 2 13" xfId="25431"/>
    <cellStyle name="40% - 輔色1 21 2 2 14" xfId="26494"/>
    <cellStyle name="40% - 輔色1 21 2 2 15" xfId="27542"/>
    <cellStyle name="40% - 輔色1 21 2 2 16" xfId="28571"/>
    <cellStyle name="40% - 輔色1 21 2 2 17" xfId="29560"/>
    <cellStyle name="40% - 輔色1 21 2 2 18" xfId="30510"/>
    <cellStyle name="40% - 輔色1 21 2 2 19" xfId="31440"/>
    <cellStyle name="40% - 輔色1 21 2 2 2" xfId="12753"/>
    <cellStyle name="40% - 輔色1 21 2 2 20" xfId="32359"/>
    <cellStyle name="40% - 輔色1 21 2 2 3" xfId="13972"/>
    <cellStyle name="40% - 輔色1 21 2 2 4" xfId="15189"/>
    <cellStyle name="40% - 輔色1 21 2 2 5" xfId="16377"/>
    <cellStyle name="40% - 輔色1 21 2 2 6" xfId="17573"/>
    <cellStyle name="40% - 輔色1 21 2 2 7" xfId="18743"/>
    <cellStyle name="40% - 輔色1 21 2 2 8" xfId="19888"/>
    <cellStyle name="40% - 輔色1 21 2 2 9" xfId="21022"/>
    <cellStyle name="40% - 輔色1 21 2 20" xfId="8658"/>
    <cellStyle name="40% - 輔色1 21 2 21" xfId="13816"/>
    <cellStyle name="40% - 輔色1 21 2 22" xfId="8804"/>
    <cellStyle name="40% - 輔色1 21 2 23" xfId="19427"/>
    <cellStyle name="40% - 輔色1 21 2 24" xfId="9853"/>
    <cellStyle name="40% - 輔色1 21 2 25" xfId="8913"/>
    <cellStyle name="40% - 輔色1 21 2 3" xfId="6158"/>
    <cellStyle name="40% - 輔色1 21 2 3 10" xfId="7956"/>
    <cellStyle name="40% - 輔色1 21 2 3 11" xfId="10901"/>
    <cellStyle name="40% - 輔色1 21 2 3 12" xfId="8378"/>
    <cellStyle name="40% - 輔色1 21 2 3 13" xfId="20991"/>
    <cellStyle name="40% - 輔色1 21 2 3 14" xfId="16144"/>
    <cellStyle name="40% - 輔色1 21 2 3 15" xfId="9058"/>
    <cellStyle name="40% - 輔色1 21 2 3 16" xfId="20564"/>
    <cellStyle name="40% - 輔色1 21 2 3 17" xfId="9743"/>
    <cellStyle name="40% - 輔色1 21 2 3 18" xfId="23963"/>
    <cellStyle name="40% - 輔色1 21 2 3 19" xfId="28082"/>
    <cellStyle name="40% - 輔色1 21 2 3 2" xfId="12137"/>
    <cellStyle name="40% - 輔色1 21 2 3 20" xfId="8751"/>
    <cellStyle name="40% - 輔色1 21 2 3 3" xfId="7515"/>
    <cellStyle name="40% - 輔色1 21 2 3 4" xfId="9283"/>
    <cellStyle name="40% - 輔色1 21 2 3 5" xfId="11062"/>
    <cellStyle name="40% - 輔色1 21 2 3 6" xfId="9785"/>
    <cellStyle name="40% - 輔色1 21 2 3 7" xfId="14542"/>
    <cellStyle name="40% - 輔色1 21 2 3 8" xfId="12331"/>
    <cellStyle name="40% - 輔色1 21 2 3 9" xfId="16945"/>
    <cellStyle name="40% - 輔色1 21 2 4" xfId="6404"/>
    <cellStyle name="40% - 輔色1 21 2 4 10" xfId="21765"/>
    <cellStyle name="40% - 輔色1 21 2 4 11" xfId="22876"/>
    <cellStyle name="40% - 輔色1 21 2 4 12" xfId="23972"/>
    <cellStyle name="40% - 輔色1 21 2 4 13" xfId="25060"/>
    <cellStyle name="40% - 輔色1 21 2 4 14" xfId="26136"/>
    <cellStyle name="40% - 輔色1 21 2 4 15" xfId="27197"/>
    <cellStyle name="40% - 輔色1 21 2 4 16" xfId="28221"/>
    <cellStyle name="40% - 輔色1 21 2 4 17" xfId="29226"/>
    <cellStyle name="40% - 輔色1 21 2 4 18" xfId="30198"/>
    <cellStyle name="40% - 輔色1 21 2 4 19" xfId="31130"/>
    <cellStyle name="40% - 輔色1 21 2 4 2" xfId="12340"/>
    <cellStyle name="40% - 輔色1 21 2 4 20" xfId="32053"/>
    <cellStyle name="40% - 輔色1 21 2 4 3" xfId="13553"/>
    <cellStyle name="40% - 輔色1 21 2 4 4" xfId="14776"/>
    <cellStyle name="40% - 輔色1 21 2 4 5" xfId="15970"/>
    <cellStyle name="40% - 輔色1 21 2 4 6" xfId="17153"/>
    <cellStyle name="40% - 輔色1 21 2 4 7" xfId="18342"/>
    <cellStyle name="40% - 輔色1 21 2 4 8" xfId="19506"/>
    <cellStyle name="40% - 輔色1 21 2 4 9" xfId="20632"/>
    <cellStyle name="40% - 輔色1 21 2 5" xfId="6937"/>
    <cellStyle name="40% - 輔色1 21 2 5 10" xfId="22210"/>
    <cellStyle name="40% - 輔色1 21 2 5 11" xfId="23316"/>
    <cellStyle name="40% - 輔色1 21 2 5 12" xfId="24414"/>
    <cellStyle name="40% - 輔色1 21 2 5 13" xfId="25494"/>
    <cellStyle name="40% - 輔色1 21 2 5 14" xfId="26559"/>
    <cellStyle name="40% - 輔色1 21 2 5 15" xfId="27605"/>
    <cellStyle name="40% - 輔色1 21 2 5 16" xfId="28633"/>
    <cellStyle name="40% - 輔色1 21 2 5 17" xfId="29621"/>
    <cellStyle name="40% - 輔色1 21 2 5 18" xfId="30571"/>
    <cellStyle name="40% - 輔色1 21 2 5 19" xfId="31500"/>
    <cellStyle name="40% - 輔色1 21 2 5 2" xfId="12818"/>
    <cellStyle name="40% - 輔色1 21 2 5 20" xfId="32419"/>
    <cellStyle name="40% - 輔色1 21 2 5 3" xfId="14036"/>
    <cellStyle name="40% - 輔色1 21 2 5 4" xfId="15254"/>
    <cellStyle name="40% - 輔色1 21 2 5 5" xfId="16441"/>
    <cellStyle name="40% - 輔色1 21 2 5 6" xfId="17635"/>
    <cellStyle name="40% - 輔色1 21 2 5 7" xfId="18808"/>
    <cellStyle name="40% - 輔色1 21 2 5 8" xfId="19952"/>
    <cellStyle name="40% - 輔色1 21 2 5 9" xfId="21086"/>
    <cellStyle name="40% - 輔色1 21 2 6" xfId="6120"/>
    <cellStyle name="40% - 輔色1 21 2 6 10" xfId="14696"/>
    <cellStyle name="40% - 輔色1 21 2 6 11" xfId="10339"/>
    <cellStyle name="40% - 輔色1 21 2 6 12" xfId="8410"/>
    <cellStyle name="40% - 輔色1 21 2 6 13" xfId="19460"/>
    <cellStyle name="40% - 輔色1 21 2 6 14" xfId="10760"/>
    <cellStyle name="40% - 輔色1 21 2 6 15" xfId="9824"/>
    <cellStyle name="40% - 輔色1 21 2 6 16" xfId="11287"/>
    <cellStyle name="40% - 輔色1 21 2 6 17" xfId="11341"/>
    <cellStyle name="40% - 輔色1 21 2 6 18" xfId="14727"/>
    <cellStyle name="40% - 輔色1 21 2 6 19" xfId="14672"/>
    <cellStyle name="40% - 輔色1 21 2 6 2" xfId="12100"/>
    <cellStyle name="40% - 輔色1 21 2 6 20" xfId="11178"/>
    <cellStyle name="40% - 輔色1 21 2 6 3" xfId="7540"/>
    <cellStyle name="40% - 輔色1 21 2 6 4" xfId="9258"/>
    <cellStyle name="40% - 輔色1 21 2 6 5" xfId="10026"/>
    <cellStyle name="40% - 輔色1 21 2 6 6" xfId="9337"/>
    <cellStyle name="40% - 輔色1 21 2 6 7" xfId="10457"/>
    <cellStyle name="40% - 輔色1 21 2 6 8" xfId="8973"/>
    <cellStyle name="40% - 輔色1 21 2 6 9" xfId="8570"/>
    <cellStyle name="40% - 輔色1 21 2 7" xfId="11147"/>
    <cellStyle name="40% - 輔色1 21 2 8" xfId="9561"/>
    <cellStyle name="40% - 輔色1 21 2 9" xfId="11054"/>
    <cellStyle name="40% - 輔色1 21 20" xfId="9576"/>
    <cellStyle name="40% - 輔色1 21 21" xfId="9956"/>
    <cellStyle name="40% - 輔色1 21 22" xfId="9475"/>
    <cellStyle name="40% - 輔色1 21 23" xfId="10237"/>
    <cellStyle name="40% - 輔色1 21 24" xfId="8529"/>
    <cellStyle name="40% - 輔色1 21 25" xfId="11918"/>
    <cellStyle name="40% - 輔色1 21 26" xfId="8582"/>
    <cellStyle name="40% - 輔色1 21 27" xfId="7707"/>
    <cellStyle name="40% - 輔色1 21 28" xfId="17942"/>
    <cellStyle name="40% - 輔色1 21 29" xfId="18945"/>
    <cellStyle name="40% - 輔色1 21 3" xfId="5844"/>
    <cellStyle name="40% - 輔色1 21 3 10" xfId="9497"/>
    <cellStyle name="40% - 輔色1 21 3 11" xfId="11399"/>
    <cellStyle name="40% - 輔色1 21 3 12" xfId="8756"/>
    <cellStyle name="40% - 輔色1 21 3 13" xfId="9822"/>
    <cellStyle name="40% - 輔色1 21 3 14" xfId="10036"/>
    <cellStyle name="40% - 輔色1 21 3 15" xfId="10856"/>
    <cellStyle name="40% - 輔色1 21 3 16" xfId="10868"/>
    <cellStyle name="40% - 輔色1 21 3 17" xfId="8349"/>
    <cellStyle name="40% - 輔色1 21 3 18" xfId="9164"/>
    <cellStyle name="40% - 輔色1 21 3 19" xfId="17855"/>
    <cellStyle name="40% - 輔色1 21 3 2" xfId="7124"/>
    <cellStyle name="40% - 輔色1 21 3 2 10" xfId="22371"/>
    <cellStyle name="40% - 輔色1 21 3 2 11" xfId="23477"/>
    <cellStyle name="40% - 輔色1 21 3 2 12" xfId="24572"/>
    <cellStyle name="40% - 輔色1 21 3 2 13" xfId="25657"/>
    <cellStyle name="40% - 輔色1 21 3 2 14" xfId="26719"/>
    <cellStyle name="40% - 輔色1 21 3 2 15" xfId="27763"/>
    <cellStyle name="40% - 輔色1 21 3 2 16" xfId="28784"/>
    <cellStyle name="40% - 輔色1 21 3 2 17" xfId="29772"/>
    <cellStyle name="40% - 輔色1 21 3 2 18" xfId="30717"/>
    <cellStyle name="40% - 輔色1 21 3 2 19" xfId="31645"/>
    <cellStyle name="40% - 輔色1 21 3 2 2" xfId="12994"/>
    <cellStyle name="40% - 輔色1 21 3 2 20" xfId="32561"/>
    <cellStyle name="40% - 輔色1 21 3 2 3" xfId="14213"/>
    <cellStyle name="40% - 輔色1 21 3 2 4" xfId="15424"/>
    <cellStyle name="40% - 輔色1 21 3 2 5" xfId="16615"/>
    <cellStyle name="40% - 輔色1 21 3 2 6" xfId="17809"/>
    <cellStyle name="40% - 輔色1 21 3 2 7" xfId="18974"/>
    <cellStyle name="40% - 輔色1 21 3 2 8" xfId="20118"/>
    <cellStyle name="40% - 輔色1 21 3 2 9" xfId="21252"/>
    <cellStyle name="40% - 輔色1 21 3 20" xfId="10730"/>
    <cellStyle name="40% - 輔色1 21 3 21" xfId="18235"/>
    <cellStyle name="40% - 輔色1 21 3 22" xfId="10155"/>
    <cellStyle name="40% - 輔色1 21 3 23" xfId="17077"/>
    <cellStyle name="40% - 輔色1 21 3 24" xfId="19396"/>
    <cellStyle name="40% - 輔色1 21 3 25" xfId="10691"/>
    <cellStyle name="40% - 輔色1 21 3 3" xfId="7213"/>
    <cellStyle name="40% - 輔色1 21 3 3 10" xfId="22451"/>
    <cellStyle name="40% - 輔色1 21 3 3 11" xfId="23557"/>
    <cellStyle name="40% - 輔色1 21 3 3 12" xfId="24649"/>
    <cellStyle name="40% - 輔色1 21 3 3 13" xfId="25736"/>
    <cellStyle name="40% - 輔色1 21 3 3 14" xfId="26795"/>
    <cellStyle name="40% - 輔色1 21 3 3 15" xfId="27838"/>
    <cellStyle name="40% - 輔色1 21 3 3 16" xfId="28860"/>
    <cellStyle name="40% - 輔色1 21 3 3 17" xfId="29847"/>
    <cellStyle name="40% - 輔色1 21 3 3 18" xfId="30789"/>
    <cellStyle name="40% - 輔色1 21 3 3 19" xfId="31716"/>
    <cellStyle name="40% - 輔色1 21 3 3 2" xfId="13077"/>
    <cellStyle name="40% - 輔色1 21 3 3 20" xfId="32632"/>
    <cellStyle name="40% - 輔色1 21 3 3 3" xfId="14296"/>
    <cellStyle name="40% - 輔色1 21 3 3 4" xfId="15506"/>
    <cellStyle name="40% - 輔色1 21 3 3 5" xfId="16699"/>
    <cellStyle name="40% - 輔色1 21 3 3 6" xfId="17892"/>
    <cellStyle name="40% - 輔色1 21 3 3 7" xfId="19055"/>
    <cellStyle name="40% - 輔色1 21 3 3 8" xfId="20196"/>
    <cellStyle name="40% - 輔色1 21 3 3 9" xfId="21333"/>
    <cellStyle name="40% - 輔色1 21 3 4" xfId="7289"/>
    <cellStyle name="40% - 輔色1 21 3 4 10" xfId="22519"/>
    <cellStyle name="40% - 輔色1 21 3 4 11" xfId="23624"/>
    <cellStyle name="40% - 輔色1 21 3 4 12" xfId="24716"/>
    <cellStyle name="40% - 輔色1 21 3 4 13" xfId="25803"/>
    <cellStyle name="40% - 輔色1 21 3 4 14" xfId="26865"/>
    <cellStyle name="40% - 輔色1 21 3 4 15" xfId="27908"/>
    <cellStyle name="40% - 輔色1 21 3 4 16" xfId="28928"/>
    <cellStyle name="40% - 輔色1 21 3 4 17" xfId="29916"/>
    <cellStyle name="40% - 輔色1 21 3 4 18" xfId="30856"/>
    <cellStyle name="40% - 輔色1 21 3 4 19" xfId="31783"/>
    <cellStyle name="40% - 輔色1 21 3 4 2" xfId="13147"/>
    <cellStyle name="40% - 輔色1 21 3 4 20" xfId="32699"/>
    <cellStyle name="40% - 輔色1 21 3 4 3" xfId="14368"/>
    <cellStyle name="40% - 輔色1 21 3 4 4" xfId="15579"/>
    <cellStyle name="40% - 輔色1 21 3 4 5" xfId="16771"/>
    <cellStyle name="40% - 輔色1 21 3 4 6" xfId="17965"/>
    <cellStyle name="40% - 輔色1 21 3 4 7" xfId="19127"/>
    <cellStyle name="40% - 輔色1 21 3 4 8" xfId="20269"/>
    <cellStyle name="40% - 輔色1 21 3 4 9" xfId="21404"/>
    <cellStyle name="40% - 輔色1 21 3 5" xfId="7358"/>
    <cellStyle name="40% - 輔色1 21 3 5 10" xfId="22587"/>
    <cellStyle name="40% - 輔色1 21 3 5 11" xfId="23691"/>
    <cellStyle name="40% - 輔色1 21 3 5 12" xfId="24784"/>
    <cellStyle name="40% - 輔色1 21 3 5 13" xfId="25870"/>
    <cellStyle name="40% - 輔色1 21 3 5 14" xfId="26932"/>
    <cellStyle name="40% - 輔色1 21 3 5 15" xfId="27977"/>
    <cellStyle name="40% - 輔色1 21 3 5 16" xfId="28995"/>
    <cellStyle name="40% - 輔色1 21 3 5 17" xfId="29983"/>
    <cellStyle name="40% - 輔色1 21 3 5 18" xfId="30923"/>
    <cellStyle name="40% - 輔色1 21 3 5 19" xfId="31850"/>
    <cellStyle name="40% - 輔色1 21 3 5 2" xfId="13216"/>
    <cellStyle name="40% - 輔色1 21 3 5 20" xfId="32765"/>
    <cellStyle name="40% - 輔色1 21 3 5 3" xfId="14437"/>
    <cellStyle name="40% - 輔色1 21 3 5 4" xfId="15647"/>
    <cellStyle name="40% - 輔色1 21 3 5 5" xfId="16840"/>
    <cellStyle name="40% - 輔色1 21 3 5 6" xfId="18033"/>
    <cellStyle name="40% - 輔色1 21 3 5 7" xfId="19195"/>
    <cellStyle name="40% - 輔色1 21 3 5 8" xfId="20338"/>
    <cellStyle name="40% - 輔色1 21 3 5 9" xfId="21472"/>
    <cellStyle name="40% - 輔色1 21 3 6" xfId="7424"/>
    <cellStyle name="40% - 輔色1 21 3 6 10" xfId="22653"/>
    <cellStyle name="40% - 輔色1 21 3 6 11" xfId="23757"/>
    <cellStyle name="40% - 輔色1 21 3 6 12" xfId="24850"/>
    <cellStyle name="40% - 輔色1 21 3 6 13" xfId="25936"/>
    <cellStyle name="40% - 輔色1 21 3 6 14" xfId="26998"/>
    <cellStyle name="40% - 輔色1 21 3 6 15" xfId="28043"/>
    <cellStyle name="40% - 輔色1 21 3 6 16" xfId="29061"/>
    <cellStyle name="40% - 輔色1 21 3 6 17" xfId="30049"/>
    <cellStyle name="40% - 輔色1 21 3 6 18" xfId="30989"/>
    <cellStyle name="40% - 輔色1 21 3 6 19" xfId="31916"/>
    <cellStyle name="40% - 輔色1 21 3 6 2" xfId="13282"/>
    <cellStyle name="40% - 輔色1 21 3 6 20" xfId="32831"/>
    <cellStyle name="40% - 輔色1 21 3 6 3" xfId="14503"/>
    <cellStyle name="40% - 輔色1 21 3 6 4" xfId="15713"/>
    <cellStyle name="40% - 輔色1 21 3 6 5" xfId="16906"/>
    <cellStyle name="40% - 輔色1 21 3 6 6" xfId="18099"/>
    <cellStyle name="40% - 輔色1 21 3 6 7" xfId="19261"/>
    <cellStyle name="40% - 輔色1 21 3 6 8" xfId="20404"/>
    <cellStyle name="40% - 輔色1 21 3 6 9" xfId="21538"/>
    <cellStyle name="40% - 輔色1 21 3 7" xfId="11864"/>
    <cellStyle name="40% - 輔色1 21 3 8" xfId="7734"/>
    <cellStyle name="40% - 輔色1 21 3 9" xfId="9117"/>
    <cellStyle name="40% - 輔色1 21 30" xfId="8447"/>
    <cellStyle name="40% - 輔色1 21 31" xfId="19303"/>
    <cellStyle name="40% - 輔色1 21 32" xfId="14546"/>
    <cellStyle name="40% - 輔色1 21 33" xfId="11787"/>
    <cellStyle name="40% - 輔色1 21 34" xfId="17357"/>
    <cellStyle name="40% - 輔色1 21 35" xfId="19411"/>
    <cellStyle name="40% - 輔色1 21 36" xfId="22863"/>
    <cellStyle name="40% - 輔色1 21 37" xfId="17360"/>
    <cellStyle name="40% - 輔色1 21 4" xfId="4931"/>
    <cellStyle name="40% - 輔色1 21 4 10" xfId="10833"/>
    <cellStyle name="40% - 輔色1 21 4 11" xfId="12547"/>
    <cellStyle name="40% - 輔色1 21 4 12" xfId="8097"/>
    <cellStyle name="40% - 輔色1 21 4 13" xfId="9738"/>
    <cellStyle name="40% - 輔色1 21 4 14" xfId="9914"/>
    <cellStyle name="40% - 輔色1 21 4 15" xfId="9791"/>
    <cellStyle name="40% - 輔色1 21 4 16" xfId="8427"/>
    <cellStyle name="40% - 輔色1 21 4 17" xfId="11783"/>
    <cellStyle name="40% - 輔色1 21 4 18" xfId="20719"/>
    <cellStyle name="40% - 輔色1 21 4 19" xfId="21955"/>
    <cellStyle name="40% - 輔色1 21 4 2" xfId="6899"/>
    <cellStyle name="40% - 輔色1 21 4 2 10" xfId="22173"/>
    <cellStyle name="40% - 輔色1 21 4 2 11" xfId="23279"/>
    <cellStyle name="40% - 輔色1 21 4 2 12" xfId="24377"/>
    <cellStyle name="40% - 輔色1 21 4 2 13" xfId="25459"/>
    <cellStyle name="40% - 輔色1 21 4 2 14" xfId="26522"/>
    <cellStyle name="40% - 輔色1 21 4 2 15" xfId="27570"/>
    <cellStyle name="40% - 輔色1 21 4 2 16" xfId="28599"/>
    <cellStyle name="40% - 輔色1 21 4 2 17" xfId="29588"/>
    <cellStyle name="40% - 輔色1 21 4 2 18" xfId="30538"/>
    <cellStyle name="40% - 輔色1 21 4 2 19" xfId="31468"/>
    <cellStyle name="40% - 輔色1 21 4 2 2" xfId="12781"/>
    <cellStyle name="40% - 輔色1 21 4 2 20" xfId="32387"/>
    <cellStyle name="40% - 輔色1 21 4 2 3" xfId="14000"/>
    <cellStyle name="40% - 輔色1 21 4 2 4" xfId="15217"/>
    <cellStyle name="40% - 輔色1 21 4 2 5" xfId="16405"/>
    <cellStyle name="40% - 輔色1 21 4 2 6" xfId="17601"/>
    <cellStyle name="40% - 輔色1 21 4 2 7" xfId="18771"/>
    <cellStyle name="40% - 輔色1 21 4 2 8" xfId="19916"/>
    <cellStyle name="40% - 輔色1 21 4 2 9" xfId="21050"/>
    <cellStyle name="40% - 輔色1 21 4 20" xfId="23066"/>
    <cellStyle name="40% - 輔色1 21 4 21" xfId="24160"/>
    <cellStyle name="40% - 輔色1 21 4 22" xfId="24215"/>
    <cellStyle name="40% - 輔色1 21 4 23" xfId="10398"/>
    <cellStyle name="40% - 輔色1 21 4 24" xfId="20326"/>
    <cellStyle name="40% - 輔色1 21 4 25" xfId="9713"/>
    <cellStyle name="40% - 輔色1 21 4 3" xfId="6131"/>
    <cellStyle name="40% - 輔色1 21 4 3 10" xfId="11743"/>
    <cellStyle name="40% - 輔色1 21 4 3 11" xfId="8695"/>
    <cellStyle name="40% - 輔色1 21 4 3 12" xfId="9043"/>
    <cellStyle name="40% - 輔色1 21 4 3 13" xfId="22037"/>
    <cellStyle name="40% - 輔色1 21 4 3 14" xfId="23145"/>
    <cellStyle name="40% - 輔色1 21 4 3 15" xfId="24239"/>
    <cellStyle name="40% - 輔色1 21 4 3 16" xfId="25324"/>
    <cellStyle name="40% - 輔色1 21 4 3 17" xfId="9750"/>
    <cellStyle name="40% - 輔色1 21 4 3 18" xfId="27423"/>
    <cellStyle name="40% - 輔色1 21 4 3 19" xfId="28176"/>
    <cellStyle name="40% - 輔色1 21 4 3 2" xfId="12110"/>
    <cellStyle name="40% - 輔色1 21 4 3 20" xfId="26365"/>
    <cellStyle name="40% - 輔色1 21 4 3 3" xfId="7529"/>
    <cellStyle name="40% - 輔色1 21 4 3 4" xfId="9269"/>
    <cellStyle name="40% - 輔色1 21 4 3 5" xfId="12637"/>
    <cellStyle name="40% - 輔色1 21 4 3 6" xfId="13856"/>
    <cellStyle name="40% - 輔色1 21 4 3 7" xfId="14707"/>
    <cellStyle name="40% - 輔色1 21 4 3 8" xfId="16242"/>
    <cellStyle name="40% - 輔色1 21 4 3 9" xfId="17090"/>
    <cellStyle name="40% - 輔色1 21 4 4" xfId="6414"/>
    <cellStyle name="40% - 輔色1 21 4 4 10" xfId="21775"/>
    <cellStyle name="40% - 輔色1 21 4 4 11" xfId="22886"/>
    <cellStyle name="40% - 輔色1 21 4 4 12" xfId="23982"/>
    <cellStyle name="40% - 輔色1 21 4 4 13" xfId="25070"/>
    <cellStyle name="40% - 輔色1 21 4 4 14" xfId="26146"/>
    <cellStyle name="40% - 輔色1 21 4 4 15" xfId="27207"/>
    <cellStyle name="40% - 輔色1 21 4 4 16" xfId="28231"/>
    <cellStyle name="40% - 輔色1 21 4 4 17" xfId="29236"/>
    <cellStyle name="40% - 輔色1 21 4 4 18" xfId="30208"/>
    <cellStyle name="40% - 輔色1 21 4 4 19" xfId="31140"/>
    <cellStyle name="40% - 輔色1 21 4 4 2" xfId="12350"/>
    <cellStyle name="40% - 輔色1 21 4 4 20" xfId="32063"/>
    <cellStyle name="40% - 輔色1 21 4 4 3" xfId="13563"/>
    <cellStyle name="40% - 輔色1 21 4 4 4" xfId="14786"/>
    <cellStyle name="40% - 輔色1 21 4 4 5" xfId="15980"/>
    <cellStyle name="40% - 輔色1 21 4 4 6" xfId="17163"/>
    <cellStyle name="40% - 輔色1 21 4 4 7" xfId="18352"/>
    <cellStyle name="40% - 輔色1 21 4 4 8" xfId="19516"/>
    <cellStyle name="40% - 輔色1 21 4 4 9" xfId="20642"/>
    <cellStyle name="40% - 輔色1 21 4 5" xfId="6583"/>
    <cellStyle name="40% - 輔色1 21 4 5 10" xfId="21915"/>
    <cellStyle name="40% - 輔色1 21 4 5 11" xfId="23028"/>
    <cellStyle name="40% - 輔色1 21 4 5 12" xfId="24127"/>
    <cellStyle name="40% - 輔色1 21 4 5 13" xfId="25210"/>
    <cellStyle name="40% - 輔色1 21 4 5 14" xfId="26274"/>
    <cellStyle name="40% - 輔色1 21 4 5 15" xfId="27330"/>
    <cellStyle name="40% - 輔色1 21 4 5 16" xfId="28359"/>
    <cellStyle name="40% - 輔色1 21 4 5 17" xfId="29358"/>
    <cellStyle name="40% - 輔色1 21 4 5 18" xfId="30326"/>
    <cellStyle name="40% - 輔色1 21 4 5 19" xfId="31256"/>
    <cellStyle name="40% - 輔色1 21 4 5 2" xfId="12505"/>
    <cellStyle name="40% - 輔色1 21 4 5 20" xfId="32178"/>
    <cellStyle name="40% - 輔色1 21 4 5 3" xfId="13717"/>
    <cellStyle name="40% - 輔色1 21 4 5 4" xfId="14937"/>
    <cellStyle name="40% - 輔色1 21 4 5 5" xfId="16127"/>
    <cellStyle name="40% - 輔色1 21 4 5 6" xfId="17321"/>
    <cellStyle name="40% - 輔色1 21 4 5 7" xfId="18496"/>
    <cellStyle name="40% - 輔色1 21 4 5 8" xfId="19653"/>
    <cellStyle name="40% - 輔色1 21 4 5 9" xfId="20777"/>
    <cellStyle name="40% - 輔色1 21 4 6" xfId="6778"/>
    <cellStyle name="40% - 輔色1 21 4 6 10" xfId="22065"/>
    <cellStyle name="40% - 輔色1 21 4 6 11" xfId="23173"/>
    <cellStyle name="40% - 輔色1 21 4 6 12" xfId="24268"/>
    <cellStyle name="40% - 輔色1 21 4 6 13" xfId="25350"/>
    <cellStyle name="40% - 輔色1 21 4 6 14" xfId="26417"/>
    <cellStyle name="40% - 輔色1 21 4 6 15" xfId="27466"/>
    <cellStyle name="40% - 輔色1 21 4 6 16" xfId="28493"/>
    <cellStyle name="40% - 輔色1 21 4 6 17" xfId="29489"/>
    <cellStyle name="40% - 輔色1 21 4 6 18" xfId="30438"/>
    <cellStyle name="40% - 輔色1 21 4 6 19" xfId="31369"/>
    <cellStyle name="40% - 輔色1 21 4 6 2" xfId="12668"/>
    <cellStyle name="40% - 輔色1 21 4 6 20" xfId="32289"/>
    <cellStyle name="40% - 輔色1 21 4 6 3" xfId="13887"/>
    <cellStyle name="40% - 輔色1 21 4 6 4" xfId="15104"/>
    <cellStyle name="40% - 輔色1 21 4 6 5" xfId="16289"/>
    <cellStyle name="40% - 輔色1 21 4 6 6" xfId="17488"/>
    <cellStyle name="40% - 輔色1 21 4 6 7" xfId="18658"/>
    <cellStyle name="40% - 輔色1 21 4 6 8" xfId="19807"/>
    <cellStyle name="40% - 輔色1 21 4 6 9" xfId="20938"/>
    <cellStyle name="40% - 輔色1 21 4 7" xfId="11183"/>
    <cellStyle name="40% - 輔色1 21 4 8" xfId="10204"/>
    <cellStyle name="40% - 輔色1 21 4 9" xfId="8354"/>
    <cellStyle name="40% - 輔色1 21 5" xfId="5433"/>
    <cellStyle name="40% - 輔色1 21 5 10" xfId="11736"/>
    <cellStyle name="40% - 輔色1 21 5 11" xfId="7831"/>
    <cellStyle name="40% - 輔色1 21 5 12" xfId="12303"/>
    <cellStyle name="40% - 輔色1 21 5 13" xfId="8750"/>
    <cellStyle name="40% - 輔色1 21 5 14" xfId="14738"/>
    <cellStyle name="40% - 輔色1 21 5 15" xfId="13945"/>
    <cellStyle name="40% - 輔色1 21 5 16" xfId="10259"/>
    <cellStyle name="40% - 輔色1 21 5 17" xfId="16349"/>
    <cellStyle name="40% - 輔色1 21 5 18" xfId="11041"/>
    <cellStyle name="40% - 輔色1 21 5 19" xfId="15779"/>
    <cellStyle name="40% - 輔色1 21 5 2" xfId="7016"/>
    <cellStyle name="40% - 輔色1 21 5 2 10" xfId="22277"/>
    <cellStyle name="40% - 輔色1 21 5 2 11" xfId="23386"/>
    <cellStyle name="40% - 輔色1 21 5 2 12" xfId="24480"/>
    <cellStyle name="40% - 輔色1 21 5 2 13" xfId="25561"/>
    <cellStyle name="40% - 輔色1 21 5 2 14" xfId="26627"/>
    <cellStyle name="40% - 輔色1 21 5 2 15" xfId="27672"/>
    <cellStyle name="40% - 輔色1 21 5 2 16" xfId="28694"/>
    <cellStyle name="40% - 輔色1 21 5 2 17" xfId="29682"/>
    <cellStyle name="40% - 輔色1 21 5 2 18" xfId="30630"/>
    <cellStyle name="40% - 輔色1 21 5 2 19" xfId="31559"/>
    <cellStyle name="40% - 輔色1 21 5 2 2" xfId="12893"/>
    <cellStyle name="40% - 輔色1 21 5 2 20" xfId="32477"/>
    <cellStyle name="40% - 輔色1 21 5 2 3" xfId="14110"/>
    <cellStyle name="40% - 輔色1 21 5 2 4" xfId="15325"/>
    <cellStyle name="40% - 輔色1 21 5 2 5" xfId="16513"/>
    <cellStyle name="40% - 輔色1 21 5 2 6" xfId="17709"/>
    <cellStyle name="40% - 輔色1 21 5 2 7" xfId="18877"/>
    <cellStyle name="40% - 輔色1 21 5 2 8" xfId="20019"/>
    <cellStyle name="40% - 輔色1 21 5 2 9" xfId="21156"/>
    <cellStyle name="40% - 輔色1 21 5 20" xfId="11927"/>
    <cellStyle name="40% - 輔色1 21 5 21" xfId="9569"/>
    <cellStyle name="40% - 輔色1 21 5 22" xfId="22018"/>
    <cellStyle name="40% - 輔色1 21 5 23" xfId="9547"/>
    <cellStyle name="40% - 輔色1 21 5 24" xfId="26105"/>
    <cellStyle name="40% - 輔色1 21 5 25" xfId="20764"/>
    <cellStyle name="40% - 輔色1 21 5 3" xfId="6063"/>
    <cellStyle name="40% - 輔色1 21 5 3 10" xfId="9951"/>
    <cellStyle name="40% - 輔色1 21 5 3 11" xfId="9186"/>
    <cellStyle name="40% - 輔色1 21 5 3 12" xfId="11358"/>
    <cellStyle name="40% - 輔色1 21 5 3 13" xfId="8096"/>
    <cellStyle name="40% - 輔色1 21 5 3 14" xfId="8289"/>
    <cellStyle name="40% - 輔色1 21 5 3 15" xfId="13814"/>
    <cellStyle name="40% - 輔色1 21 5 3 16" xfId="17085"/>
    <cellStyle name="40% - 輔色1 21 5 3 17" xfId="9663"/>
    <cellStyle name="40% - 輔色1 21 5 3 18" xfId="24171"/>
    <cellStyle name="40% - 輔色1 21 5 3 19" xfId="25018"/>
    <cellStyle name="40% - 輔色1 21 5 3 2" xfId="12047"/>
    <cellStyle name="40% - 輔色1 21 5 3 20" xfId="8989"/>
    <cellStyle name="40% - 輔色1 21 5 3 3" xfId="7580"/>
    <cellStyle name="40% - 輔色1 21 5 3 4" xfId="9228"/>
    <cellStyle name="40% - 輔色1 21 5 3 5" xfId="9499"/>
    <cellStyle name="40% - 輔色1 21 5 3 6" xfId="10568"/>
    <cellStyle name="40% - 輔色1 21 5 3 7" xfId="8777"/>
    <cellStyle name="40% - 輔色1 21 5 3 8" xfId="12562"/>
    <cellStyle name="40% - 輔色1 21 5 3 9" xfId="13493"/>
    <cellStyle name="40% - 輔色1 21 5 4" xfId="6460"/>
    <cellStyle name="40% - 輔色1 21 5 4 10" xfId="21818"/>
    <cellStyle name="40% - 輔色1 21 5 4 11" xfId="22927"/>
    <cellStyle name="40% - 輔色1 21 5 4 12" xfId="24024"/>
    <cellStyle name="40% - 輔色1 21 5 4 13" xfId="25110"/>
    <cellStyle name="40% - 輔色1 21 5 4 14" xfId="26186"/>
    <cellStyle name="40% - 輔色1 21 5 4 15" xfId="27246"/>
    <cellStyle name="40% - 輔色1 21 5 4 16" xfId="28271"/>
    <cellStyle name="40% - 輔色1 21 5 4 17" xfId="29277"/>
    <cellStyle name="40% - 輔色1 21 5 4 18" xfId="30246"/>
    <cellStyle name="40% - 輔色1 21 5 4 19" xfId="31178"/>
    <cellStyle name="40% - 輔色1 21 5 4 2" xfId="12392"/>
    <cellStyle name="40% - 輔色1 21 5 4 20" xfId="32101"/>
    <cellStyle name="40% - 輔色1 21 5 4 3" xfId="13605"/>
    <cellStyle name="40% - 輔色1 21 5 4 4" xfId="14830"/>
    <cellStyle name="40% - 輔色1 21 5 4 5" xfId="16023"/>
    <cellStyle name="40% - 輔色1 21 5 4 6" xfId="17207"/>
    <cellStyle name="40% - 輔色1 21 5 4 7" xfId="18396"/>
    <cellStyle name="40% - 輔色1 21 5 4 8" xfId="19555"/>
    <cellStyle name="40% - 輔色1 21 5 4 9" xfId="20686"/>
    <cellStyle name="40% - 輔色1 21 5 5" xfId="6606"/>
    <cellStyle name="40% - 輔色1 21 5 5 10" xfId="21931"/>
    <cellStyle name="40% - 輔色1 21 5 5 11" xfId="23044"/>
    <cellStyle name="40% - 輔色1 21 5 5 12" xfId="24139"/>
    <cellStyle name="40% - 輔色1 21 5 5 13" xfId="25222"/>
    <cellStyle name="40% - 輔色1 21 5 5 14" xfId="26289"/>
    <cellStyle name="40% - 輔色1 21 5 5 15" xfId="27342"/>
    <cellStyle name="40% - 輔色1 21 5 5 16" xfId="28373"/>
    <cellStyle name="40% - 輔色1 21 5 5 17" xfId="29370"/>
    <cellStyle name="40% - 輔色1 21 5 5 18" xfId="30336"/>
    <cellStyle name="40% - 輔色1 21 5 5 19" xfId="31266"/>
    <cellStyle name="40% - 輔色1 21 5 5 2" xfId="12523"/>
    <cellStyle name="40% - 輔色1 21 5 5 20" xfId="32188"/>
    <cellStyle name="40% - 輔色1 21 5 5 3" xfId="13736"/>
    <cellStyle name="40% - 輔色1 21 5 5 4" xfId="14957"/>
    <cellStyle name="40% - 輔色1 21 5 5 5" xfId="16146"/>
    <cellStyle name="40% - 輔色1 21 5 5 6" xfId="17340"/>
    <cellStyle name="40% - 輔色1 21 5 5 7" xfId="18511"/>
    <cellStyle name="40% - 輔色1 21 5 5 8" xfId="19667"/>
    <cellStyle name="40% - 輔色1 21 5 5 9" xfId="20797"/>
    <cellStyle name="40% - 輔色1 21 5 6" xfId="6531"/>
    <cellStyle name="40% - 輔色1 21 5 6 10" xfId="21875"/>
    <cellStyle name="40% - 輔色1 21 5 6 11" xfId="22987"/>
    <cellStyle name="40% - 輔色1 21 5 6 12" xfId="24088"/>
    <cellStyle name="40% - 輔色1 21 5 6 13" xfId="25171"/>
    <cellStyle name="40% - 輔色1 21 5 6 14" xfId="26243"/>
    <cellStyle name="40% - 輔色1 21 5 6 15" xfId="27299"/>
    <cellStyle name="40% - 輔色1 21 5 6 16" xfId="28326"/>
    <cellStyle name="40% - 輔色1 21 5 6 17" xfId="29329"/>
    <cellStyle name="40% - 輔色1 21 5 6 18" xfId="30298"/>
    <cellStyle name="40% - 輔色1 21 5 6 19" xfId="31228"/>
    <cellStyle name="40% - 輔色1 21 5 6 2" xfId="12458"/>
    <cellStyle name="40% - 輔色1 21 5 6 20" xfId="32150"/>
    <cellStyle name="40% - 輔色1 21 5 6 3" xfId="13670"/>
    <cellStyle name="40% - 輔色1 21 5 6 4" xfId="14894"/>
    <cellStyle name="40% - 輔色1 21 5 6 5" xfId="16087"/>
    <cellStyle name="40% - 輔色1 21 5 6 6" xfId="17274"/>
    <cellStyle name="40% - 輔色1 21 5 6 7" xfId="18457"/>
    <cellStyle name="40% - 輔色1 21 5 6 8" xfId="19615"/>
    <cellStyle name="40% - 輔色1 21 5 6 9" xfId="20745"/>
    <cellStyle name="40% - 輔色1 21 5 7" xfId="11553"/>
    <cellStyle name="40% - 輔色1 21 5 8" xfId="7975"/>
    <cellStyle name="40% - 輔色1 21 5 9" xfId="8941"/>
    <cellStyle name="40% - 輔色1 21 6" xfId="5596"/>
    <cellStyle name="40% - 輔色1 21 6 10" xfId="11412"/>
    <cellStyle name="40% - 輔色1 21 6 11" xfId="8095"/>
    <cellStyle name="40% - 輔色1 21 6 12" xfId="10888"/>
    <cellStyle name="40% - 輔色1 21 6 13" xfId="10617"/>
    <cellStyle name="40% - 輔色1 21 6 14" xfId="8710"/>
    <cellStyle name="40% - 輔色1 21 6 15" xfId="10863"/>
    <cellStyle name="40% - 輔色1 21 6 16" xfId="9668"/>
    <cellStyle name="40% - 輔色1 21 6 17" xfId="8033"/>
    <cellStyle name="40% - 輔色1 21 6 18" xfId="8501"/>
    <cellStyle name="40% - 輔色1 21 6 19" xfId="12839"/>
    <cellStyle name="40% - 輔色1 21 6 2" xfId="7056"/>
    <cellStyle name="40% - 輔色1 21 6 2 10" xfId="22313"/>
    <cellStyle name="40% - 輔色1 21 6 2 11" xfId="23422"/>
    <cellStyle name="40% - 輔色1 21 6 2 12" xfId="24516"/>
    <cellStyle name="40% - 輔色1 21 6 2 13" xfId="25598"/>
    <cellStyle name="40% - 輔色1 21 6 2 14" xfId="26663"/>
    <cellStyle name="40% - 輔色1 21 6 2 15" xfId="27709"/>
    <cellStyle name="40% - 輔色1 21 6 2 16" xfId="28729"/>
    <cellStyle name="40% - 輔色1 21 6 2 17" xfId="29716"/>
    <cellStyle name="40% - 輔色1 21 6 2 18" xfId="30664"/>
    <cellStyle name="40% - 輔色1 21 6 2 19" xfId="31593"/>
    <cellStyle name="40% - 輔色1 21 6 2 2" xfId="12932"/>
    <cellStyle name="40% - 輔色1 21 6 2 20" xfId="32509"/>
    <cellStyle name="40% - 輔色1 21 6 2 3" xfId="14148"/>
    <cellStyle name="40% - 輔色1 21 6 2 4" xfId="15363"/>
    <cellStyle name="40% - 輔色1 21 6 2 5" xfId="16551"/>
    <cellStyle name="40% - 輔色1 21 6 2 6" xfId="17746"/>
    <cellStyle name="40% - 輔色1 21 6 2 7" xfId="18913"/>
    <cellStyle name="40% - 輔色1 21 6 2 8" xfId="20057"/>
    <cellStyle name="40% - 輔色1 21 6 2 9" xfId="21193"/>
    <cellStyle name="40% - 輔色1 21 6 20" xfId="11607"/>
    <cellStyle name="40% - 輔色1 21 6 21" xfId="18280"/>
    <cellStyle name="40% - 輔色1 21 6 22" xfId="18331"/>
    <cellStyle name="40% - 輔色1 21 6 23" xfId="21650"/>
    <cellStyle name="40% - 輔色1 21 6 24" xfId="21678"/>
    <cellStyle name="40% - 輔色1 21 6 25" xfId="24450"/>
    <cellStyle name="40% - 輔色1 21 6 3" xfId="6037"/>
    <cellStyle name="40% - 輔色1 21 6 3 10" xfId="7875"/>
    <cellStyle name="40% - 輔色1 21 6 3 11" xfId="19318"/>
    <cellStyle name="40% - 輔色1 21 6 3 12" xfId="10785"/>
    <cellStyle name="40% - 輔色1 21 6 3 13" xfId="9053"/>
    <cellStyle name="40% - 輔色1 21 6 3 14" xfId="9091"/>
    <cellStyle name="40% - 輔色1 21 6 3 15" xfId="8852"/>
    <cellStyle name="40% - 輔色1 21 6 3 16" xfId="18288"/>
    <cellStyle name="40% - 輔色1 21 6 3 17" xfId="23060"/>
    <cellStyle name="40% - 輔色1 21 6 3 18" xfId="22420"/>
    <cellStyle name="40% - 輔色1 21 6 3 19" xfId="23917"/>
    <cellStyle name="40% - 輔色1 21 6 3 2" xfId="12022"/>
    <cellStyle name="40% - 輔色1 21 6 3 20" xfId="25004"/>
    <cellStyle name="40% - 輔色1 21 6 3 3" xfId="7605"/>
    <cellStyle name="40% - 輔色1 21 6 3 4" xfId="9203"/>
    <cellStyle name="40% - 輔色1 21 6 3 5" xfId="11922"/>
    <cellStyle name="40% - 輔色1 21 6 3 6" xfId="7686"/>
    <cellStyle name="40% - 輔色1 21 6 3 7" xfId="9134"/>
    <cellStyle name="40% - 輔色1 21 6 3 8" xfId="8296"/>
    <cellStyle name="40% - 輔色1 21 6 3 9" xfId="12267"/>
    <cellStyle name="40% - 輔色1 21 6 4" xfId="6480"/>
    <cellStyle name="40% - 輔色1 21 6 4 10" xfId="21838"/>
    <cellStyle name="40% - 輔色1 21 6 4 11" xfId="22947"/>
    <cellStyle name="40% - 輔色1 21 6 4 12" xfId="24044"/>
    <cellStyle name="40% - 輔色1 21 6 4 13" xfId="25130"/>
    <cellStyle name="40% - 輔色1 21 6 4 14" xfId="26205"/>
    <cellStyle name="40% - 輔色1 21 6 4 15" xfId="27264"/>
    <cellStyle name="40% - 輔色1 21 6 4 16" xfId="28290"/>
    <cellStyle name="40% - 輔色1 21 6 4 17" xfId="29295"/>
    <cellStyle name="40% - 輔色1 21 6 4 18" xfId="30264"/>
    <cellStyle name="40% - 輔色1 21 6 4 19" xfId="31196"/>
    <cellStyle name="40% - 輔色1 21 6 4 2" xfId="12412"/>
    <cellStyle name="40% - 輔色1 21 6 4 20" xfId="32118"/>
    <cellStyle name="40% - 輔色1 21 6 4 3" xfId="13625"/>
    <cellStyle name="40% - 輔色1 21 6 4 4" xfId="14850"/>
    <cellStyle name="40% - 輔色1 21 6 4 5" xfId="16041"/>
    <cellStyle name="40% - 輔色1 21 6 4 6" xfId="17227"/>
    <cellStyle name="40% - 輔色1 21 6 4 7" xfId="18415"/>
    <cellStyle name="40% - 輔色1 21 6 4 8" xfId="19573"/>
    <cellStyle name="40% - 輔色1 21 6 4 9" xfId="20704"/>
    <cellStyle name="40% - 輔色1 21 6 5" xfId="6579"/>
    <cellStyle name="40% - 輔色1 21 6 5 10" xfId="21912"/>
    <cellStyle name="40% - 輔色1 21 6 5 11" xfId="23025"/>
    <cellStyle name="40% - 輔色1 21 6 5 12" xfId="24124"/>
    <cellStyle name="40% - 輔色1 21 6 5 13" xfId="25207"/>
    <cellStyle name="40% - 輔色1 21 6 5 14" xfId="26271"/>
    <cellStyle name="40% - 輔色1 21 6 5 15" xfId="27327"/>
    <cellStyle name="40% - 輔色1 21 6 5 16" xfId="28356"/>
    <cellStyle name="40% - 輔色1 21 6 5 17" xfId="29355"/>
    <cellStyle name="40% - 輔色1 21 6 5 18" xfId="30323"/>
    <cellStyle name="40% - 輔色1 21 6 5 19" xfId="31253"/>
    <cellStyle name="40% - 輔色1 21 6 5 2" xfId="12501"/>
    <cellStyle name="40% - 輔色1 21 6 5 20" xfId="32175"/>
    <cellStyle name="40% - 輔色1 21 6 5 3" xfId="13713"/>
    <cellStyle name="40% - 輔色1 21 6 5 4" xfId="14934"/>
    <cellStyle name="40% - 輔色1 21 6 5 5" xfId="16124"/>
    <cellStyle name="40% - 輔色1 21 6 5 6" xfId="17317"/>
    <cellStyle name="40% - 輔色1 21 6 5 7" xfId="18492"/>
    <cellStyle name="40% - 輔色1 21 6 5 8" xfId="19650"/>
    <cellStyle name="40% - 輔色1 21 6 5 9" xfId="20774"/>
    <cellStyle name="40% - 輔色1 21 6 6" xfId="6590"/>
    <cellStyle name="40% - 輔色1 21 6 6 10" xfId="21920"/>
    <cellStyle name="40% - 輔色1 21 6 6 11" xfId="23033"/>
    <cellStyle name="40% - 輔色1 21 6 6 12" xfId="24130"/>
    <cellStyle name="40% - 輔色1 21 6 6 13" xfId="25213"/>
    <cellStyle name="40% - 輔色1 21 6 6 14" xfId="26278"/>
    <cellStyle name="40% - 輔色1 21 6 6 15" xfId="27333"/>
    <cellStyle name="40% - 輔色1 21 6 6 16" xfId="28362"/>
    <cellStyle name="40% - 輔色1 21 6 6 17" xfId="29362"/>
    <cellStyle name="40% - 輔色1 21 6 6 18" xfId="30329"/>
    <cellStyle name="40% - 輔色1 21 6 6 19" xfId="31259"/>
    <cellStyle name="40% - 輔色1 21 6 6 2" xfId="12510"/>
    <cellStyle name="40% - 輔色1 21 6 6 20" xfId="32181"/>
    <cellStyle name="40% - 輔色1 21 6 6 3" xfId="13722"/>
    <cellStyle name="40% - 輔色1 21 6 6 4" xfId="14943"/>
    <cellStyle name="40% - 輔色1 21 6 6 5" xfId="16133"/>
    <cellStyle name="40% - 輔色1 21 6 6 6" xfId="17327"/>
    <cellStyle name="40% - 輔色1 21 6 6 7" xfId="18500"/>
    <cellStyle name="40% - 輔色1 21 6 6 8" xfId="19656"/>
    <cellStyle name="40% - 輔色1 21 6 6 9" xfId="20783"/>
    <cellStyle name="40% - 輔色1 21 6 7" xfId="11679"/>
    <cellStyle name="40% - 輔色1 21 6 8" xfId="7881"/>
    <cellStyle name="40% - 輔色1 21 6 9" xfId="8999"/>
    <cellStyle name="40% - 輔色1 21 7" xfId="5750"/>
    <cellStyle name="40% - 輔色1 21 7 10" xfId="9460"/>
    <cellStyle name="40% - 輔色1 21 7 11" xfId="11256"/>
    <cellStyle name="40% - 輔色1 21 7 12" xfId="14871"/>
    <cellStyle name="40% - 輔色1 21 7 13" xfId="8885"/>
    <cellStyle name="40% - 輔色1 21 7 14" xfId="17252"/>
    <cellStyle name="40% - 輔色1 21 7 15" xfId="18528"/>
    <cellStyle name="40% - 輔色1 21 7 16" xfId="18716"/>
    <cellStyle name="40% - 輔色1 21 7 17" xfId="20814"/>
    <cellStyle name="40% - 輔色1 21 7 18" xfId="15566"/>
    <cellStyle name="40% - 輔色1 21 7 19" xfId="12978"/>
    <cellStyle name="40% - 輔色1 21 7 2" xfId="7100"/>
    <cellStyle name="40% - 輔色1 21 7 2 10" xfId="22350"/>
    <cellStyle name="40% - 輔色1 21 7 2 11" xfId="23456"/>
    <cellStyle name="40% - 輔色1 21 7 2 12" xfId="24551"/>
    <cellStyle name="40% - 輔色1 21 7 2 13" xfId="25635"/>
    <cellStyle name="40% - 輔色1 21 7 2 14" xfId="26700"/>
    <cellStyle name="40% - 輔色1 21 7 2 15" xfId="27745"/>
    <cellStyle name="40% - 輔色1 21 7 2 16" xfId="28765"/>
    <cellStyle name="40% - 輔色1 21 7 2 17" xfId="29752"/>
    <cellStyle name="40% - 輔色1 21 7 2 18" xfId="30699"/>
    <cellStyle name="40% - 輔色1 21 7 2 19" xfId="31627"/>
    <cellStyle name="40% - 輔色1 21 7 2 2" xfId="12971"/>
    <cellStyle name="40% - 輔色1 21 7 2 20" xfId="32543"/>
    <cellStyle name="40% - 輔色1 21 7 2 3" xfId="14189"/>
    <cellStyle name="40% - 輔色1 21 7 2 4" xfId="15401"/>
    <cellStyle name="40% - 輔色1 21 7 2 5" xfId="16593"/>
    <cellStyle name="40% - 輔色1 21 7 2 6" xfId="17786"/>
    <cellStyle name="40% - 輔色1 21 7 2 7" xfId="18952"/>
    <cellStyle name="40% - 輔色1 21 7 2 8" xfId="20096"/>
    <cellStyle name="40% - 輔色1 21 7 2 9" xfId="21231"/>
    <cellStyle name="40% - 輔色1 21 7 20" xfId="9398"/>
    <cellStyle name="40% - 輔色1 21 7 21" xfId="19467"/>
    <cellStyle name="40% - 輔色1 21 7 22" xfId="26303"/>
    <cellStyle name="40% - 輔色1 21 7 23" xfId="8238"/>
    <cellStyle name="40% - 輔色1 21 7 24" xfId="28309"/>
    <cellStyle name="40% - 輔色1 21 7 25" xfId="29386"/>
    <cellStyle name="40% - 輔色1 21 7 3" xfId="7183"/>
    <cellStyle name="40% - 輔色1 21 7 3 10" xfId="22426"/>
    <cellStyle name="40% - 輔色1 21 7 3 11" xfId="23532"/>
    <cellStyle name="40% - 輔色1 21 7 3 12" xfId="24625"/>
    <cellStyle name="40% - 輔色1 21 7 3 13" xfId="25711"/>
    <cellStyle name="40% - 輔色1 21 7 3 14" xfId="26770"/>
    <cellStyle name="40% - 輔色1 21 7 3 15" xfId="27815"/>
    <cellStyle name="40% - 輔色1 21 7 3 16" xfId="28836"/>
    <cellStyle name="40% - 輔色1 21 7 3 17" xfId="29824"/>
    <cellStyle name="40% - 輔色1 21 7 3 18" xfId="30766"/>
    <cellStyle name="40% - 輔色1 21 7 3 19" xfId="31694"/>
    <cellStyle name="40% - 輔色1 21 7 3 2" xfId="13050"/>
    <cellStyle name="40% - 輔色1 21 7 3 20" xfId="32610"/>
    <cellStyle name="40% - 輔色1 21 7 3 3" xfId="14270"/>
    <cellStyle name="40% - 輔色1 21 7 3 4" xfId="15479"/>
    <cellStyle name="40% - 輔色1 21 7 3 5" xfId="16670"/>
    <cellStyle name="40% - 輔色1 21 7 3 6" xfId="17866"/>
    <cellStyle name="40% - 輔色1 21 7 3 7" xfId="19029"/>
    <cellStyle name="40% - 輔色1 21 7 3 8" xfId="20170"/>
    <cellStyle name="40% - 輔色1 21 7 3 9" xfId="21305"/>
    <cellStyle name="40% - 輔色1 21 7 4" xfId="7268"/>
    <cellStyle name="40% - 輔色1 21 7 4 10" xfId="22502"/>
    <cellStyle name="40% - 輔色1 21 7 4 11" xfId="23608"/>
    <cellStyle name="40% - 輔色1 21 7 4 12" xfId="24700"/>
    <cellStyle name="40% - 輔色1 21 7 4 13" xfId="25787"/>
    <cellStyle name="40% - 輔色1 21 7 4 14" xfId="26849"/>
    <cellStyle name="40% - 輔色1 21 7 4 15" xfId="27890"/>
    <cellStyle name="40% - 輔色1 21 7 4 16" xfId="28912"/>
    <cellStyle name="40% - 輔色1 21 7 4 17" xfId="29900"/>
    <cellStyle name="40% - 輔色1 21 7 4 18" xfId="30840"/>
    <cellStyle name="40% - 輔色1 21 7 4 19" xfId="31767"/>
    <cellStyle name="40% - 輔色1 21 7 4 2" xfId="13129"/>
    <cellStyle name="40% - 輔色1 21 7 4 20" xfId="32683"/>
    <cellStyle name="40% - 輔色1 21 7 4 3" xfId="14351"/>
    <cellStyle name="40% - 輔色1 21 7 4 4" xfId="15559"/>
    <cellStyle name="40% - 輔色1 21 7 4 5" xfId="16752"/>
    <cellStyle name="40% - 輔色1 21 7 4 6" xfId="17947"/>
    <cellStyle name="40% - 輔色1 21 7 4 7" xfId="19110"/>
    <cellStyle name="40% - 輔色1 21 7 4 8" xfId="20250"/>
    <cellStyle name="40% - 輔色1 21 7 4 9" xfId="21387"/>
    <cellStyle name="40% - 輔色1 21 7 5" xfId="7341"/>
    <cellStyle name="40% - 輔色1 21 7 5 10" xfId="22571"/>
    <cellStyle name="40% - 輔色1 21 7 5 11" xfId="23675"/>
    <cellStyle name="40% - 輔色1 21 7 5 12" xfId="24767"/>
    <cellStyle name="40% - 輔色1 21 7 5 13" xfId="25854"/>
    <cellStyle name="40% - 輔色1 21 7 5 14" xfId="26916"/>
    <cellStyle name="40% - 輔色1 21 7 5 15" xfId="27960"/>
    <cellStyle name="40% - 輔色1 21 7 5 16" xfId="28979"/>
    <cellStyle name="40% - 輔色1 21 7 5 17" xfId="29967"/>
    <cellStyle name="40% - 輔色1 21 7 5 18" xfId="30907"/>
    <cellStyle name="40% - 輔色1 21 7 5 19" xfId="31834"/>
    <cellStyle name="40% - 輔色1 21 7 5 2" xfId="13199"/>
    <cellStyle name="40% - 輔色1 21 7 5 20" xfId="32749"/>
    <cellStyle name="40% - 輔色1 21 7 5 3" xfId="14420"/>
    <cellStyle name="40% - 輔色1 21 7 5 4" xfId="15630"/>
    <cellStyle name="40% - 輔色1 21 7 5 5" xfId="16823"/>
    <cellStyle name="40% - 輔色1 21 7 5 6" xfId="18016"/>
    <cellStyle name="40% - 輔色1 21 7 5 7" xfId="19178"/>
    <cellStyle name="40% - 輔色1 21 7 5 8" xfId="20321"/>
    <cellStyle name="40% - 輔色1 21 7 5 9" xfId="21456"/>
    <cellStyle name="40% - 輔色1 21 7 6" xfId="7408"/>
    <cellStyle name="40% - 輔色1 21 7 6 10" xfId="22637"/>
    <cellStyle name="40% - 輔色1 21 7 6 11" xfId="23741"/>
    <cellStyle name="40% - 輔色1 21 7 6 12" xfId="24834"/>
    <cellStyle name="40% - 輔色1 21 7 6 13" xfId="25920"/>
    <cellStyle name="40% - 輔色1 21 7 6 14" xfId="26982"/>
    <cellStyle name="40% - 輔色1 21 7 6 15" xfId="28027"/>
    <cellStyle name="40% - 輔色1 21 7 6 16" xfId="29045"/>
    <cellStyle name="40% - 輔色1 21 7 6 17" xfId="30033"/>
    <cellStyle name="40% - 輔色1 21 7 6 18" xfId="30973"/>
    <cellStyle name="40% - 輔色1 21 7 6 19" xfId="31900"/>
    <cellStyle name="40% - 輔色1 21 7 6 2" xfId="13266"/>
    <cellStyle name="40% - 輔色1 21 7 6 20" xfId="32815"/>
    <cellStyle name="40% - 輔色1 21 7 6 3" xfId="14487"/>
    <cellStyle name="40% - 輔色1 21 7 6 4" xfId="15697"/>
    <cellStyle name="40% - 輔色1 21 7 6 5" xfId="16890"/>
    <cellStyle name="40% - 輔色1 21 7 6 6" xfId="18083"/>
    <cellStyle name="40% - 輔色1 21 7 6 7" xfId="19245"/>
    <cellStyle name="40% - 輔色1 21 7 6 8" xfId="20388"/>
    <cellStyle name="40% - 輔色1 21 7 6 9" xfId="21522"/>
    <cellStyle name="40% - 輔色1 21 7 7" xfId="11799"/>
    <cellStyle name="40% - 輔色1 21 7 8" xfId="7783"/>
    <cellStyle name="40% - 輔色1 21 7 9" xfId="9080"/>
    <cellStyle name="40% - 輔色1 21 8" xfId="5880"/>
    <cellStyle name="40% - 輔色1 21 8 10" xfId="9652"/>
    <cellStyle name="40% - 輔色1 21 8 11" xfId="11499"/>
    <cellStyle name="40% - 輔色1 21 8 12" xfId="11750"/>
    <cellStyle name="40% - 輔色1 21 8 13" xfId="9113"/>
    <cellStyle name="40% - 輔色1 21 8 14" xfId="9049"/>
    <cellStyle name="40% - 輔色1 21 8 15" xfId="7967"/>
    <cellStyle name="40% - 輔色1 21 8 16" xfId="16595"/>
    <cellStyle name="40% - 輔色1 21 8 17" xfId="19439"/>
    <cellStyle name="40% - 輔色1 21 8 18" xfId="7853"/>
    <cellStyle name="40% - 輔色1 21 8 19" xfId="17066"/>
    <cellStyle name="40% - 輔色1 21 8 2" xfId="7141"/>
    <cellStyle name="40% - 輔色1 21 8 2 10" xfId="22388"/>
    <cellStyle name="40% - 輔色1 21 8 2 11" xfId="23494"/>
    <cellStyle name="40% - 輔色1 21 8 2 12" xfId="24589"/>
    <cellStyle name="40% - 輔色1 21 8 2 13" xfId="25674"/>
    <cellStyle name="40% - 輔色1 21 8 2 14" xfId="26736"/>
    <cellStyle name="40% - 輔色1 21 8 2 15" xfId="27780"/>
    <cellStyle name="40% - 輔色1 21 8 2 16" xfId="28801"/>
    <cellStyle name="40% - 輔色1 21 8 2 17" xfId="29789"/>
    <cellStyle name="40% - 輔色1 21 8 2 18" xfId="30733"/>
    <cellStyle name="40% - 輔色1 21 8 2 19" xfId="31661"/>
    <cellStyle name="40% - 輔色1 21 8 2 2" xfId="13011"/>
    <cellStyle name="40% - 輔色1 21 8 2 20" xfId="32577"/>
    <cellStyle name="40% - 輔色1 21 8 2 3" xfId="14230"/>
    <cellStyle name="40% - 輔色1 21 8 2 4" xfId="15441"/>
    <cellStyle name="40% - 輔色1 21 8 2 5" xfId="16632"/>
    <cellStyle name="40% - 輔色1 21 8 2 6" xfId="17826"/>
    <cellStyle name="40% - 輔色1 21 8 2 7" xfId="18991"/>
    <cellStyle name="40% - 輔色1 21 8 2 8" xfId="20135"/>
    <cellStyle name="40% - 輔色1 21 8 2 9" xfId="21269"/>
    <cellStyle name="40% - 輔色1 21 8 20" xfId="8514"/>
    <cellStyle name="40% - 輔色1 21 8 21" xfId="8876"/>
    <cellStyle name="40% - 輔色1 21 8 22" xfId="25010"/>
    <cellStyle name="40% - 輔色1 21 8 23" xfId="17071"/>
    <cellStyle name="40% - 輔色1 21 8 24" xfId="21699"/>
    <cellStyle name="40% - 輔色1 21 8 25" xfId="10662"/>
    <cellStyle name="40% - 輔色1 21 8 3" xfId="7230"/>
    <cellStyle name="40% - 輔色1 21 8 3 10" xfId="22467"/>
    <cellStyle name="40% - 輔色1 21 8 3 11" xfId="23573"/>
    <cellStyle name="40% - 輔色1 21 8 3 12" xfId="24665"/>
    <cellStyle name="40% - 輔色1 21 8 3 13" xfId="25752"/>
    <cellStyle name="40% - 輔色1 21 8 3 14" xfId="26812"/>
    <cellStyle name="40% - 輔色1 21 8 3 15" xfId="27855"/>
    <cellStyle name="40% - 輔色1 21 8 3 16" xfId="28876"/>
    <cellStyle name="40% - 輔色1 21 8 3 17" xfId="29864"/>
    <cellStyle name="40% - 輔色1 21 8 3 18" xfId="30805"/>
    <cellStyle name="40% - 輔色1 21 8 3 19" xfId="31732"/>
    <cellStyle name="40% - 輔色1 21 8 3 2" xfId="13093"/>
    <cellStyle name="40% - 輔色1 21 8 3 20" xfId="32648"/>
    <cellStyle name="40% - 輔色1 21 8 3 3" xfId="14313"/>
    <cellStyle name="40% - 輔色1 21 8 3 4" xfId="15522"/>
    <cellStyle name="40% - 輔色1 21 8 3 5" xfId="16716"/>
    <cellStyle name="40% - 輔色1 21 8 3 6" xfId="17909"/>
    <cellStyle name="40% - 輔色1 21 8 3 7" xfId="19072"/>
    <cellStyle name="40% - 輔色1 21 8 3 8" xfId="20213"/>
    <cellStyle name="40% - 輔色1 21 8 3 9" xfId="21350"/>
    <cellStyle name="40% - 輔色1 21 8 4" xfId="7305"/>
    <cellStyle name="40% - 輔色1 21 8 4 10" xfId="22535"/>
    <cellStyle name="40% - 輔色1 21 8 4 11" xfId="23640"/>
    <cellStyle name="40% - 輔色1 21 8 4 12" xfId="24732"/>
    <cellStyle name="40% - 輔色1 21 8 4 13" xfId="25819"/>
    <cellStyle name="40% - 輔色1 21 8 4 14" xfId="26881"/>
    <cellStyle name="40% - 輔色1 21 8 4 15" xfId="27924"/>
    <cellStyle name="40% - 輔色1 21 8 4 16" xfId="28944"/>
    <cellStyle name="40% - 輔色1 21 8 4 17" xfId="29932"/>
    <cellStyle name="40% - 輔色1 21 8 4 18" xfId="30872"/>
    <cellStyle name="40% - 輔色1 21 8 4 19" xfId="31799"/>
    <cellStyle name="40% - 輔色1 21 8 4 2" xfId="13163"/>
    <cellStyle name="40% - 輔色1 21 8 4 20" xfId="32715"/>
    <cellStyle name="40% - 輔色1 21 8 4 3" xfId="14384"/>
    <cellStyle name="40% - 輔色1 21 8 4 4" xfId="15595"/>
    <cellStyle name="40% - 輔色1 21 8 4 5" xfId="16787"/>
    <cellStyle name="40% - 輔色1 21 8 4 6" xfId="17981"/>
    <cellStyle name="40% - 輔色1 21 8 4 7" xfId="19143"/>
    <cellStyle name="40% - 輔色1 21 8 4 8" xfId="20285"/>
    <cellStyle name="40% - 輔色1 21 8 4 9" xfId="21420"/>
    <cellStyle name="40% - 輔色1 21 8 5" xfId="7374"/>
    <cellStyle name="40% - 輔色1 21 8 5 10" xfId="22603"/>
    <cellStyle name="40% - 輔色1 21 8 5 11" xfId="23707"/>
    <cellStyle name="40% - 輔色1 21 8 5 12" xfId="24800"/>
    <cellStyle name="40% - 輔色1 21 8 5 13" xfId="25886"/>
    <cellStyle name="40% - 輔色1 21 8 5 14" xfId="26948"/>
    <cellStyle name="40% - 輔色1 21 8 5 15" xfId="27993"/>
    <cellStyle name="40% - 輔色1 21 8 5 16" xfId="29011"/>
    <cellStyle name="40% - 輔色1 21 8 5 17" xfId="29999"/>
    <cellStyle name="40% - 輔色1 21 8 5 18" xfId="30939"/>
    <cellStyle name="40% - 輔色1 21 8 5 19" xfId="31866"/>
    <cellStyle name="40% - 輔色1 21 8 5 2" xfId="13232"/>
    <cellStyle name="40% - 輔色1 21 8 5 20" xfId="32781"/>
    <cellStyle name="40% - 輔色1 21 8 5 3" xfId="14453"/>
    <cellStyle name="40% - 輔色1 21 8 5 4" xfId="15663"/>
    <cellStyle name="40% - 輔色1 21 8 5 5" xfId="16856"/>
    <cellStyle name="40% - 輔色1 21 8 5 6" xfId="18049"/>
    <cellStyle name="40% - 輔色1 21 8 5 7" xfId="19211"/>
    <cellStyle name="40% - 輔色1 21 8 5 8" xfId="20354"/>
    <cellStyle name="40% - 輔色1 21 8 5 9" xfId="21488"/>
    <cellStyle name="40% - 輔色1 21 8 6" xfId="7440"/>
    <cellStyle name="40% - 輔色1 21 8 6 10" xfId="22669"/>
    <cellStyle name="40% - 輔色1 21 8 6 11" xfId="23773"/>
    <cellStyle name="40% - 輔色1 21 8 6 12" xfId="24866"/>
    <cellStyle name="40% - 輔色1 21 8 6 13" xfId="25952"/>
    <cellStyle name="40% - 輔色1 21 8 6 14" xfId="27014"/>
    <cellStyle name="40% - 輔色1 21 8 6 15" xfId="28059"/>
    <cellStyle name="40% - 輔色1 21 8 6 16" xfId="29077"/>
    <cellStyle name="40% - 輔色1 21 8 6 17" xfId="30065"/>
    <cellStyle name="40% - 輔色1 21 8 6 18" xfId="31005"/>
    <cellStyle name="40% - 輔色1 21 8 6 19" xfId="31932"/>
    <cellStyle name="40% - 輔色1 21 8 6 2" xfId="13298"/>
    <cellStyle name="40% - 輔色1 21 8 6 20" xfId="32847"/>
    <cellStyle name="40% - 輔色1 21 8 6 3" xfId="14519"/>
    <cellStyle name="40% - 輔色1 21 8 6 4" xfId="15729"/>
    <cellStyle name="40% - 輔色1 21 8 6 5" xfId="16922"/>
    <cellStyle name="40% - 輔色1 21 8 6 6" xfId="18115"/>
    <cellStyle name="40% - 輔色1 21 8 6 7" xfId="19277"/>
    <cellStyle name="40% - 輔色1 21 8 6 8" xfId="20420"/>
    <cellStyle name="40% - 輔色1 21 8 6 9" xfId="21554"/>
    <cellStyle name="40% - 輔色1 21 8 7" xfId="11894"/>
    <cellStyle name="40% - 輔色1 21 8 8" xfId="7705"/>
    <cellStyle name="40% - 輔色1 21 8 9" xfId="9133"/>
    <cellStyle name="40% - 輔色1 21 9" xfId="5298"/>
    <cellStyle name="40% - 輔色1 21 9 10" xfId="12493"/>
    <cellStyle name="40% - 輔色1 21 9 11" xfId="13705"/>
    <cellStyle name="40% - 輔色1 21 9 12" xfId="14956"/>
    <cellStyle name="40% - 輔色1 21 9 13" xfId="7841"/>
    <cellStyle name="40% - 輔色1 21 9 14" xfId="17339"/>
    <cellStyle name="40% - 輔色1 21 9 15" xfId="18287"/>
    <cellStyle name="40% - 輔色1 21 9 16" xfId="19339"/>
    <cellStyle name="40% - 輔色1 21 9 17" xfId="20583"/>
    <cellStyle name="40% - 輔色1 21 9 18" xfId="21904"/>
    <cellStyle name="40% - 輔色1 21 9 19" xfId="23017"/>
    <cellStyle name="40% - 輔色1 21 9 2" xfId="6979"/>
    <cellStyle name="40% - 輔色1 21 9 2 10" xfId="22245"/>
    <cellStyle name="40% - 輔色1 21 9 2 11" xfId="23353"/>
    <cellStyle name="40% - 輔色1 21 9 2 12" xfId="24447"/>
    <cellStyle name="40% - 輔色1 21 9 2 13" xfId="25527"/>
    <cellStyle name="40% - 輔色1 21 9 2 14" xfId="26594"/>
    <cellStyle name="40% - 輔色1 21 9 2 15" xfId="27638"/>
    <cellStyle name="40% - 輔色1 21 9 2 16" xfId="28661"/>
    <cellStyle name="40% - 輔色1 21 9 2 17" xfId="29651"/>
    <cellStyle name="40% - 輔色1 21 9 2 18" xfId="30599"/>
    <cellStyle name="40% - 輔色1 21 9 2 19" xfId="31528"/>
    <cellStyle name="40% - 輔色1 21 9 2 2" xfId="12858"/>
    <cellStyle name="40% - 輔色1 21 9 2 20" xfId="32447"/>
    <cellStyle name="40% - 輔色1 21 9 2 3" xfId="14074"/>
    <cellStyle name="40% - 輔色1 21 9 2 4" xfId="15290"/>
    <cellStyle name="40% - 輔色1 21 9 2 5" xfId="16479"/>
    <cellStyle name="40% - 輔色1 21 9 2 6" xfId="17674"/>
    <cellStyle name="40% - 輔色1 21 9 2 7" xfId="18843"/>
    <cellStyle name="40% - 輔色1 21 9 2 8" xfId="19986"/>
    <cellStyle name="40% - 輔色1 21 9 2 9" xfId="21121"/>
    <cellStyle name="40% - 輔色1 21 9 20" xfId="24116"/>
    <cellStyle name="40% - 輔色1 21 9 21" xfId="25199"/>
    <cellStyle name="40% - 輔色1 21 9 22" xfId="26094"/>
    <cellStyle name="40% - 輔色1 21 9 23" xfId="10749"/>
    <cellStyle name="40% - 輔色1 21 9 24" xfId="28372"/>
    <cellStyle name="40% - 輔色1 21 9 25" xfId="29192"/>
    <cellStyle name="40% - 輔色1 21 9 3" xfId="6091"/>
    <cellStyle name="40% - 輔色1 21 9 3 10" xfId="15931"/>
    <cellStyle name="40% - 輔色1 21 9 3 11" xfId="20573"/>
    <cellStyle name="40% - 輔色1 21 9 3 12" xfId="21657"/>
    <cellStyle name="40% - 輔色1 21 9 3 13" xfId="22765"/>
    <cellStyle name="40% - 輔色1 21 9 3 14" xfId="23871"/>
    <cellStyle name="40% - 輔色1 21 9 3 15" xfId="24962"/>
    <cellStyle name="40% - 輔色1 21 9 3 16" xfId="26047"/>
    <cellStyle name="40% - 輔色1 21 9 3 17" xfId="24597"/>
    <cellStyle name="40% - 輔色1 21 9 3 18" xfId="7961"/>
    <cellStyle name="40% - 輔色1 21 9 3 19" xfId="29373"/>
    <cellStyle name="40% - 輔色1 21 9 3 2" xfId="12073"/>
    <cellStyle name="40% - 輔色1 21 9 3 20" xfId="17332"/>
    <cellStyle name="40% - 輔色1 21 9 3 3" xfId="9322"/>
    <cellStyle name="40% - 輔色1 21 9 3 4" xfId="12202"/>
    <cellStyle name="40% - 輔色1 21 9 3 5" xfId="13411"/>
    <cellStyle name="40% - 輔色1 21 9 3 6" xfId="14637"/>
    <cellStyle name="40% - 輔色1 21 9 3 7" xfId="11557"/>
    <cellStyle name="40% - 輔色1 21 9 3 8" xfId="17343"/>
    <cellStyle name="40% - 輔色1 21 9 3 9" xfId="18217"/>
    <cellStyle name="40% - 輔色1 21 9 4" xfId="6443"/>
    <cellStyle name="40% - 輔色1 21 9 4 10" xfId="21801"/>
    <cellStyle name="40% - 輔色1 21 9 4 11" xfId="22910"/>
    <cellStyle name="40% - 輔色1 21 9 4 12" xfId="24008"/>
    <cellStyle name="40% - 輔色1 21 9 4 13" xfId="25094"/>
    <cellStyle name="40% - 輔色1 21 9 4 14" xfId="26170"/>
    <cellStyle name="40% - 輔色1 21 9 4 15" xfId="27230"/>
    <cellStyle name="40% - 輔色1 21 9 4 16" xfId="28254"/>
    <cellStyle name="40% - 輔色1 21 9 4 17" xfId="29260"/>
    <cellStyle name="40% - 輔色1 21 9 4 18" xfId="30230"/>
    <cellStyle name="40% - 輔色1 21 9 4 19" xfId="31162"/>
    <cellStyle name="40% - 輔色1 21 9 4 2" xfId="12375"/>
    <cellStyle name="40% - 輔色1 21 9 4 20" xfId="32085"/>
    <cellStyle name="40% - 輔色1 21 9 4 3" xfId="13589"/>
    <cellStyle name="40% - 輔色1 21 9 4 4" xfId="14814"/>
    <cellStyle name="40% - 輔色1 21 9 4 5" xfId="16006"/>
    <cellStyle name="40% - 輔色1 21 9 4 6" xfId="17190"/>
    <cellStyle name="40% - 輔色1 21 9 4 7" xfId="18379"/>
    <cellStyle name="40% - 輔色1 21 9 4 8" xfId="19539"/>
    <cellStyle name="40% - 輔色1 21 9 4 9" xfId="20669"/>
    <cellStyle name="40% - 輔色1 21 9 5" xfId="6842"/>
    <cellStyle name="40% - 輔色1 21 9 5 10" xfId="22119"/>
    <cellStyle name="40% - 輔色1 21 9 5 11" xfId="23226"/>
    <cellStyle name="40% - 輔色1 21 9 5 12" xfId="24324"/>
    <cellStyle name="40% - 輔色1 21 9 5 13" xfId="25405"/>
    <cellStyle name="40% - 輔色1 21 9 5 14" xfId="26470"/>
    <cellStyle name="40% - 輔色1 21 9 5 15" xfId="27519"/>
    <cellStyle name="40% - 輔色1 21 9 5 16" xfId="28548"/>
    <cellStyle name="40% - 輔色1 21 9 5 17" xfId="29538"/>
    <cellStyle name="40% - 輔色1 21 9 5 18" xfId="30488"/>
    <cellStyle name="40% - 輔色1 21 9 5 19" xfId="31418"/>
    <cellStyle name="40% - 輔色1 21 9 5 2" xfId="12725"/>
    <cellStyle name="40% - 輔色1 21 9 5 20" xfId="32337"/>
    <cellStyle name="40% - 輔色1 21 9 5 3" xfId="13946"/>
    <cellStyle name="40% - 輔色1 21 9 5 4" xfId="15163"/>
    <cellStyle name="40% - 輔色1 21 9 5 5" xfId="16350"/>
    <cellStyle name="40% - 輔色1 21 9 5 6" xfId="17549"/>
    <cellStyle name="40% - 輔色1 21 9 5 7" xfId="18717"/>
    <cellStyle name="40% - 輔色1 21 9 5 8" xfId="19863"/>
    <cellStyle name="40% - 輔色1 21 9 5 9" xfId="20995"/>
    <cellStyle name="40% - 輔色1 21 9 6" xfId="6264"/>
    <cellStyle name="40% - 輔色1 21 9 6 10" xfId="21674"/>
    <cellStyle name="40% - 輔色1 21 9 6 11" xfId="22783"/>
    <cellStyle name="40% - 輔色1 21 9 6 12" xfId="23887"/>
    <cellStyle name="40% - 輔色1 21 9 6 13" xfId="24978"/>
    <cellStyle name="40% - 輔色1 21 9 6 14" xfId="26062"/>
    <cellStyle name="40% - 輔色1 21 9 6 15" xfId="27122"/>
    <cellStyle name="40% - 輔色1 21 9 6 16" xfId="28155"/>
    <cellStyle name="40% - 輔色1 21 9 6 17" xfId="29169"/>
    <cellStyle name="40% - 輔色1 21 9 6 18" xfId="30149"/>
    <cellStyle name="40% - 輔色1 21 9 6 19" xfId="31084"/>
    <cellStyle name="40% - 輔色1 21 9 6 2" xfId="12230"/>
    <cellStyle name="40% - 輔色1 21 9 6 20" xfId="32009"/>
    <cellStyle name="40% - 輔色1 21 9 6 3" xfId="13436"/>
    <cellStyle name="40% - 輔色1 21 9 6 4" xfId="14661"/>
    <cellStyle name="40% - 輔色1 21 9 6 5" xfId="15861"/>
    <cellStyle name="40% - 輔色1 21 9 6 6" xfId="17053"/>
    <cellStyle name="40% - 輔色1 21 9 6 7" xfId="18239"/>
    <cellStyle name="40% - 輔色1 21 9 6 8" xfId="19407"/>
    <cellStyle name="40% - 輔色1 21 9 6 9" xfId="20543"/>
    <cellStyle name="40% - 輔色1 21 9 7" xfId="11451"/>
    <cellStyle name="40% - 輔色1 21 9 8" xfId="8062"/>
    <cellStyle name="40% - 輔色1 21 9 9" xfId="8866"/>
    <cellStyle name="40% - 輔色1 22" xfId="4611"/>
    <cellStyle name="40% - 輔色1 23" xfId="4653"/>
    <cellStyle name="40% - 輔色1 24" xfId="4695"/>
    <cellStyle name="40% - 輔色1 25" xfId="4873"/>
    <cellStyle name="40% - 輔色1 26" xfId="4836"/>
    <cellStyle name="40% - 輔色1 27" xfId="7483"/>
    <cellStyle name="40% - 輔色1 28" xfId="32876"/>
    <cellStyle name="40% - 輔色1 29" xfId="32918"/>
    <cellStyle name="40% - 輔色1 3" xfId="321"/>
    <cellStyle name="40% - 輔色1 3 10" xfId="322"/>
    <cellStyle name="40% - 輔色1 3 11" xfId="323"/>
    <cellStyle name="40% - 輔色1 3 12" xfId="324"/>
    <cellStyle name="40% - 輔色1 3 13" xfId="325"/>
    <cellStyle name="40% - 輔色1 3 14" xfId="326"/>
    <cellStyle name="40% - 輔色1 3 15" xfId="327"/>
    <cellStyle name="40% - 輔色1 3 16" xfId="328"/>
    <cellStyle name="40% - 輔色1 3 17" xfId="329"/>
    <cellStyle name="40% - 輔色1 3 2" xfId="330"/>
    <cellStyle name="40% - 輔色1 3 2 2" xfId="331"/>
    <cellStyle name="40% - 輔色1 3 2 3" xfId="332"/>
    <cellStyle name="40% - 輔色1 3 3" xfId="333"/>
    <cellStyle name="40% - 輔色1 3 4" xfId="334"/>
    <cellStyle name="40% - 輔色1 3 5" xfId="335"/>
    <cellStyle name="40% - 輔色1 3 6" xfId="336"/>
    <cellStyle name="40% - 輔色1 3 7" xfId="337"/>
    <cellStyle name="40% - 輔色1 3 8" xfId="338"/>
    <cellStyle name="40% - 輔色1 3 9" xfId="339"/>
    <cellStyle name="40% - 輔色1 30" xfId="32960"/>
    <cellStyle name="40% - 輔色1 4" xfId="340"/>
    <cellStyle name="40% - 輔色1 4 10" xfId="341"/>
    <cellStyle name="40% - 輔色1 4 11" xfId="342"/>
    <cellStyle name="40% - 輔色1 4 12" xfId="343"/>
    <cellStyle name="40% - 輔色1 4 13" xfId="344"/>
    <cellStyle name="40% - 輔色1 4 14" xfId="345"/>
    <cellStyle name="40% - 輔色1 4 15" xfId="346"/>
    <cellStyle name="40% - 輔色1 4 16" xfId="347"/>
    <cellStyle name="40% - 輔色1 4 17" xfId="348"/>
    <cellStyle name="40% - 輔色1 4 2" xfId="349"/>
    <cellStyle name="40% - 輔色1 4 2 2" xfId="350"/>
    <cellStyle name="40% - 輔色1 4 2 3" xfId="351"/>
    <cellStyle name="40% - 輔色1 4 3" xfId="352"/>
    <cellStyle name="40% - 輔色1 4 4" xfId="353"/>
    <cellStyle name="40% - 輔色1 4 5" xfId="354"/>
    <cellStyle name="40% - 輔色1 4 6" xfId="355"/>
    <cellStyle name="40% - 輔色1 4 7" xfId="356"/>
    <cellStyle name="40% - 輔色1 4 8" xfId="357"/>
    <cellStyle name="40% - 輔色1 4 9" xfId="358"/>
    <cellStyle name="40% - 輔色1 5" xfId="359"/>
    <cellStyle name="40% - 輔色1 6" xfId="360"/>
    <cellStyle name="40% - 輔色1 7" xfId="361"/>
    <cellStyle name="40% - 輔色1 8" xfId="362"/>
    <cellStyle name="40% - 輔色1 9" xfId="363"/>
    <cellStyle name="40% - 輔色2" xfId="364" builtinId="35" customBuiltin="1"/>
    <cellStyle name="40% - 輔色2 10" xfId="365"/>
    <cellStyle name="40% - 輔色2 11" xfId="366"/>
    <cellStyle name="40% - 輔色2 12" xfId="367"/>
    <cellStyle name="40% - 輔色2 13" xfId="368"/>
    <cellStyle name="40% - 輔色2 14" xfId="2351"/>
    <cellStyle name="40% - 輔色2 15" xfId="2393"/>
    <cellStyle name="40% - 輔色2 16" xfId="3696"/>
    <cellStyle name="40% - 輔色2 17" xfId="3738"/>
    <cellStyle name="40% - 輔色2 18" xfId="3796"/>
    <cellStyle name="40% - 輔色2 19" xfId="4490"/>
    <cellStyle name="40% - 輔色2 2" xfId="369"/>
    <cellStyle name="40% - 輔色2 2 2" xfId="370"/>
    <cellStyle name="40% - 輔色2 2 3" xfId="371"/>
    <cellStyle name="40% - 輔色2 2 4" xfId="33008"/>
    <cellStyle name="40% - 輔色2 20" xfId="4532"/>
    <cellStyle name="40% - 輔色2 21" xfId="4574"/>
    <cellStyle name="40% - 輔色2 21 10" xfId="5749"/>
    <cellStyle name="40% - 輔色2 21 10 10" xfId="9912"/>
    <cellStyle name="40% - 輔色2 21 10 11" xfId="11476"/>
    <cellStyle name="40% - 輔色2 21 10 12" xfId="8209"/>
    <cellStyle name="40% - 輔色2 21 10 13" xfId="15162"/>
    <cellStyle name="40% - 輔色2 21 10 14" xfId="11338"/>
    <cellStyle name="40% - 輔色2 21 10 15" xfId="18439"/>
    <cellStyle name="40% - 輔色2 21 10 16" xfId="18609"/>
    <cellStyle name="40% - 輔色2 21 10 17" xfId="20725"/>
    <cellStyle name="40% - 輔色2 21 10 18" xfId="15111"/>
    <cellStyle name="40% - 輔色2 21 10 19" xfId="10334"/>
    <cellStyle name="40% - 輔色2 21 10 2" xfId="7099"/>
    <cellStyle name="40% - 輔色2 21 10 2 10" xfId="22349"/>
    <cellStyle name="40% - 輔色2 21 10 2 11" xfId="23455"/>
    <cellStyle name="40% - 輔色2 21 10 2 12" xfId="24550"/>
    <cellStyle name="40% - 輔色2 21 10 2 13" xfId="25634"/>
    <cellStyle name="40% - 輔色2 21 10 2 14" xfId="26699"/>
    <cellStyle name="40% - 輔色2 21 10 2 15" xfId="27744"/>
    <cellStyle name="40% - 輔色2 21 10 2 16" xfId="28764"/>
    <cellStyle name="40% - 輔色2 21 10 2 17" xfId="29751"/>
    <cellStyle name="40% - 輔色2 21 10 2 18" xfId="30698"/>
    <cellStyle name="40% - 輔色2 21 10 2 19" xfId="31626"/>
    <cellStyle name="40% - 輔色2 21 10 2 2" xfId="12970"/>
    <cellStyle name="40% - 輔色2 21 10 2 20" xfId="32542"/>
    <cellStyle name="40% - 輔色2 21 10 2 3" xfId="14188"/>
    <cellStyle name="40% - 輔色2 21 10 2 4" xfId="15400"/>
    <cellStyle name="40% - 輔色2 21 10 2 5" xfId="16592"/>
    <cellStyle name="40% - 輔色2 21 10 2 6" xfId="17785"/>
    <cellStyle name="40% - 輔色2 21 10 2 7" xfId="18951"/>
    <cellStyle name="40% - 輔色2 21 10 2 8" xfId="20095"/>
    <cellStyle name="40% - 輔色2 21 10 2 9" xfId="21230"/>
    <cellStyle name="40% - 輔色2 21 10 20" xfId="9506"/>
    <cellStyle name="40% - 輔色2 21 10 21" xfId="11934"/>
    <cellStyle name="40% - 輔色2 21 10 22" xfId="26223"/>
    <cellStyle name="40% - 輔色2 21 10 23" xfId="26469"/>
    <cellStyle name="40% - 輔色2 21 10 24" xfId="8119"/>
    <cellStyle name="40% - 輔色2 21 10 25" xfId="29312"/>
    <cellStyle name="40% - 輔色2 21 10 3" xfId="7182"/>
    <cellStyle name="40% - 輔色2 21 10 3 10" xfId="22425"/>
    <cellStyle name="40% - 輔色2 21 10 3 11" xfId="23531"/>
    <cellStyle name="40% - 輔色2 21 10 3 12" xfId="24624"/>
    <cellStyle name="40% - 輔色2 21 10 3 13" xfId="25710"/>
    <cellStyle name="40% - 輔色2 21 10 3 14" xfId="26769"/>
    <cellStyle name="40% - 輔色2 21 10 3 15" xfId="27814"/>
    <cellStyle name="40% - 輔色2 21 10 3 16" xfId="28835"/>
    <cellStyle name="40% - 輔色2 21 10 3 17" xfId="29823"/>
    <cellStyle name="40% - 輔色2 21 10 3 18" xfId="30765"/>
    <cellStyle name="40% - 輔色2 21 10 3 19" xfId="31693"/>
    <cellStyle name="40% - 輔色2 21 10 3 2" xfId="13049"/>
    <cellStyle name="40% - 輔色2 21 10 3 20" xfId="32609"/>
    <cellStyle name="40% - 輔色2 21 10 3 3" xfId="14269"/>
    <cellStyle name="40% - 輔色2 21 10 3 4" xfId="15478"/>
    <cellStyle name="40% - 輔色2 21 10 3 5" xfId="16669"/>
    <cellStyle name="40% - 輔色2 21 10 3 6" xfId="17865"/>
    <cellStyle name="40% - 輔色2 21 10 3 7" xfId="19028"/>
    <cellStyle name="40% - 輔色2 21 10 3 8" xfId="20169"/>
    <cellStyle name="40% - 輔色2 21 10 3 9" xfId="21304"/>
    <cellStyle name="40% - 輔色2 21 10 4" xfId="7267"/>
    <cellStyle name="40% - 輔色2 21 10 4 10" xfId="22501"/>
    <cellStyle name="40% - 輔色2 21 10 4 11" xfId="23607"/>
    <cellStyle name="40% - 輔色2 21 10 4 12" xfId="24699"/>
    <cellStyle name="40% - 輔色2 21 10 4 13" xfId="25786"/>
    <cellStyle name="40% - 輔色2 21 10 4 14" xfId="26848"/>
    <cellStyle name="40% - 輔色2 21 10 4 15" xfId="27889"/>
    <cellStyle name="40% - 輔色2 21 10 4 16" xfId="28911"/>
    <cellStyle name="40% - 輔色2 21 10 4 17" xfId="29899"/>
    <cellStyle name="40% - 輔色2 21 10 4 18" xfId="30839"/>
    <cellStyle name="40% - 輔色2 21 10 4 19" xfId="31766"/>
    <cellStyle name="40% - 輔色2 21 10 4 2" xfId="13128"/>
    <cellStyle name="40% - 輔色2 21 10 4 20" xfId="32682"/>
    <cellStyle name="40% - 輔色2 21 10 4 3" xfId="14350"/>
    <cellStyle name="40% - 輔色2 21 10 4 4" xfId="15558"/>
    <cellStyle name="40% - 輔色2 21 10 4 5" xfId="16751"/>
    <cellStyle name="40% - 輔色2 21 10 4 6" xfId="17946"/>
    <cellStyle name="40% - 輔色2 21 10 4 7" xfId="19109"/>
    <cellStyle name="40% - 輔色2 21 10 4 8" xfId="20249"/>
    <cellStyle name="40% - 輔色2 21 10 4 9" xfId="21386"/>
    <cellStyle name="40% - 輔色2 21 10 5" xfId="7340"/>
    <cellStyle name="40% - 輔色2 21 10 5 10" xfId="22570"/>
    <cellStyle name="40% - 輔色2 21 10 5 11" xfId="23674"/>
    <cellStyle name="40% - 輔色2 21 10 5 12" xfId="24766"/>
    <cellStyle name="40% - 輔色2 21 10 5 13" xfId="25853"/>
    <cellStyle name="40% - 輔色2 21 10 5 14" xfId="26915"/>
    <cellStyle name="40% - 輔色2 21 10 5 15" xfId="27959"/>
    <cellStyle name="40% - 輔色2 21 10 5 16" xfId="28978"/>
    <cellStyle name="40% - 輔色2 21 10 5 17" xfId="29966"/>
    <cellStyle name="40% - 輔色2 21 10 5 18" xfId="30906"/>
    <cellStyle name="40% - 輔色2 21 10 5 19" xfId="31833"/>
    <cellStyle name="40% - 輔色2 21 10 5 2" xfId="13198"/>
    <cellStyle name="40% - 輔色2 21 10 5 20" xfId="32748"/>
    <cellStyle name="40% - 輔色2 21 10 5 3" xfId="14419"/>
    <cellStyle name="40% - 輔色2 21 10 5 4" xfId="15629"/>
    <cellStyle name="40% - 輔色2 21 10 5 5" xfId="16822"/>
    <cellStyle name="40% - 輔色2 21 10 5 6" xfId="18015"/>
    <cellStyle name="40% - 輔色2 21 10 5 7" xfId="19177"/>
    <cellStyle name="40% - 輔色2 21 10 5 8" xfId="20320"/>
    <cellStyle name="40% - 輔色2 21 10 5 9" xfId="21455"/>
    <cellStyle name="40% - 輔色2 21 10 6" xfId="7407"/>
    <cellStyle name="40% - 輔色2 21 10 6 10" xfId="22636"/>
    <cellStyle name="40% - 輔色2 21 10 6 11" xfId="23740"/>
    <cellStyle name="40% - 輔色2 21 10 6 12" xfId="24833"/>
    <cellStyle name="40% - 輔色2 21 10 6 13" xfId="25919"/>
    <cellStyle name="40% - 輔色2 21 10 6 14" xfId="26981"/>
    <cellStyle name="40% - 輔色2 21 10 6 15" xfId="28026"/>
    <cellStyle name="40% - 輔色2 21 10 6 16" xfId="29044"/>
    <cellStyle name="40% - 輔色2 21 10 6 17" xfId="30032"/>
    <cellStyle name="40% - 輔色2 21 10 6 18" xfId="30972"/>
    <cellStyle name="40% - 輔色2 21 10 6 19" xfId="31899"/>
    <cellStyle name="40% - 輔色2 21 10 6 2" xfId="13265"/>
    <cellStyle name="40% - 輔色2 21 10 6 20" xfId="32814"/>
    <cellStyle name="40% - 輔色2 21 10 6 3" xfId="14486"/>
    <cellStyle name="40% - 輔色2 21 10 6 4" xfId="15696"/>
    <cellStyle name="40% - 輔色2 21 10 6 5" xfId="16889"/>
    <cellStyle name="40% - 輔色2 21 10 6 6" xfId="18082"/>
    <cellStyle name="40% - 輔色2 21 10 6 7" xfId="19244"/>
    <cellStyle name="40% - 輔色2 21 10 6 8" xfId="20387"/>
    <cellStyle name="40% - 輔色2 21 10 6 9" xfId="21521"/>
    <cellStyle name="40% - 輔色2 21 10 7" xfId="11798"/>
    <cellStyle name="40% - 輔色2 21 10 8" xfId="7784"/>
    <cellStyle name="40% - 輔色2 21 10 9" xfId="9079"/>
    <cellStyle name="40% - 輔色2 21 11" xfId="4999"/>
    <cellStyle name="40% - 輔色2 21 11 10" xfId="9875"/>
    <cellStyle name="40% - 輔色2 21 11 11" xfId="9751"/>
    <cellStyle name="40% - 輔色2 21 11 12" xfId="15182"/>
    <cellStyle name="40% - 輔色2 21 11 13" xfId="16758"/>
    <cellStyle name="40% - 輔色2 21 11 14" xfId="17566"/>
    <cellStyle name="40% - 輔色2 21 11 15" xfId="18962"/>
    <cellStyle name="40% - 輔色2 21 11 16" xfId="19753"/>
    <cellStyle name="40% - 輔色2 21 11 17" xfId="21240"/>
    <cellStyle name="40% - 輔色2 21 11 18" xfId="8345"/>
    <cellStyle name="40% - 輔色2 21 11 19" xfId="17118"/>
    <cellStyle name="40% - 輔色2 21 11 2" xfId="6919"/>
    <cellStyle name="40% - 輔色2 21 11 2 10" xfId="22192"/>
    <cellStyle name="40% - 輔色2 21 11 2 11" xfId="23298"/>
    <cellStyle name="40% - 輔色2 21 11 2 12" xfId="24396"/>
    <cellStyle name="40% - 輔色2 21 11 2 13" xfId="25478"/>
    <cellStyle name="40% - 輔色2 21 11 2 14" xfId="26542"/>
    <cellStyle name="40% - 輔色2 21 11 2 15" xfId="27588"/>
    <cellStyle name="40% - 輔色2 21 11 2 16" xfId="28617"/>
    <cellStyle name="40% - 輔色2 21 11 2 17" xfId="29607"/>
    <cellStyle name="40% - 輔色2 21 11 2 18" xfId="30556"/>
    <cellStyle name="40% - 輔色2 21 11 2 19" xfId="31486"/>
    <cellStyle name="40% - 輔色2 21 11 2 2" xfId="12800"/>
    <cellStyle name="40% - 輔色2 21 11 2 20" xfId="32405"/>
    <cellStyle name="40% - 輔色2 21 11 2 3" xfId="14019"/>
    <cellStyle name="40% - 輔色2 21 11 2 4" xfId="15237"/>
    <cellStyle name="40% - 輔色2 21 11 2 5" xfId="16424"/>
    <cellStyle name="40% - 輔色2 21 11 2 6" xfId="17619"/>
    <cellStyle name="40% - 輔色2 21 11 2 7" xfId="18791"/>
    <cellStyle name="40% - 輔色2 21 11 2 8" xfId="19935"/>
    <cellStyle name="40% - 輔色2 21 11 2 9" xfId="21070"/>
    <cellStyle name="40% - 輔色2 21 11 20" xfId="7827"/>
    <cellStyle name="40% - 輔色2 21 11 21" xfId="11653"/>
    <cellStyle name="40% - 輔色2 21 11 22" xfId="26707"/>
    <cellStyle name="40% - 輔色2 21 11 23" xfId="27896"/>
    <cellStyle name="40% - 輔色2 21 11 24" xfId="28564"/>
    <cellStyle name="40% - 輔色2 21 11 25" xfId="29760"/>
    <cellStyle name="40% - 輔色2 21 11 3" xfId="6119"/>
    <cellStyle name="40% - 輔色2 21 11 3 10" xfId="9677"/>
    <cellStyle name="40% - 輔色2 21 11 3 11" xfId="9829"/>
    <cellStyle name="40% - 輔色2 21 11 3 12" xfId="17304"/>
    <cellStyle name="40% - 輔色2 21 11 3 13" xfId="9887"/>
    <cellStyle name="40% - 輔色2 21 11 3 14" xfId="14318"/>
    <cellStyle name="40% - 輔色2 21 11 3 15" xfId="16158"/>
    <cellStyle name="40% - 輔色2 21 11 3 16" xfId="11283"/>
    <cellStyle name="40% - 輔色2 21 11 3 17" xfId="21378"/>
    <cellStyle name="40% - 輔色2 21 11 3 18" xfId="9343"/>
    <cellStyle name="40% - 輔色2 21 11 3 19" xfId="17448"/>
    <cellStyle name="40% - 輔色2 21 11 3 2" xfId="12099"/>
    <cellStyle name="40% - 輔色2 21 11 3 20" xfId="25311"/>
    <cellStyle name="40% - 輔色2 21 11 3 3" xfId="7541"/>
    <cellStyle name="40% - 輔色2 21 11 3 4" xfId="9257"/>
    <cellStyle name="40% - 輔色2 21 11 3 5" xfId="10234"/>
    <cellStyle name="40% - 輔色2 21 11 3 6" xfId="11620"/>
    <cellStyle name="40% - 輔色2 21 11 3 7" xfId="9814"/>
    <cellStyle name="40% - 輔色2 21 11 3 8" xfId="9032"/>
    <cellStyle name="40% - 輔色2 21 11 3 9" xfId="9881"/>
    <cellStyle name="40% - 輔色2 21 11 4" xfId="6684"/>
    <cellStyle name="40% - 輔色2 21 11 4 10" xfId="21992"/>
    <cellStyle name="40% - 輔色2 21 11 4 11" xfId="23105"/>
    <cellStyle name="40% - 輔色2 21 11 4 12" xfId="24197"/>
    <cellStyle name="40% - 輔色2 21 11 4 13" xfId="25280"/>
    <cellStyle name="40% - 輔色2 21 11 4 14" xfId="26346"/>
    <cellStyle name="40% - 輔色2 21 11 4 15" xfId="27400"/>
    <cellStyle name="40% - 輔色2 21 11 4 16" xfId="28427"/>
    <cellStyle name="40% - 輔色2 21 11 4 17" xfId="29428"/>
    <cellStyle name="40% - 輔色2 21 11 4 18" xfId="30386"/>
    <cellStyle name="40% - 輔色2 21 11 4 19" xfId="31317"/>
    <cellStyle name="40% - 輔色2 21 11 4 2" xfId="12590"/>
    <cellStyle name="40% - 輔色2 21 11 4 20" xfId="32237"/>
    <cellStyle name="40% - 輔色2 21 11 4 3" xfId="13803"/>
    <cellStyle name="40% - 輔色2 21 11 4 4" xfId="15024"/>
    <cellStyle name="40% - 輔色2 21 11 4 5" xfId="16214"/>
    <cellStyle name="40% - 輔色2 21 11 4 6" xfId="17410"/>
    <cellStyle name="40% - 輔色2 21 11 4 7" xfId="18576"/>
    <cellStyle name="40% - 輔色2 21 11 4 8" xfId="19735"/>
    <cellStyle name="40% - 輔色2 21 11 4 9" xfId="20860"/>
    <cellStyle name="40% - 輔色2 21 11 5" xfId="6738"/>
    <cellStyle name="40% - 輔色2 21 11 5 10" xfId="22033"/>
    <cellStyle name="40% - 輔色2 21 11 5 11" xfId="23143"/>
    <cellStyle name="40% - 輔色2 21 11 5 12" xfId="24238"/>
    <cellStyle name="40% - 輔色2 21 11 5 13" xfId="25321"/>
    <cellStyle name="40% - 輔色2 21 11 5 14" xfId="26388"/>
    <cellStyle name="40% - 輔色2 21 11 5 15" xfId="27438"/>
    <cellStyle name="40% - 輔色2 21 11 5 16" xfId="28465"/>
    <cellStyle name="40% - 輔色2 21 11 5 17" xfId="29465"/>
    <cellStyle name="40% - 輔色2 21 11 5 18" xfId="30416"/>
    <cellStyle name="40% - 輔色2 21 11 5 19" xfId="31347"/>
    <cellStyle name="40% - 輔色2 21 11 5 2" xfId="12635"/>
    <cellStyle name="40% - 輔色2 21 11 5 20" xfId="32267"/>
    <cellStyle name="40% - 輔色2 21 11 5 3" xfId="13852"/>
    <cellStyle name="40% - 輔色2 21 11 5 4" xfId="15072"/>
    <cellStyle name="40% - 輔色2 21 11 5 5" xfId="16258"/>
    <cellStyle name="40% - 輔色2 21 11 5 6" xfId="17455"/>
    <cellStyle name="40% - 輔色2 21 11 5 7" xfId="18626"/>
    <cellStyle name="40% - 輔色2 21 11 5 8" xfId="19775"/>
    <cellStyle name="40% - 輔色2 21 11 5 9" xfId="20906"/>
    <cellStyle name="40% - 輔色2 21 11 6" xfId="6578"/>
    <cellStyle name="40% - 輔色2 21 11 6 10" xfId="21911"/>
    <cellStyle name="40% - 輔色2 21 11 6 11" xfId="23024"/>
    <cellStyle name="40% - 輔色2 21 11 6 12" xfId="24123"/>
    <cellStyle name="40% - 輔色2 21 11 6 13" xfId="25206"/>
    <cellStyle name="40% - 輔色2 21 11 6 14" xfId="26270"/>
    <cellStyle name="40% - 輔色2 21 11 6 15" xfId="27326"/>
    <cellStyle name="40% - 輔色2 21 11 6 16" xfId="28355"/>
    <cellStyle name="40% - 輔色2 21 11 6 17" xfId="29354"/>
    <cellStyle name="40% - 輔色2 21 11 6 18" xfId="30322"/>
    <cellStyle name="40% - 輔色2 21 11 6 19" xfId="31252"/>
    <cellStyle name="40% - 輔色2 21 11 6 2" xfId="12500"/>
    <cellStyle name="40% - 輔色2 21 11 6 20" xfId="32174"/>
    <cellStyle name="40% - 輔色2 21 11 6 3" xfId="13712"/>
    <cellStyle name="40% - 輔色2 21 11 6 4" xfId="14933"/>
    <cellStyle name="40% - 輔色2 21 11 6 5" xfId="16123"/>
    <cellStyle name="40% - 輔色2 21 11 6 6" xfId="17316"/>
    <cellStyle name="40% - 輔色2 21 11 6 7" xfId="18491"/>
    <cellStyle name="40% - 輔色2 21 11 6 8" xfId="19649"/>
    <cellStyle name="40% - 輔色2 21 11 6 9" xfId="20773"/>
    <cellStyle name="40% - 輔色2 21 11 7" xfId="11234"/>
    <cellStyle name="40% - 輔色2 21 11 8" xfId="8228"/>
    <cellStyle name="40% - 輔色2 21 11 9" xfId="8741"/>
    <cellStyle name="40% - 輔色2 21 12" xfId="5332"/>
    <cellStyle name="40% - 輔色2 21 12 10" xfId="10690"/>
    <cellStyle name="40% - 輔色2 21 12 11" xfId="9571"/>
    <cellStyle name="40% - 輔色2 21 12 12" xfId="7790"/>
    <cellStyle name="40% - 輔色2 21 12 13" xfId="8654"/>
    <cellStyle name="40% - 輔色2 21 12 14" xfId="10170"/>
    <cellStyle name="40% - 輔色2 21 12 15" xfId="9415"/>
    <cellStyle name="40% - 輔色2 21 12 16" xfId="17041"/>
    <cellStyle name="40% - 輔色2 21 12 17" xfId="9097"/>
    <cellStyle name="40% - 輔色2 21 12 18" xfId="15778"/>
    <cellStyle name="40% - 輔色2 21 12 19" xfId="8151"/>
    <cellStyle name="40% - 輔色2 21 12 2" xfId="6986"/>
    <cellStyle name="40% - 輔色2 21 12 2 10" xfId="22251"/>
    <cellStyle name="40% - 輔色2 21 12 2 11" xfId="23359"/>
    <cellStyle name="40% - 輔色2 21 12 2 12" xfId="24454"/>
    <cellStyle name="40% - 輔色2 21 12 2 13" xfId="25533"/>
    <cellStyle name="40% - 輔色2 21 12 2 14" xfId="26600"/>
    <cellStyle name="40% - 輔色2 21 12 2 15" xfId="27644"/>
    <cellStyle name="40% - 輔色2 21 12 2 16" xfId="28667"/>
    <cellStyle name="40% - 輔色2 21 12 2 17" xfId="29656"/>
    <cellStyle name="40% - 輔色2 21 12 2 18" xfId="30604"/>
    <cellStyle name="40% - 輔色2 21 12 2 19" xfId="31533"/>
    <cellStyle name="40% - 輔色2 21 12 2 2" xfId="12864"/>
    <cellStyle name="40% - 輔色2 21 12 2 20" xfId="32452"/>
    <cellStyle name="40% - 輔色2 21 12 2 3" xfId="14081"/>
    <cellStyle name="40% - 輔色2 21 12 2 4" xfId="15297"/>
    <cellStyle name="40% - 輔色2 21 12 2 5" xfId="16485"/>
    <cellStyle name="40% - 輔色2 21 12 2 6" xfId="17681"/>
    <cellStyle name="40% - 輔色2 21 12 2 7" xfId="18849"/>
    <cellStyle name="40% - 輔色2 21 12 2 8" xfId="19993"/>
    <cellStyle name="40% - 輔色2 21 12 2 9" xfId="21127"/>
    <cellStyle name="40% - 輔色2 21 12 20" xfId="11608"/>
    <cellStyle name="40% - 輔色2 21 12 21" xfId="8565"/>
    <cellStyle name="40% - 輔色2 21 12 22" xfId="19726"/>
    <cellStyle name="40% - 輔色2 21 12 23" xfId="8200"/>
    <cellStyle name="40% - 輔色2 21 12 24" xfId="10587"/>
    <cellStyle name="40% - 輔色2 21 12 25" xfId="12255"/>
    <cellStyle name="40% - 輔色2 21 12 3" xfId="6088"/>
    <cellStyle name="40% - 輔色2 21 12 3 10" xfId="8072"/>
    <cellStyle name="40% - 輔色2 21 12 3 11" xfId="18296"/>
    <cellStyle name="40% - 輔色2 21 12 3 12" xfId="11034"/>
    <cellStyle name="40% - 輔色2 21 12 3 13" xfId="7897"/>
    <cellStyle name="40% - 輔色2 21 12 3 14" xfId="8596"/>
    <cellStyle name="40% - 輔色2 21 12 3 15" xfId="20843"/>
    <cellStyle name="40% - 輔色2 21 12 3 16" xfId="22196"/>
    <cellStyle name="40% - 輔色2 21 12 3 17" xfId="19776"/>
    <cellStyle name="40% - 輔色2 21 12 3 18" xfId="8067"/>
    <cellStyle name="40% - 輔色2 21 12 3 19" xfId="21729"/>
    <cellStyle name="40% - 輔色2 21 12 3 2" xfId="12070"/>
    <cellStyle name="40% - 輔色2 21 12 3 20" xfId="9525"/>
    <cellStyle name="40% - 輔色2 21 12 3 3" xfId="10341"/>
    <cellStyle name="40% - 輔色2 21 12 3 4" xfId="11201"/>
    <cellStyle name="40% - 輔色2 21 12 3 5" xfId="11812"/>
    <cellStyle name="40% - 輔色2 21 12 3 6" xfId="9300"/>
    <cellStyle name="40% - 輔色2 21 12 3 7" xfId="9377"/>
    <cellStyle name="40% - 輔色2 21 12 3 8" xfId="13933"/>
    <cellStyle name="40% - 輔色2 21 12 3 9" xfId="10854"/>
    <cellStyle name="40% - 輔色2 21 12 4" xfId="6445"/>
    <cellStyle name="40% - 輔色2 21 12 4 10" xfId="21803"/>
    <cellStyle name="40% - 輔色2 21 12 4 11" xfId="22912"/>
    <cellStyle name="40% - 輔色2 21 12 4 12" xfId="24010"/>
    <cellStyle name="40% - 輔色2 21 12 4 13" xfId="25096"/>
    <cellStyle name="40% - 輔色2 21 12 4 14" xfId="26172"/>
    <cellStyle name="40% - 輔色2 21 12 4 15" xfId="27232"/>
    <cellStyle name="40% - 輔色2 21 12 4 16" xfId="28256"/>
    <cellStyle name="40% - 輔色2 21 12 4 17" xfId="29262"/>
    <cellStyle name="40% - 輔色2 21 12 4 18" xfId="30232"/>
    <cellStyle name="40% - 輔色2 21 12 4 19" xfId="31164"/>
    <cellStyle name="40% - 輔色2 21 12 4 2" xfId="12377"/>
    <cellStyle name="40% - 輔色2 21 12 4 20" xfId="32087"/>
    <cellStyle name="40% - 輔色2 21 12 4 3" xfId="13591"/>
    <cellStyle name="40% - 輔色2 21 12 4 4" xfId="14816"/>
    <cellStyle name="40% - 輔色2 21 12 4 5" xfId="16008"/>
    <cellStyle name="40% - 輔色2 21 12 4 6" xfId="17192"/>
    <cellStyle name="40% - 輔色2 21 12 4 7" xfId="18381"/>
    <cellStyle name="40% - 輔色2 21 12 4 8" xfId="19541"/>
    <cellStyle name="40% - 輔色2 21 12 4 9" xfId="20671"/>
    <cellStyle name="40% - 輔色2 21 12 5" xfId="6728"/>
    <cellStyle name="40% - 輔色2 21 12 5 10" xfId="22026"/>
    <cellStyle name="40% - 輔色2 21 12 5 11" xfId="23136"/>
    <cellStyle name="40% - 輔色2 21 12 5 12" xfId="24231"/>
    <cellStyle name="40% - 輔色2 21 12 5 13" xfId="25313"/>
    <cellStyle name="40% - 輔色2 21 12 5 14" xfId="26381"/>
    <cellStyle name="40% - 輔色2 21 12 5 15" xfId="27431"/>
    <cellStyle name="40% - 輔色2 21 12 5 16" xfId="28458"/>
    <cellStyle name="40% - 輔色2 21 12 5 17" xfId="29460"/>
    <cellStyle name="40% - 輔色2 21 12 5 18" xfId="30411"/>
    <cellStyle name="40% - 輔色2 21 12 5 19" xfId="31342"/>
    <cellStyle name="40% - 輔色2 21 12 5 2" xfId="12627"/>
    <cellStyle name="40% - 輔色2 21 12 5 20" xfId="32262"/>
    <cellStyle name="40% - 輔色2 21 12 5 3" xfId="13842"/>
    <cellStyle name="40% - 輔色2 21 12 5 4" xfId="15063"/>
    <cellStyle name="40% - 輔色2 21 12 5 5" xfId="16251"/>
    <cellStyle name="40% - 輔色2 21 12 5 6" xfId="17446"/>
    <cellStyle name="40% - 輔色2 21 12 5 7" xfId="18618"/>
    <cellStyle name="40% - 輔色2 21 12 5 8" xfId="19770"/>
    <cellStyle name="40% - 輔色2 21 12 5 9" xfId="20898"/>
    <cellStyle name="40% - 輔色2 21 12 6" xfId="6748"/>
    <cellStyle name="40% - 輔色2 21 12 6 10" xfId="22043"/>
    <cellStyle name="40% - 輔色2 21 12 6 11" xfId="23151"/>
    <cellStyle name="40% - 輔色2 21 12 6 12" xfId="24245"/>
    <cellStyle name="40% - 輔色2 21 12 6 13" xfId="25330"/>
    <cellStyle name="40% - 輔色2 21 12 6 14" xfId="26394"/>
    <cellStyle name="40% - 輔色2 21 12 6 15" xfId="27445"/>
    <cellStyle name="40% - 輔色2 21 12 6 16" xfId="28472"/>
    <cellStyle name="40% - 輔色2 21 12 6 17" xfId="29470"/>
    <cellStyle name="40% - 輔色2 21 12 6 18" xfId="30420"/>
    <cellStyle name="40% - 輔色2 21 12 6 19" xfId="31351"/>
    <cellStyle name="40% - 輔色2 21 12 6 2" xfId="12643"/>
    <cellStyle name="40% - 輔色2 21 12 6 20" xfId="32271"/>
    <cellStyle name="40% - 輔色2 21 12 6 3" xfId="13862"/>
    <cellStyle name="40% - 輔色2 21 12 6 4" xfId="15081"/>
    <cellStyle name="40% - 輔色2 21 12 6 5" xfId="16265"/>
    <cellStyle name="40% - 輔色2 21 12 6 6" xfId="17463"/>
    <cellStyle name="40% - 輔色2 21 12 6 7" xfId="18633"/>
    <cellStyle name="40% - 輔色2 21 12 6 8" xfId="19782"/>
    <cellStyle name="40% - 輔色2 21 12 6 9" xfId="20913"/>
    <cellStyle name="40% - 輔色2 21 12 7" xfId="11473"/>
    <cellStyle name="40% - 輔色2 21 12 8" xfId="8048"/>
    <cellStyle name="40% - 輔色2 21 12 9" xfId="8882"/>
    <cellStyle name="40% - 輔色2 21 13" xfId="4936"/>
    <cellStyle name="40% - 輔色2 21 13 10" xfId="10560"/>
    <cellStyle name="40% - 輔色2 21 13 11" xfId="11246"/>
    <cellStyle name="40% - 輔色2 21 13 12" xfId="14725"/>
    <cellStyle name="40% - 輔色2 21 13 13" xfId="14647"/>
    <cellStyle name="40% - 輔色2 21 13 14" xfId="9611"/>
    <cellStyle name="40% - 輔色2 21 13 15" xfId="9520"/>
    <cellStyle name="40% - 輔色2 21 13 16" xfId="8231"/>
    <cellStyle name="40% - 輔色2 21 13 17" xfId="8398"/>
    <cellStyle name="40% - 輔色2 21 13 18" xfId="9598"/>
    <cellStyle name="40% - 輔色2 21 13 19" xfId="9589"/>
    <cellStyle name="40% - 輔色2 21 13 2" xfId="6903"/>
    <cellStyle name="40% - 輔色2 21 13 2 10" xfId="22177"/>
    <cellStyle name="40% - 輔色2 21 13 2 11" xfId="23283"/>
    <cellStyle name="40% - 輔色2 21 13 2 12" xfId="24381"/>
    <cellStyle name="40% - 輔色2 21 13 2 13" xfId="25463"/>
    <cellStyle name="40% - 輔色2 21 13 2 14" xfId="26526"/>
    <cellStyle name="40% - 輔色2 21 13 2 15" xfId="27574"/>
    <cellStyle name="40% - 輔色2 21 13 2 16" xfId="28603"/>
    <cellStyle name="40% - 輔色2 21 13 2 17" xfId="29592"/>
    <cellStyle name="40% - 輔色2 21 13 2 18" xfId="30542"/>
    <cellStyle name="40% - 輔色2 21 13 2 19" xfId="31472"/>
    <cellStyle name="40% - 輔色2 21 13 2 2" xfId="12785"/>
    <cellStyle name="40% - 輔色2 21 13 2 20" xfId="32391"/>
    <cellStyle name="40% - 輔色2 21 13 2 3" xfId="14004"/>
    <cellStyle name="40% - 輔色2 21 13 2 4" xfId="15221"/>
    <cellStyle name="40% - 輔色2 21 13 2 5" xfId="16409"/>
    <cellStyle name="40% - 輔色2 21 13 2 6" xfId="17605"/>
    <cellStyle name="40% - 輔色2 21 13 2 7" xfId="18775"/>
    <cellStyle name="40% - 輔色2 21 13 2 8" xfId="19920"/>
    <cellStyle name="40% - 輔色2 21 13 2 9" xfId="21054"/>
    <cellStyle name="40% - 輔色2 21 13 20" xfId="11233"/>
    <cellStyle name="40% - 輔色2 21 13 21" xfId="13425"/>
    <cellStyle name="40% - 輔色2 21 13 22" xfId="23892"/>
    <cellStyle name="40% - 輔色2 21 13 23" xfId="27061"/>
    <cellStyle name="40% - 輔色2 21 13 24" xfId="22812"/>
    <cellStyle name="40% - 輔色2 21 13 25" xfId="24898"/>
    <cellStyle name="40% - 輔色2 21 13 3" xfId="6127"/>
    <cellStyle name="40% - 輔色2 21 13 3 10" xfId="9907"/>
    <cellStyle name="40% - 輔色2 21 13 3 11" xfId="10344"/>
    <cellStyle name="40% - 輔色2 21 13 3 12" xfId="11981"/>
    <cellStyle name="40% - 輔色2 21 13 3 13" xfId="21611"/>
    <cellStyle name="40% - 輔色2 21 13 3 14" xfId="22721"/>
    <cellStyle name="40% - 輔色2 21 13 3 15" xfId="23828"/>
    <cellStyle name="40% - 輔色2 21 13 3 16" xfId="24920"/>
    <cellStyle name="40% - 輔色2 21 13 3 17" xfId="22762"/>
    <cellStyle name="40% - 輔色2 21 13 3 18" xfId="23465"/>
    <cellStyle name="40% - 輔色2 21 13 3 19" xfId="28143"/>
    <cellStyle name="40% - 輔色2 21 13 3 2" xfId="12106"/>
    <cellStyle name="40% - 輔色2 21 13 3 20" xfId="23039"/>
    <cellStyle name="40% - 輔色2 21 13 3 3" xfId="7533"/>
    <cellStyle name="40% - 輔色2 21 13 3 4" xfId="9265"/>
    <cellStyle name="40% - 輔色2 21 13 3 5" xfId="12156"/>
    <cellStyle name="40% - 輔色2 21 13 3 6" xfId="13365"/>
    <cellStyle name="40% - 輔色2 21 13 3 7" xfId="14638"/>
    <cellStyle name="40% - 輔色2 21 13 3 8" xfId="8743"/>
    <cellStyle name="40% - 輔色2 21 13 3 9" xfId="17026"/>
    <cellStyle name="40% - 輔色2 21 13 4" xfId="6418"/>
    <cellStyle name="40% - 輔色2 21 13 4 10" xfId="21779"/>
    <cellStyle name="40% - 輔色2 21 13 4 11" xfId="22890"/>
    <cellStyle name="40% - 輔色2 21 13 4 12" xfId="23986"/>
    <cellStyle name="40% - 輔色2 21 13 4 13" xfId="25074"/>
    <cellStyle name="40% - 輔色2 21 13 4 14" xfId="26150"/>
    <cellStyle name="40% - 輔色2 21 13 4 15" xfId="27211"/>
    <cellStyle name="40% - 輔色2 21 13 4 16" xfId="28235"/>
    <cellStyle name="40% - 輔色2 21 13 4 17" xfId="29240"/>
    <cellStyle name="40% - 輔色2 21 13 4 18" xfId="30212"/>
    <cellStyle name="40% - 輔色2 21 13 4 19" xfId="31144"/>
    <cellStyle name="40% - 輔色2 21 13 4 2" xfId="12354"/>
    <cellStyle name="40% - 輔色2 21 13 4 20" xfId="32067"/>
    <cellStyle name="40% - 輔色2 21 13 4 3" xfId="13567"/>
    <cellStyle name="40% - 輔色2 21 13 4 4" xfId="14790"/>
    <cellStyle name="40% - 輔色2 21 13 4 5" xfId="15984"/>
    <cellStyle name="40% - 輔色2 21 13 4 6" xfId="17167"/>
    <cellStyle name="40% - 輔色2 21 13 4 7" xfId="18356"/>
    <cellStyle name="40% - 輔色2 21 13 4 8" xfId="19520"/>
    <cellStyle name="40% - 輔色2 21 13 4 9" xfId="20646"/>
    <cellStyle name="40% - 輔色2 21 13 5" xfId="6534"/>
    <cellStyle name="40% - 輔色2 21 13 5 10" xfId="21877"/>
    <cellStyle name="40% - 輔色2 21 13 5 11" xfId="22989"/>
    <cellStyle name="40% - 輔色2 21 13 5 12" xfId="24091"/>
    <cellStyle name="40% - 輔色2 21 13 5 13" xfId="25173"/>
    <cellStyle name="40% - 輔色2 21 13 5 14" xfId="26245"/>
    <cellStyle name="40% - 輔色2 21 13 5 15" xfId="27301"/>
    <cellStyle name="40% - 輔色2 21 13 5 16" xfId="28329"/>
    <cellStyle name="40% - 輔色2 21 13 5 17" xfId="29331"/>
    <cellStyle name="40% - 輔色2 21 13 5 18" xfId="30300"/>
    <cellStyle name="40% - 輔色2 21 13 5 19" xfId="31230"/>
    <cellStyle name="40% - 輔色2 21 13 5 2" xfId="12461"/>
    <cellStyle name="40% - 輔色2 21 13 5 20" xfId="32152"/>
    <cellStyle name="40% - 輔色2 21 13 5 3" xfId="13673"/>
    <cellStyle name="40% - 輔色2 21 13 5 4" xfId="14897"/>
    <cellStyle name="40% - 輔色2 21 13 5 5" xfId="16090"/>
    <cellStyle name="40% - 輔色2 21 13 5 6" xfId="17276"/>
    <cellStyle name="40% - 輔色2 21 13 5 7" xfId="18459"/>
    <cellStyle name="40% - 輔色2 21 13 5 8" xfId="19617"/>
    <cellStyle name="40% - 輔色2 21 13 5 9" xfId="20747"/>
    <cellStyle name="40% - 輔色2 21 13 6" xfId="6918"/>
    <cellStyle name="40% - 輔色2 21 13 6 10" xfId="22191"/>
    <cellStyle name="40% - 輔色2 21 13 6 11" xfId="23297"/>
    <cellStyle name="40% - 輔色2 21 13 6 12" xfId="24395"/>
    <cellStyle name="40% - 輔色2 21 13 6 13" xfId="25477"/>
    <cellStyle name="40% - 輔色2 21 13 6 14" xfId="26541"/>
    <cellStyle name="40% - 輔色2 21 13 6 15" xfId="27587"/>
    <cellStyle name="40% - 輔色2 21 13 6 16" xfId="28616"/>
    <cellStyle name="40% - 輔色2 21 13 6 17" xfId="29606"/>
    <cellStyle name="40% - 輔色2 21 13 6 18" xfId="30555"/>
    <cellStyle name="40% - 輔色2 21 13 6 19" xfId="31485"/>
    <cellStyle name="40% - 輔色2 21 13 6 2" xfId="12799"/>
    <cellStyle name="40% - 輔色2 21 13 6 20" xfId="32404"/>
    <cellStyle name="40% - 輔色2 21 13 6 3" xfId="14018"/>
    <cellStyle name="40% - 輔色2 21 13 6 4" xfId="15236"/>
    <cellStyle name="40% - 輔色2 21 13 6 5" xfId="16423"/>
    <cellStyle name="40% - 輔色2 21 13 6 6" xfId="17618"/>
    <cellStyle name="40% - 輔色2 21 13 6 7" xfId="18790"/>
    <cellStyle name="40% - 輔色2 21 13 6 8" xfId="19934"/>
    <cellStyle name="40% - 輔色2 21 13 6 9" xfId="21069"/>
    <cellStyle name="40% - 輔色2 21 13 7" xfId="11188"/>
    <cellStyle name="40% - 輔色2 21 13 8" xfId="10154"/>
    <cellStyle name="40% - 輔色2 21 13 9" xfId="8392"/>
    <cellStyle name="40% - 輔色2 21 14" xfId="6801"/>
    <cellStyle name="40% - 輔色2 21 14 10" xfId="22083"/>
    <cellStyle name="40% - 輔色2 21 14 11" xfId="23190"/>
    <cellStyle name="40% - 輔色2 21 14 12" xfId="24288"/>
    <cellStyle name="40% - 輔色2 21 14 13" xfId="25368"/>
    <cellStyle name="40% - 輔色2 21 14 14" xfId="26434"/>
    <cellStyle name="40% - 輔色2 21 14 15" xfId="27486"/>
    <cellStyle name="40% - 輔色2 21 14 16" xfId="28512"/>
    <cellStyle name="40% - 輔色2 21 14 17" xfId="29505"/>
    <cellStyle name="40% - 輔色2 21 14 18" xfId="30455"/>
    <cellStyle name="40% - 輔色2 21 14 19" xfId="31385"/>
    <cellStyle name="40% - 輔色2 21 14 2" xfId="12687"/>
    <cellStyle name="40% - 輔色2 21 14 20" xfId="32304"/>
    <cellStyle name="40% - 輔色2 21 14 3" xfId="13908"/>
    <cellStyle name="40% - 輔色2 21 14 4" xfId="15125"/>
    <cellStyle name="40% - 輔色2 21 14 5" xfId="16309"/>
    <cellStyle name="40% - 輔色2 21 14 6" xfId="17510"/>
    <cellStyle name="40% - 輔色2 21 14 7" xfId="18678"/>
    <cellStyle name="40% - 輔色2 21 14 8" xfId="19826"/>
    <cellStyle name="40% - 輔色2 21 14 9" xfId="20957"/>
    <cellStyle name="40% - 輔色2 21 15" xfId="6208"/>
    <cellStyle name="40% - 輔色2 21 15 10" xfId="21640"/>
    <cellStyle name="40% - 輔色2 21 15 11" xfId="22750"/>
    <cellStyle name="40% - 輔色2 21 15 12" xfId="23857"/>
    <cellStyle name="40% - 輔色2 21 15 13" xfId="24948"/>
    <cellStyle name="40% - 輔色2 21 15 14" xfId="26034"/>
    <cellStyle name="40% - 輔色2 21 15 15" xfId="27094"/>
    <cellStyle name="40% - 輔色2 21 15 16" xfId="28133"/>
    <cellStyle name="40% - 輔色2 21 15 17" xfId="29145"/>
    <cellStyle name="40% - 輔色2 21 15 18" xfId="30130"/>
    <cellStyle name="40% - 輔色2 21 15 19" xfId="31069"/>
    <cellStyle name="40% - 輔色2 21 15 2" xfId="12184"/>
    <cellStyle name="40% - 輔色2 21 15 20" xfId="31995"/>
    <cellStyle name="40% - 輔色2 21 15 3" xfId="13395"/>
    <cellStyle name="40% - 輔色2 21 15 4" xfId="14617"/>
    <cellStyle name="40% - 輔色2 21 15 5" xfId="15820"/>
    <cellStyle name="40% - 輔色2 21 15 6" xfId="17009"/>
    <cellStyle name="40% - 輔色2 21 15 7" xfId="18201"/>
    <cellStyle name="40% - 輔色2 21 15 8" xfId="19363"/>
    <cellStyle name="40% - 輔色2 21 15 9" xfId="20508"/>
    <cellStyle name="40% - 輔色2 21 16" xfId="6682"/>
    <cellStyle name="40% - 輔色2 21 16 10" xfId="21990"/>
    <cellStyle name="40% - 輔色2 21 16 11" xfId="23103"/>
    <cellStyle name="40% - 輔色2 21 16 12" xfId="24195"/>
    <cellStyle name="40% - 輔色2 21 16 13" xfId="25278"/>
    <cellStyle name="40% - 輔色2 21 16 14" xfId="26344"/>
    <cellStyle name="40% - 輔色2 21 16 15" xfId="27398"/>
    <cellStyle name="40% - 輔色2 21 16 16" xfId="28425"/>
    <cellStyle name="40% - 輔色2 21 16 17" xfId="29426"/>
    <cellStyle name="40% - 輔色2 21 16 18" xfId="30384"/>
    <cellStyle name="40% - 輔色2 21 16 19" xfId="31315"/>
    <cellStyle name="40% - 輔色2 21 16 2" xfId="12588"/>
    <cellStyle name="40% - 輔色2 21 16 20" xfId="32235"/>
    <cellStyle name="40% - 輔色2 21 16 3" xfId="13801"/>
    <cellStyle name="40% - 輔色2 21 16 4" xfId="15022"/>
    <cellStyle name="40% - 輔色2 21 16 5" xfId="16212"/>
    <cellStyle name="40% - 輔色2 21 16 6" xfId="17408"/>
    <cellStyle name="40% - 輔色2 21 16 7" xfId="18574"/>
    <cellStyle name="40% - 輔色2 21 16 8" xfId="19733"/>
    <cellStyle name="40% - 輔色2 21 16 9" xfId="20858"/>
    <cellStyle name="40% - 輔色2 21 17" xfId="6530"/>
    <cellStyle name="40% - 輔色2 21 17 10" xfId="21874"/>
    <cellStyle name="40% - 輔色2 21 17 11" xfId="22986"/>
    <cellStyle name="40% - 輔色2 21 17 12" xfId="24087"/>
    <cellStyle name="40% - 輔色2 21 17 13" xfId="25170"/>
    <cellStyle name="40% - 輔色2 21 17 14" xfId="26242"/>
    <cellStyle name="40% - 輔色2 21 17 15" xfId="27298"/>
    <cellStyle name="40% - 輔色2 21 17 16" xfId="28325"/>
    <cellStyle name="40% - 輔色2 21 17 17" xfId="29328"/>
    <cellStyle name="40% - 輔色2 21 17 18" xfId="30297"/>
    <cellStyle name="40% - 輔色2 21 17 19" xfId="31227"/>
    <cellStyle name="40% - 輔色2 21 17 2" xfId="12457"/>
    <cellStyle name="40% - 輔色2 21 17 20" xfId="32149"/>
    <cellStyle name="40% - 輔色2 21 17 3" xfId="13669"/>
    <cellStyle name="40% - 輔色2 21 17 4" xfId="14893"/>
    <cellStyle name="40% - 輔色2 21 17 5" xfId="16086"/>
    <cellStyle name="40% - 輔色2 21 17 6" xfId="17273"/>
    <cellStyle name="40% - 輔色2 21 17 7" xfId="18456"/>
    <cellStyle name="40% - 輔色2 21 17 8" xfId="19614"/>
    <cellStyle name="40% - 輔色2 21 17 9" xfId="20744"/>
    <cellStyle name="40% - 輔色2 21 18" xfId="6946"/>
    <cellStyle name="40% - 輔色2 21 18 10" xfId="22218"/>
    <cellStyle name="40% - 輔色2 21 18 11" xfId="23325"/>
    <cellStyle name="40% - 輔色2 21 18 12" xfId="24422"/>
    <cellStyle name="40% - 輔色2 21 18 13" xfId="25501"/>
    <cellStyle name="40% - 輔色2 21 18 14" xfId="26567"/>
    <cellStyle name="40% - 輔色2 21 18 15" xfId="27612"/>
    <cellStyle name="40% - 輔色2 21 18 16" xfId="28640"/>
    <cellStyle name="40% - 輔色2 21 18 17" xfId="29628"/>
    <cellStyle name="40% - 輔色2 21 18 18" xfId="30578"/>
    <cellStyle name="40% - 輔色2 21 18 19" xfId="31507"/>
    <cellStyle name="40% - 輔色2 21 18 2" xfId="12827"/>
    <cellStyle name="40% - 輔色2 21 18 20" xfId="32426"/>
    <cellStyle name="40% - 輔色2 21 18 3" xfId="14045"/>
    <cellStyle name="40% - 輔色2 21 18 4" xfId="15262"/>
    <cellStyle name="40% - 輔色2 21 18 5" xfId="16448"/>
    <cellStyle name="40% - 輔色2 21 18 6" xfId="17644"/>
    <cellStyle name="40% - 輔色2 21 18 7" xfId="18816"/>
    <cellStyle name="40% - 輔色2 21 18 8" xfId="19959"/>
    <cellStyle name="40% - 輔色2 21 18 9" xfId="21094"/>
    <cellStyle name="40% - 輔色2 21 19" xfId="10906"/>
    <cellStyle name="40% - 輔色2 21 2" xfId="4894"/>
    <cellStyle name="40% - 輔色2 21 2 10" xfId="9760"/>
    <cellStyle name="40% - 輔色2 21 2 11" xfId="8558"/>
    <cellStyle name="40% - 輔色2 21 2 12" xfId="8781"/>
    <cellStyle name="40% - 輔色2 21 2 13" xfId="15773"/>
    <cellStyle name="40% - 輔色2 21 2 14" xfId="15954"/>
    <cellStyle name="40% - 輔色2 21 2 15" xfId="9549"/>
    <cellStyle name="40% - 輔色2 21 2 16" xfId="14109"/>
    <cellStyle name="40% - 輔色2 21 2 17" xfId="11723"/>
    <cellStyle name="40% - 輔色2 21 2 18" xfId="18928"/>
    <cellStyle name="40% - 輔色2 21 2 19" xfId="17658"/>
    <cellStyle name="40% - 輔色2 21 2 2" xfId="6873"/>
    <cellStyle name="40% - 輔色2 21 2 2 10" xfId="22147"/>
    <cellStyle name="40% - 輔色2 21 2 2 11" xfId="23253"/>
    <cellStyle name="40% - 輔色2 21 2 2 12" xfId="24351"/>
    <cellStyle name="40% - 輔色2 21 2 2 13" xfId="25433"/>
    <cellStyle name="40% - 輔色2 21 2 2 14" xfId="26496"/>
    <cellStyle name="40% - 輔色2 21 2 2 15" xfId="27544"/>
    <cellStyle name="40% - 輔色2 21 2 2 16" xfId="28573"/>
    <cellStyle name="40% - 輔色2 21 2 2 17" xfId="29562"/>
    <cellStyle name="40% - 輔色2 21 2 2 18" xfId="30512"/>
    <cellStyle name="40% - 輔色2 21 2 2 19" xfId="31442"/>
    <cellStyle name="40% - 輔色2 21 2 2 2" xfId="12755"/>
    <cellStyle name="40% - 輔色2 21 2 2 20" xfId="32361"/>
    <cellStyle name="40% - 輔色2 21 2 2 3" xfId="13974"/>
    <cellStyle name="40% - 輔色2 21 2 2 4" xfId="15191"/>
    <cellStyle name="40% - 輔色2 21 2 2 5" xfId="16379"/>
    <cellStyle name="40% - 輔色2 21 2 2 6" xfId="17575"/>
    <cellStyle name="40% - 輔色2 21 2 2 7" xfId="18745"/>
    <cellStyle name="40% - 輔色2 21 2 2 8" xfId="19890"/>
    <cellStyle name="40% - 輔色2 21 2 2 9" xfId="21024"/>
    <cellStyle name="40% - 輔色2 21 2 20" xfId="8294"/>
    <cellStyle name="40% - 輔色2 21 2 21" xfId="10363"/>
    <cellStyle name="40% - 輔色2 21 2 22" xfId="7795"/>
    <cellStyle name="40% - 輔色2 21 2 23" xfId="11943"/>
    <cellStyle name="40% - 輔色2 21 2 24" xfId="8547"/>
    <cellStyle name="40% - 輔色2 21 2 25" xfId="18429"/>
    <cellStyle name="40% - 輔色2 21 2 3" xfId="6156"/>
    <cellStyle name="40% - 輔色2 21 2 3 10" xfId="17250"/>
    <cellStyle name="40% - 輔色2 21 2 3 11" xfId="19440"/>
    <cellStyle name="40% - 輔色2 21 2 3 12" xfId="19369"/>
    <cellStyle name="40% - 輔色2 21 2 3 13" xfId="21131"/>
    <cellStyle name="40% - 輔色2 21 2 3 14" xfId="13853"/>
    <cellStyle name="40% - 輔色2 21 2 3 15" xfId="14700"/>
    <cellStyle name="40% - 輔色2 21 2 3 16" xfId="7625"/>
    <cellStyle name="40% - 輔色2 21 2 3 17" xfId="9828"/>
    <cellStyle name="40% - 輔色2 21 2 3 18" xfId="11296"/>
    <cellStyle name="40% - 輔色2 21 2 3 19" xfId="11464"/>
    <cellStyle name="40% - 輔色2 21 2 3 2" xfId="12135"/>
    <cellStyle name="40% - 輔色2 21 2 3 20" xfId="28544"/>
    <cellStyle name="40% - 輔色2 21 2 3 3" xfId="9294"/>
    <cellStyle name="40% - 輔色2 21 2 3 4" xfId="9993"/>
    <cellStyle name="40% - 輔色2 21 2 3 5" xfId="8517"/>
    <cellStyle name="40% - 輔色2 21 2 3 6" xfId="9878"/>
    <cellStyle name="40% - 輔色2 21 2 3 7" xfId="8836"/>
    <cellStyle name="40% - 輔色2 21 2 3 8" xfId="7970"/>
    <cellStyle name="40% - 輔色2 21 2 3 9" xfId="15801"/>
    <cellStyle name="40% - 輔色2 21 2 4" xfId="6406"/>
    <cellStyle name="40% - 輔色2 21 2 4 10" xfId="21767"/>
    <cellStyle name="40% - 輔色2 21 2 4 11" xfId="22878"/>
    <cellStyle name="40% - 輔色2 21 2 4 12" xfId="23974"/>
    <cellStyle name="40% - 輔色2 21 2 4 13" xfId="25062"/>
    <cellStyle name="40% - 輔色2 21 2 4 14" xfId="26138"/>
    <cellStyle name="40% - 輔色2 21 2 4 15" xfId="27199"/>
    <cellStyle name="40% - 輔色2 21 2 4 16" xfId="28223"/>
    <cellStyle name="40% - 輔色2 21 2 4 17" xfId="29228"/>
    <cellStyle name="40% - 輔色2 21 2 4 18" xfId="30200"/>
    <cellStyle name="40% - 輔色2 21 2 4 19" xfId="31132"/>
    <cellStyle name="40% - 輔色2 21 2 4 2" xfId="12342"/>
    <cellStyle name="40% - 輔色2 21 2 4 20" xfId="32055"/>
    <cellStyle name="40% - 輔色2 21 2 4 3" xfId="13555"/>
    <cellStyle name="40% - 輔色2 21 2 4 4" xfId="14778"/>
    <cellStyle name="40% - 輔色2 21 2 4 5" xfId="15972"/>
    <cellStyle name="40% - 輔色2 21 2 4 6" xfId="17155"/>
    <cellStyle name="40% - 輔色2 21 2 4 7" xfId="18344"/>
    <cellStyle name="40% - 輔色2 21 2 4 8" xfId="19508"/>
    <cellStyle name="40% - 輔色2 21 2 4 9" xfId="20634"/>
    <cellStyle name="40% - 輔色2 21 2 5" xfId="6924"/>
    <cellStyle name="40% - 輔色2 21 2 5 10" xfId="22197"/>
    <cellStyle name="40% - 輔色2 21 2 5 11" xfId="23303"/>
    <cellStyle name="40% - 輔色2 21 2 5 12" xfId="24401"/>
    <cellStyle name="40% - 輔色2 21 2 5 13" xfId="25482"/>
    <cellStyle name="40% - 輔色2 21 2 5 14" xfId="26547"/>
    <cellStyle name="40% - 輔色2 21 2 5 15" xfId="27593"/>
    <cellStyle name="40% - 輔色2 21 2 5 16" xfId="28622"/>
    <cellStyle name="40% - 輔色2 21 2 5 17" xfId="29611"/>
    <cellStyle name="40% - 輔色2 21 2 5 18" xfId="30560"/>
    <cellStyle name="40% - 輔色2 21 2 5 19" xfId="31490"/>
    <cellStyle name="40% - 輔色2 21 2 5 2" xfId="12805"/>
    <cellStyle name="40% - 輔色2 21 2 5 20" xfId="32409"/>
    <cellStyle name="40% - 輔色2 21 2 5 3" xfId="14024"/>
    <cellStyle name="40% - 輔色2 21 2 5 4" xfId="15242"/>
    <cellStyle name="40% - 輔色2 21 2 5 5" xfId="16429"/>
    <cellStyle name="40% - 輔色2 21 2 5 6" xfId="17624"/>
    <cellStyle name="40% - 輔色2 21 2 5 7" xfId="18795"/>
    <cellStyle name="40% - 輔色2 21 2 5 8" xfId="19939"/>
    <cellStyle name="40% - 輔色2 21 2 5 9" xfId="21075"/>
    <cellStyle name="40% - 輔色2 21 2 6" xfId="6096"/>
    <cellStyle name="40% - 輔色2 21 2 6 10" xfId="17322"/>
    <cellStyle name="40% - 輔色2 21 2 6 11" xfId="8216"/>
    <cellStyle name="40% - 輔色2 21 2 6 12" xfId="9687"/>
    <cellStyle name="40% - 輔色2 21 2 6 13" xfId="21581"/>
    <cellStyle name="40% - 輔色2 21 2 6 14" xfId="8759"/>
    <cellStyle name="40% - 輔色2 21 2 6 15" xfId="19376"/>
    <cellStyle name="40% - 輔色2 21 2 6 16" xfId="20916"/>
    <cellStyle name="40% - 輔色2 21 2 6 17" xfId="14737"/>
    <cellStyle name="40% - 輔色2 21 2 6 18" xfId="9688"/>
    <cellStyle name="40% - 輔色2 21 2 6 19" xfId="19673"/>
    <cellStyle name="40% - 輔色2 21 2 6 2" xfId="12077"/>
    <cellStyle name="40% - 輔色2 21 2 6 20" xfId="28185"/>
    <cellStyle name="40% - 輔色2 21 2 6 3" xfId="7563"/>
    <cellStyle name="40% - 輔色2 21 2 6 4" xfId="9248"/>
    <cellStyle name="40% - 輔色2 21 2 6 5" xfId="10015"/>
    <cellStyle name="40% - 輔色2 21 2 6 6" xfId="8493"/>
    <cellStyle name="40% - 輔色2 21 2 6 7" xfId="7840"/>
    <cellStyle name="40% - 輔色2 21 2 6 8" xfId="9040"/>
    <cellStyle name="40% - 輔色2 21 2 6 9" xfId="11632"/>
    <cellStyle name="40% - 輔色2 21 2 7" xfId="11149"/>
    <cellStyle name="40% - 輔色2 21 2 8" xfId="9386"/>
    <cellStyle name="40% - 輔色2 21 2 9" xfId="9806"/>
    <cellStyle name="40% - 輔色2 21 20" xfId="11270"/>
    <cellStyle name="40% - 輔色2 21 21" xfId="8195"/>
    <cellStyle name="40% - 輔色2 21 22" xfId="8760"/>
    <cellStyle name="40% - 輔色2 21 23" xfId="10091"/>
    <cellStyle name="40% - 輔色2 21 24" xfId="11727"/>
    <cellStyle name="40% - 輔色2 21 25" xfId="10488"/>
    <cellStyle name="40% - 輔色2 21 26" xfId="8087"/>
    <cellStyle name="40% - 輔色2 21 27" xfId="7894"/>
    <cellStyle name="40% - 輔色2 21 28" xfId="11323"/>
    <cellStyle name="40% - 輔色2 21 29" xfId="15058"/>
    <cellStyle name="40% - 輔色2 21 3" xfId="5846"/>
    <cellStyle name="40% - 輔色2 21 3 10" xfId="11366"/>
    <cellStyle name="40% - 輔色2 21 3 11" xfId="8128"/>
    <cellStyle name="40% - 輔色2 21 3 12" xfId="8969"/>
    <cellStyle name="40% - 輔色2 21 3 13" xfId="10781"/>
    <cellStyle name="40% - 輔色2 21 3 14" xfId="7888"/>
    <cellStyle name="40% - 輔色2 21 3 15" xfId="7942"/>
    <cellStyle name="40% - 輔色2 21 3 16" xfId="7962"/>
    <cellStyle name="40% - 輔色2 21 3 17" xfId="17098"/>
    <cellStyle name="40% - 輔色2 21 3 18" xfId="8475"/>
    <cellStyle name="40% - 輔色2 21 3 19" xfId="10442"/>
    <cellStyle name="40% - 輔色2 21 3 2" xfId="7126"/>
    <cellStyle name="40% - 輔色2 21 3 2 10" xfId="22373"/>
    <cellStyle name="40% - 輔色2 21 3 2 11" xfId="23479"/>
    <cellStyle name="40% - 輔色2 21 3 2 12" xfId="24574"/>
    <cellStyle name="40% - 輔色2 21 3 2 13" xfId="25659"/>
    <cellStyle name="40% - 輔色2 21 3 2 14" xfId="26721"/>
    <cellStyle name="40% - 輔色2 21 3 2 15" xfId="27765"/>
    <cellStyle name="40% - 輔色2 21 3 2 16" xfId="28786"/>
    <cellStyle name="40% - 輔色2 21 3 2 17" xfId="29774"/>
    <cellStyle name="40% - 輔色2 21 3 2 18" xfId="30719"/>
    <cellStyle name="40% - 輔色2 21 3 2 19" xfId="31647"/>
    <cellStyle name="40% - 輔色2 21 3 2 2" xfId="12996"/>
    <cellStyle name="40% - 輔色2 21 3 2 20" xfId="32563"/>
    <cellStyle name="40% - 輔色2 21 3 2 3" xfId="14215"/>
    <cellStyle name="40% - 輔色2 21 3 2 4" xfId="15426"/>
    <cellStyle name="40% - 輔色2 21 3 2 5" xfId="16617"/>
    <cellStyle name="40% - 輔色2 21 3 2 6" xfId="17811"/>
    <cellStyle name="40% - 輔色2 21 3 2 7" xfId="18976"/>
    <cellStyle name="40% - 輔色2 21 3 2 8" xfId="20120"/>
    <cellStyle name="40% - 輔色2 21 3 2 9" xfId="21254"/>
    <cellStyle name="40% - 輔色2 21 3 20" xfId="9630"/>
    <cellStyle name="40% - 輔色2 21 3 21" xfId="11686"/>
    <cellStyle name="40% - 輔色2 21 3 22" xfId="15836"/>
    <cellStyle name="40% - 輔色2 21 3 23" xfId="12489"/>
    <cellStyle name="40% - 輔色2 21 3 24" xfId="15282"/>
    <cellStyle name="40% - 輔色2 21 3 25" xfId="19701"/>
    <cellStyle name="40% - 輔色2 21 3 3" xfId="7215"/>
    <cellStyle name="40% - 輔色2 21 3 3 10" xfId="22453"/>
    <cellStyle name="40% - 輔色2 21 3 3 11" xfId="23559"/>
    <cellStyle name="40% - 輔色2 21 3 3 12" xfId="24651"/>
    <cellStyle name="40% - 輔色2 21 3 3 13" xfId="25738"/>
    <cellStyle name="40% - 輔色2 21 3 3 14" xfId="26797"/>
    <cellStyle name="40% - 輔色2 21 3 3 15" xfId="27840"/>
    <cellStyle name="40% - 輔色2 21 3 3 16" xfId="28862"/>
    <cellStyle name="40% - 輔色2 21 3 3 17" xfId="29849"/>
    <cellStyle name="40% - 輔色2 21 3 3 18" xfId="30791"/>
    <cellStyle name="40% - 輔色2 21 3 3 19" xfId="31718"/>
    <cellStyle name="40% - 輔色2 21 3 3 2" xfId="13079"/>
    <cellStyle name="40% - 輔色2 21 3 3 20" xfId="32634"/>
    <cellStyle name="40% - 輔色2 21 3 3 3" xfId="14298"/>
    <cellStyle name="40% - 輔色2 21 3 3 4" xfId="15508"/>
    <cellStyle name="40% - 輔色2 21 3 3 5" xfId="16701"/>
    <cellStyle name="40% - 輔色2 21 3 3 6" xfId="17894"/>
    <cellStyle name="40% - 輔色2 21 3 3 7" xfId="19057"/>
    <cellStyle name="40% - 輔色2 21 3 3 8" xfId="20198"/>
    <cellStyle name="40% - 輔色2 21 3 3 9" xfId="21335"/>
    <cellStyle name="40% - 輔色2 21 3 4" xfId="7291"/>
    <cellStyle name="40% - 輔色2 21 3 4 10" xfId="22521"/>
    <cellStyle name="40% - 輔色2 21 3 4 11" xfId="23626"/>
    <cellStyle name="40% - 輔色2 21 3 4 12" xfId="24718"/>
    <cellStyle name="40% - 輔色2 21 3 4 13" xfId="25805"/>
    <cellStyle name="40% - 輔色2 21 3 4 14" xfId="26867"/>
    <cellStyle name="40% - 輔色2 21 3 4 15" xfId="27910"/>
    <cellStyle name="40% - 輔色2 21 3 4 16" xfId="28930"/>
    <cellStyle name="40% - 輔色2 21 3 4 17" xfId="29918"/>
    <cellStyle name="40% - 輔色2 21 3 4 18" xfId="30858"/>
    <cellStyle name="40% - 輔色2 21 3 4 19" xfId="31785"/>
    <cellStyle name="40% - 輔色2 21 3 4 2" xfId="13149"/>
    <cellStyle name="40% - 輔色2 21 3 4 20" xfId="32701"/>
    <cellStyle name="40% - 輔色2 21 3 4 3" xfId="14370"/>
    <cellStyle name="40% - 輔色2 21 3 4 4" xfId="15581"/>
    <cellStyle name="40% - 輔色2 21 3 4 5" xfId="16773"/>
    <cellStyle name="40% - 輔色2 21 3 4 6" xfId="17967"/>
    <cellStyle name="40% - 輔色2 21 3 4 7" xfId="19129"/>
    <cellStyle name="40% - 輔色2 21 3 4 8" xfId="20271"/>
    <cellStyle name="40% - 輔色2 21 3 4 9" xfId="21406"/>
    <cellStyle name="40% - 輔色2 21 3 5" xfId="7360"/>
    <cellStyle name="40% - 輔色2 21 3 5 10" xfId="22589"/>
    <cellStyle name="40% - 輔色2 21 3 5 11" xfId="23693"/>
    <cellStyle name="40% - 輔色2 21 3 5 12" xfId="24786"/>
    <cellStyle name="40% - 輔色2 21 3 5 13" xfId="25872"/>
    <cellStyle name="40% - 輔色2 21 3 5 14" xfId="26934"/>
    <cellStyle name="40% - 輔色2 21 3 5 15" xfId="27979"/>
    <cellStyle name="40% - 輔色2 21 3 5 16" xfId="28997"/>
    <cellStyle name="40% - 輔色2 21 3 5 17" xfId="29985"/>
    <cellStyle name="40% - 輔色2 21 3 5 18" xfId="30925"/>
    <cellStyle name="40% - 輔色2 21 3 5 19" xfId="31852"/>
    <cellStyle name="40% - 輔色2 21 3 5 2" xfId="13218"/>
    <cellStyle name="40% - 輔色2 21 3 5 20" xfId="32767"/>
    <cellStyle name="40% - 輔色2 21 3 5 3" xfId="14439"/>
    <cellStyle name="40% - 輔色2 21 3 5 4" xfId="15649"/>
    <cellStyle name="40% - 輔色2 21 3 5 5" xfId="16842"/>
    <cellStyle name="40% - 輔色2 21 3 5 6" xfId="18035"/>
    <cellStyle name="40% - 輔色2 21 3 5 7" xfId="19197"/>
    <cellStyle name="40% - 輔色2 21 3 5 8" xfId="20340"/>
    <cellStyle name="40% - 輔色2 21 3 5 9" xfId="21474"/>
    <cellStyle name="40% - 輔色2 21 3 6" xfId="7426"/>
    <cellStyle name="40% - 輔色2 21 3 6 10" xfId="22655"/>
    <cellStyle name="40% - 輔色2 21 3 6 11" xfId="23759"/>
    <cellStyle name="40% - 輔色2 21 3 6 12" xfId="24852"/>
    <cellStyle name="40% - 輔色2 21 3 6 13" xfId="25938"/>
    <cellStyle name="40% - 輔色2 21 3 6 14" xfId="27000"/>
    <cellStyle name="40% - 輔色2 21 3 6 15" xfId="28045"/>
    <cellStyle name="40% - 輔色2 21 3 6 16" xfId="29063"/>
    <cellStyle name="40% - 輔色2 21 3 6 17" xfId="30051"/>
    <cellStyle name="40% - 輔色2 21 3 6 18" xfId="30991"/>
    <cellStyle name="40% - 輔色2 21 3 6 19" xfId="31918"/>
    <cellStyle name="40% - 輔色2 21 3 6 2" xfId="13284"/>
    <cellStyle name="40% - 輔色2 21 3 6 20" xfId="32833"/>
    <cellStyle name="40% - 輔色2 21 3 6 3" xfId="14505"/>
    <cellStyle name="40% - 輔色2 21 3 6 4" xfId="15715"/>
    <cellStyle name="40% - 輔色2 21 3 6 5" xfId="16908"/>
    <cellStyle name="40% - 輔色2 21 3 6 6" xfId="18101"/>
    <cellStyle name="40% - 輔色2 21 3 6 7" xfId="19263"/>
    <cellStyle name="40% - 輔色2 21 3 6 8" xfId="20406"/>
    <cellStyle name="40% - 輔色2 21 3 6 9" xfId="21540"/>
    <cellStyle name="40% - 輔色2 21 3 7" xfId="11866"/>
    <cellStyle name="40% - 輔色2 21 3 8" xfId="7732"/>
    <cellStyle name="40% - 輔色2 21 3 9" xfId="9119"/>
    <cellStyle name="40% - 輔色2 21 30" xfId="11467"/>
    <cellStyle name="40% - 輔色2 21 31" xfId="8587"/>
    <cellStyle name="40% - 輔色2 21 32" xfId="16232"/>
    <cellStyle name="40% - 輔色2 21 33" xfId="11621"/>
    <cellStyle name="40% - 輔色2 21 34" xfId="13854"/>
    <cellStyle name="40% - 輔色2 21 35" xfId="10186"/>
    <cellStyle name="40% - 輔色2 21 36" xfId="19672"/>
    <cellStyle name="40% - 輔色2 21 37" xfId="18541"/>
    <cellStyle name="40% - 輔色2 21 4" xfId="4929"/>
    <cellStyle name="40% - 輔色2 21 4 10" xfId="13422"/>
    <cellStyle name="40% - 輔色2 21 4 11" xfId="14649"/>
    <cellStyle name="40% - 輔色2 21 4 12" xfId="16953"/>
    <cellStyle name="40% - 輔色2 21 4 13" xfId="7772"/>
    <cellStyle name="40% - 輔色2 21 4 14" xfId="18226"/>
    <cellStyle name="40% - 輔色2 21 4 15" xfId="17652"/>
    <cellStyle name="40% - 輔色2 21 4 16" xfId="20469"/>
    <cellStyle name="40% - 輔色2 21 4 17" xfId="21663"/>
    <cellStyle name="40% - 輔色2 21 4 18" xfId="22772"/>
    <cellStyle name="40% - 輔色2 21 4 19" xfId="23877"/>
    <cellStyle name="40% - 輔色2 21 4 2" xfId="6897"/>
    <cellStyle name="40% - 輔色2 21 4 2 10" xfId="22171"/>
    <cellStyle name="40% - 輔色2 21 4 2 11" xfId="23277"/>
    <cellStyle name="40% - 輔色2 21 4 2 12" xfId="24375"/>
    <cellStyle name="40% - 輔色2 21 4 2 13" xfId="25457"/>
    <cellStyle name="40% - 輔色2 21 4 2 14" xfId="26520"/>
    <cellStyle name="40% - 輔色2 21 4 2 15" xfId="27568"/>
    <cellStyle name="40% - 輔色2 21 4 2 16" xfId="28597"/>
    <cellStyle name="40% - 輔色2 21 4 2 17" xfId="29586"/>
    <cellStyle name="40% - 輔色2 21 4 2 18" xfId="30536"/>
    <cellStyle name="40% - 輔色2 21 4 2 19" xfId="31466"/>
    <cellStyle name="40% - 輔色2 21 4 2 2" xfId="12779"/>
    <cellStyle name="40% - 輔色2 21 4 2 20" xfId="32385"/>
    <cellStyle name="40% - 輔色2 21 4 2 3" xfId="13998"/>
    <cellStyle name="40% - 輔色2 21 4 2 4" xfId="15215"/>
    <cellStyle name="40% - 輔色2 21 4 2 5" xfId="16403"/>
    <cellStyle name="40% - 輔色2 21 4 2 6" xfId="17599"/>
    <cellStyle name="40% - 輔色2 21 4 2 7" xfId="18769"/>
    <cellStyle name="40% - 輔色2 21 4 2 8" xfId="19914"/>
    <cellStyle name="40% - 輔色2 21 4 2 9" xfId="21048"/>
    <cellStyle name="40% - 輔色2 21 4 20" xfId="24968"/>
    <cellStyle name="40% - 輔色2 21 4 21" xfId="26053"/>
    <cellStyle name="40% - 輔色2 21 4 22" xfId="25245"/>
    <cellStyle name="40% - 輔色2 21 4 23" xfId="14924"/>
    <cellStyle name="40% - 輔色2 21 4 24" xfId="15568"/>
    <cellStyle name="40% - 輔色2 21 4 25" xfId="31031"/>
    <cellStyle name="40% - 輔色2 21 4 3" xfId="6133"/>
    <cellStyle name="40% - 輔色2 21 4 3 10" xfId="17645"/>
    <cellStyle name="40% - 輔色2 21 4 3 11" xfId="19777"/>
    <cellStyle name="40% - 輔色2 21 4 3 12" xfId="17209"/>
    <cellStyle name="40% - 輔色2 21 4 3 13" xfId="18598"/>
    <cellStyle name="40% - 輔色2 21 4 3 14" xfId="15850"/>
    <cellStyle name="40% - 輔色2 21 4 3 15" xfId="20881"/>
    <cellStyle name="40% - 輔色2 21 4 3 16" xfId="10969"/>
    <cellStyle name="40% - 輔色2 21 4 3 17" xfId="21695"/>
    <cellStyle name="40% - 輔色2 21 4 3 18" xfId="27151"/>
    <cellStyle name="40% - 輔色2 21 4 3 19" xfId="11911"/>
    <cellStyle name="40% - 輔色2 21 4 3 2" xfId="12112"/>
    <cellStyle name="40% - 輔色2 21 4 3 20" xfId="28841"/>
    <cellStyle name="40% - 輔色2 21 4 3 3" xfId="7527"/>
    <cellStyle name="40% - 輔色2 21 4 3 4" xfId="9271"/>
    <cellStyle name="40% - 輔色2 21 4 3 5" xfId="11230"/>
    <cellStyle name="40% - 輔色2 21 4 3 6" xfId="8230"/>
    <cellStyle name="40% - 輔色2 21 4 3 7" xfId="8280"/>
    <cellStyle name="40% - 輔色2 21 4 3 8" xfId="15905"/>
    <cellStyle name="40% - 輔色2 21 4 3 9" xfId="10604"/>
    <cellStyle name="40% - 輔色2 21 4 4" xfId="6412"/>
    <cellStyle name="40% - 輔色2 21 4 4 10" xfId="21773"/>
    <cellStyle name="40% - 輔色2 21 4 4 11" xfId="22884"/>
    <cellStyle name="40% - 輔色2 21 4 4 12" xfId="23980"/>
    <cellStyle name="40% - 輔色2 21 4 4 13" xfId="25068"/>
    <cellStyle name="40% - 輔色2 21 4 4 14" xfId="26144"/>
    <cellStyle name="40% - 輔色2 21 4 4 15" xfId="27205"/>
    <cellStyle name="40% - 輔色2 21 4 4 16" xfId="28229"/>
    <cellStyle name="40% - 輔色2 21 4 4 17" xfId="29234"/>
    <cellStyle name="40% - 輔色2 21 4 4 18" xfId="30206"/>
    <cellStyle name="40% - 輔色2 21 4 4 19" xfId="31138"/>
    <cellStyle name="40% - 輔色2 21 4 4 2" xfId="12348"/>
    <cellStyle name="40% - 輔色2 21 4 4 20" xfId="32061"/>
    <cellStyle name="40% - 輔色2 21 4 4 3" xfId="13561"/>
    <cellStyle name="40% - 輔色2 21 4 4 4" xfId="14784"/>
    <cellStyle name="40% - 輔色2 21 4 4 5" xfId="15978"/>
    <cellStyle name="40% - 輔色2 21 4 4 6" xfId="17161"/>
    <cellStyle name="40% - 輔色2 21 4 4 7" xfId="18350"/>
    <cellStyle name="40% - 輔色2 21 4 4 8" xfId="19514"/>
    <cellStyle name="40% - 輔色2 21 4 4 9" xfId="20640"/>
    <cellStyle name="40% - 輔色2 21 4 5" xfId="6705"/>
    <cellStyle name="40% - 輔色2 21 4 5 10" xfId="22011"/>
    <cellStyle name="40% - 輔色2 21 4 5 11" xfId="23122"/>
    <cellStyle name="40% - 輔色2 21 4 5 12" xfId="24214"/>
    <cellStyle name="40% - 輔色2 21 4 5 13" xfId="25295"/>
    <cellStyle name="40% - 輔色2 21 4 5 14" xfId="26364"/>
    <cellStyle name="40% - 輔色2 21 4 5 15" xfId="27416"/>
    <cellStyle name="40% - 輔色2 21 4 5 16" xfId="28444"/>
    <cellStyle name="40% - 輔色2 21 4 5 17" xfId="29445"/>
    <cellStyle name="40% - 輔色2 21 4 5 18" xfId="30400"/>
    <cellStyle name="40% - 輔色2 21 4 5 19" xfId="31331"/>
    <cellStyle name="40% - 輔色2 21 4 5 2" xfId="12608"/>
    <cellStyle name="40% - 輔色2 21 4 5 20" xfId="32251"/>
    <cellStyle name="40% - 輔色2 21 4 5 3" xfId="13822"/>
    <cellStyle name="40% - 輔色2 21 4 5 4" xfId="15044"/>
    <cellStyle name="40% - 輔色2 21 4 5 5" xfId="16231"/>
    <cellStyle name="40% - 輔色2 21 4 5 6" xfId="17429"/>
    <cellStyle name="40% - 輔色2 21 4 5 7" xfId="18597"/>
    <cellStyle name="40% - 輔色2 21 4 5 8" xfId="19752"/>
    <cellStyle name="40% - 輔色2 21 4 5 9" xfId="20880"/>
    <cellStyle name="40% - 輔色2 21 4 6" xfId="6836"/>
    <cellStyle name="40% - 輔色2 21 4 6 10" xfId="22115"/>
    <cellStyle name="40% - 輔色2 21 4 6 11" xfId="23222"/>
    <cellStyle name="40% - 輔色2 21 4 6 12" xfId="24319"/>
    <cellStyle name="40% - 輔色2 21 4 6 13" xfId="25401"/>
    <cellStyle name="40% - 輔色2 21 4 6 14" xfId="26466"/>
    <cellStyle name="40% - 輔色2 21 4 6 15" xfId="27517"/>
    <cellStyle name="40% - 輔色2 21 4 6 16" xfId="28543"/>
    <cellStyle name="40% - 輔色2 21 4 6 17" xfId="29536"/>
    <cellStyle name="40% - 輔色2 21 4 6 18" xfId="30486"/>
    <cellStyle name="40% - 輔色2 21 4 6 19" xfId="31416"/>
    <cellStyle name="40% - 輔色2 21 4 6 2" xfId="12720"/>
    <cellStyle name="40% - 輔色2 21 4 6 20" xfId="32335"/>
    <cellStyle name="40% - 輔色2 21 4 6 3" xfId="13941"/>
    <cellStyle name="40% - 輔色2 21 4 6 4" xfId="15158"/>
    <cellStyle name="40% - 輔色2 21 4 6 5" xfId="16344"/>
    <cellStyle name="40% - 輔色2 21 4 6 6" xfId="17543"/>
    <cellStyle name="40% - 輔色2 21 4 6 7" xfId="18711"/>
    <cellStyle name="40% - 輔色2 21 4 6 8" xfId="19859"/>
    <cellStyle name="40% - 輔色2 21 4 6 9" xfId="20990"/>
    <cellStyle name="40% - 輔色2 21 4 7" xfId="11181"/>
    <cellStyle name="40% - 輔色2 21 4 8" xfId="10462"/>
    <cellStyle name="40% - 輔色2 21 4 9" xfId="12214"/>
    <cellStyle name="40% - 輔色2 21 5" xfId="5820"/>
    <cellStyle name="40% - 輔色2 21 5 10" xfId="9865"/>
    <cellStyle name="40% - 輔色2 21 5 11" xfId="11763"/>
    <cellStyle name="40% - 輔色2 21 5 12" xfId="15092"/>
    <cellStyle name="40% - 輔色2 21 5 13" xfId="10838"/>
    <cellStyle name="40% - 輔色2 21 5 14" xfId="17475"/>
    <cellStyle name="40% - 輔色2 21 5 15" xfId="18605"/>
    <cellStyle name="40% - 輔色2 21 5 16" xfId="19851"/>
    <cellStyle name="40% - 輔色2 21 5 17" xfId="20886"/>
    <cellStyle name="40% - 輔色2 21 5 18" xfId="19315"/>
    <cellStyle name="40% - 輔色2 21 5 19" xfId="8826"/>
    <cellStyle name="40% - 輔色2 21 5 2" xfId="7112"/>
    <cellStyle name="40% - 輔色2 21 5 2 10" xfId="22360"/>
    <cellStyle name="40% - 輔色2 21 5 2 11" xfId="23466"/>
    <cellStyle name="40% - 輔色2 21 5 2 12" xfId="24561"/>
    <cellStyle name="40% - 輔色2 21 5 2 13" xfId="25645"/>
    <cellStyle name="40% - 輔色2 21 5 2 14" xfId="26708"/>
    <cellStyle name="40% - 輔色2 21 5 2 15" xfId="27752"/>
    <cellStyle name="40% - 輔色2 21 5 2 16" xfId="28773"/>
    <cellStyle name="40% - 輔色2 21 5 2 17" xfId="29761"/>
    <cellStyle name="40% - 輔色2 21 5 2 18" xfId="30706"/>
    <cellStyle name="40% - 輔色2 21 5 2 19" xfId="31634"/>
    <cellStyle name="40% - 輔色2 21 5 2 2" xfId="12983"/>
    <cellStyle name="40% - 輔色2 21 5 2 20" xfId="32550"/>
    <cellStyle name="40% - 輔色2 21 5 2 3" xfId="14201"/>
    <cellStyle name="40% - 輔色2 21 5 2 4" xfId="15412"/>
    <cellStyle name="40% - 輔色2 21 5 2 5" xfId="16603"/>
    <cellStyle name="40% - 輔色2 21 5 2 6" xfId="17797"/>
    <cellStyle name="40% - 輔色2 21 5 2 7" xfId="18963"/>
    <cellStyle name="40% - 輔色2 21 5 2 8" xfId="20106"/>
    <cellStyle name="40% - 輔色2 21 5 2 9" xfId="21241"/>
    <cellStyle name="40% - 輔色2 21 5 20" xfId="11118"/>
    <cellStyle name="40% - 輔色2 21 5 21" xfId="17355"/>
    <cellStyle name="40% - 輔色2 21 5 22" xfId="26370"/>
    <cellStyle name="40% - 輔色2 21 5 23" xfId="9782"/>
    <cellStyle name="40% - 輔色2 21 5 24" xfId="28482"/>
    <cellStyle name="40% - 輔色2 21 5 25" xfId="29449"/>
    <cellStyle name="40% - 輔色2 21 5 3" xfId="7202"/>
    <cellStyle name="40% - 輔色2 21 5 3 10" xfId="22440"/>
    <cellStyle name="40% - 輔色2 21 5 3 11" xfId="23546"/>
    <cellStyle name="40% - 輔色2 21 5 3 12" xfId="24638"/>
    <cellStyle name="40% - 輔色2 21 5 3 13" xfId="25725"/>
    <cellStyle name="40% - 輔色2 21 5 3 14" xfId="26784"/>
    <cellStyle name="40% - 輔色2 21 5 3 15" xfId="27827"/>
    <cellStyle name="40% - 輔色2 21 5 3 16" xfId="28849"/>
    <cellStyle name="40% - 輔色2 21 5 3 17" xfId="29836"/>
    <cellStyle name="40% - 輔色2 21 5 3 18" xfId="30778"/>
    <cellStyle name="40% - 輔色2 21 5 3 19" xfId="31705"/>
    <cellStyle name="40% - 輔色2 21 5 3 2" xfId="13066"/>
    <cellStyle name="40% - 輔色2 21 5 3 20" xfId="32621"/>
    <cellStyle name="40% - 輔色2 21 5 3 3" xfId="14285"/>
    <cellStyle name="40% - 輔色2 21 5 3 4" xfId="15495"/>
    <cellStyle name="40% - 輔色2 21 5 3 5" xfId="16688"/>
    <cellStyle name="40% - 輔色2 21 5 3 6" xfId="17881"/>
    <cellStyle name="40% - 輔色2 21 5 3 7" xfId="19044"/>
    <cellStyle name="40% - 輔色2 21 5 3 8" xfId="20185"/>
    <cellStyle name="40% - 輔色2 21 5 3 9" xfId="21322"/>
    <cellStyle name="40% - 輔色2 21 5 4" xfId="7277"/>
    <cellStyle name="40% - 輔色2 21 5 4 10" xfId="22507"/>
    <cellStyle name="40% - 輔色2 21 5 4 11" xfId="23613"/>
    <cellStyle name="40% - 輔色2 21 5 4 12" xfId="24705"/>
    <cellStyle name="40% - 輔色2 21 5 4 13" xfId="25792"/>
    <cellStyle name="40% - 輔色2 21 5 4 14" xfId="26854"/>
    <cellStyle name="40% - 輔色2 21 5 4 15" xfId="27897"/>
    <cellStyle name="40% - 輔色2 21 5 4 16" xfId="28917"/>
    <cellStyle name="40% - 輔色2 21 5 4 17" xfId="29905"/>
    <cellStyle name="40% - 輔色2 21 5 4 18" xfId="30845"/>
    <cellStyle name="40% - 輔色2 21 5 4 19" xfId="31772"/>
    <cellStyle name="40% - 輔色2 21 5 4 2" xfId="13136"/>
    <cellStyle name="40% - 輔色2 21 5 4 20" xfId="32688"/>
    <cellStyle name="40% - 輔色2 21 5 4 3" xfId="14357"/>
    <cellStyle name="40% - 輔色2 21 5 4 4" xfId="15567"/>
    <cellStyle name="40% - 輔色2 21 5 4 5" xfId="16759"/>
    <cellStyle name="40% - 輔色2 21 5 4 6" xfId="17953"/>
    <cellStyle name="40% - 輔色2 21 5 4 7" xfId="19116"/>
    <cellStyle name="40% - 輔色2 21 5 4 8" xfId="20257"/>
    <cellStyle name="40% - 輔色2 21 5 4 9" xfId="21392"/>
    <cellStyle name="40% - 輔色2 21 5 5" xfId="7347"/>
    <cellStyle name="40% - 輔色2 21 5 5 10" xfId="22576"/>
    <cellStyle name="40% - 輔色2 21 5 5 11" xfId="23680"/>
    <cellStyle name="40% - 輔色2 21 5 5 12" xfId="24773"/>
    <cellStyle name="40% - 輔色2 21 5 5 13" xfId="25859"/>
    <cellStyle name="40% - 輔色2 21 5 5 14" xfId="26921"/>
    <cellStyle name="40% - 輔色2 21 5 5 15" xfId="27966"/>
    <cellStyle name="40% - 輔色2 21 5 5 16" xfId="28984"/>
    <cellStyle name="40% - 輔色2 21 5 5 17" xfId="29972"/>
    <cellStyle name="40% - 輔色2 21 5 5 18" xfId="30912"/>
    <cellStyle name="40% - 輔色2 21 5 5 19" xfId="31839"/>
    <cellStyle name="40% - 輔色2 21 5 5 2" xfId="13205"/>
    <cellStyle name="40% - 輔色2 21 5 5 20" xfId="32754"/>
    <cellStyle name="40% - 輔色2 21 5 5 3" xfId="14426"/>
    <cellStyle name="40% - 輔色2 21 5 5 4" xfId="15636"/>
    <cellStyle name="40% - 輔色2 21 5 5 5" xfId="16829"/>
    <cellStyle name="40% - 輔色2 21 5 5 6" xfId="18022"/>
    <cellStyle name="40% - 輔色2 21 5 5 7" xfId="19184"/>
    <cellStyle name="40% - 輔色2 21 5 5 8" xfId="20327"/>
    <cellStyle name="40% - 輔色2 21 5 5 9" xfId="21461"/>
    <cellStyle name="40% - 輔色2 21 5 6" xfId="7413"/>
    <cellStyle name="40% - 輔色2 21 5 6 10" xfId="22642"/>
    <cellStyle name="40% - 輔色2 21 5 6 11" xfId="23746"/>
    <cellStyle name="40% - 輔色2 21 5 6 12" xfId="24839"/>
    <cellStyle name="40% - 輔色2 21 5 6 13" xfId="25925"/>
    <cellStyle name="40% - 輔色2 21 5 6 14" xfId="26987"/>
    <cellStyle name="40% - 輔色2 21 5 6 15" xfId="28032"/>
    <cellStyle name="40% - 輔色2 21 5 6 16" xfId="29050"/>
    <cellStyle name="40% - 輔色2 21 5 6 17" xfId="30038"/>
    <cellStyle name="40% - 輔色2 21 5 6 18" xfId="30978"/>
    <cellStyle name="40% - 輔色2 21 5 6 19" xfId="31905"/>
    <cellStyle name="40% - 輔色2 21 5 6 2" xfId="13271"/>
    <cellStyle name="40% - 輔色2 21 5 6 20" xfId="32820"/>
    <cellStyle name="40% - 輔色2 21 5 6 3" xfId="14492"/>
    <cellStyle name="40% - 輔色2 21 5 6 4" xfId="15702"/>
    <cellStyle name="40% - 輔色2 21 5 6 5" xfId="16895"/>
    <cellStyle name="40% - 輔色2 21 5 6 6" xfId="18088"/>
    <cellStyle name="40% - 輔色2 21 5 6 7" xfId="19250"/>
    <cellStyle name="40% - 輔色2 21 5 6 8" xfId="20393"/>
    <cellStyle name="40% - 輔色2 21 5 6 9" xfId="21527"/>
    <cellStyle name="40% - 輔色2 21 5 7" xfId="11842"/>
    <cellStyle name="40% - 輔色2 21 5 8" xfId="7744"/>
    <cellStyle name="40% - 輔色2 21 5 9" xfId="9108"/>
    <cellStyle name="40% - 輔色2 21 6" xfId="5185"/>
    <cellStyle name="40% - 輔色2 21 6 10" xfId="9800"/>
    <cellStyle name="40% - 輔色2 21 6 11" xfId="8545"/>
    <cellStyle name="40% - 輔色2 21 6 12" xfId="10676"/>
    <cellStyle name="40% - 輔色2 21 6 13" xfId="10409"/>
    <cellStyle name="40% - 輔色2 21 6 14" xfId="8263"/>
    <cellStyle name="40% - 輔色2 21 6 15" xfId="13510"/>
    <cellStyle name="40% - 輔色2 21 6 16" xfId="8902"/>
    <cellStyle name="40% - 輔色2 21 6 17" xfId="11979"/>
    <cellStyle name="40% - 輔色2 21 6 18" xfId="10851"/>
    <cellStyle name="40% - 輔色2 21 6 19" xfId="11688"/>
    <cellStyle name="40% - 輔色2 21 6 2" xfId="6959"/>
    <cellStyle name="40% - 輔色2 21 6 2 10" xfId="22230"/>
    <cellStyle name="40% - 輔色2 21 6 2 11" xfId="23337"/>
    <cellStyle name="40% - 輔色2 21 6 2 12" xfId="24433"/>
    <cellStyle name="40% - 輔色2 21 6 2 13" xfId="25513"/>
    <cellStyle name="40% - 輔色2 21 6 2 14" xfId="26579"/>
    <cellStyle name="40% - 輔色2 21 6 2 15" xfId="27624"/>
    <cellStyle name="40% - 輔色2 21 6 2 16" xfId="28649"/>
    <cellStyle name="40% - 輔色2 21 6 2 17" xfId="29637"/>
    <cellStyle name="40% - 輔色2 21 6 2 18" xfId="30587"/>
    <cellStyle name="40% - 輔色2 21 6 2 19" xfId="31516"/>
    <cellStyle name="40% - 輔色2 21 6 2 2" xfId="12838"/>
    <cellStyle name="40% - 輔色2 21 6 2 20" xfId="32435"/>
    <cellStyle name="40% - 輔色2 21 6 2 3" xfId="14057"/>
    <cellStyle name="40% - 輔色2 21 6 2 4" xfId="15273"/>
    <cellStyle name="40% - 輔色2 21 6 2 5" xfId="16460"/>
    <cellStyle name="40% - 輔色2 21 6 2 6" xfId="17657"/>
    <cellStyle name="40% - 輔色2 21 6 2 7" xfId="18828"/>
    <cellStyle name="40% - 輔色2 21 6 2 8" xfId="19971"/>
    <cellStyle name="40% - 輔色2 21 6 2 9" xfId="21106"/>
    <cellStyle name="40% - 輔色2 21 6 20" xfId="22036"/>
    <cellStyle name="40% - 輔色2 21 6 21" xfId="23144"/>
    <cellStyle name="40% - 輔色2 21 6 22" xfId="12276"/>
    <cellStyle name="40% - 輔色2 21 6 23" xfId="10451"/>
    <cellStyle name="40% - 輔色2 21 6 24" xfId="9067"/>
    <cellStyle name="40% - 輔色2 21 6 25" xfId="22977"/>
    <cellStyle name="40% - 輔色2 21 6 3" xfId="6099"/>
    <cellStyle name="40% - 輔色2 21 6 3 10" xfId="9628"/>
    <cellStyle name="40% - 輔色2 21 6 3 11" xfId="10236"/>
    <cellStyle name="40% - 輔色2 21 6 3 12" xfId="8739"/>
    <cellStyle name="40% - 輔色2 21 6 3 13" xfId="7873"/>
    <cellStyle name="40% - 輔色2 21 6 3 14" xfId="17113"/>
    <cellStyle name="40% - 輔色2 21 6 3 15" xfId="11492"/>
    <cellStyle name="40% - 輔色2 21 6 3 16" xfId="20104"/>
    <cellStyle name="40% - 輔色2 21 6 3 17" xfId="13503"/>
    <cellStyle name="40% - 輔色2 21 6 3 18" xfId="9006"/>
    <cellStyle name="40% - 輔色2 21 6 3 19" xfId="26104"/>
    <cellStyle name="40% - 輔色2 21 6 3 2" xfId="12080"/>
    <cellStyle name="40% - 輔色2 21 6 3 20" xfId="11224"/>
    <cellStyle name="40% - 輔色2 21 6 3 3" xfId="7560"/>
    <cellStyle name="40% - 輔色2 21 6 3 4" xfId="9251"/>
    <cellStyle name="40% - 輔色2 21 6 3 5" xfId="10672"/>
    <cellStyle name="40% - 輔色2 21 6 3 6" xfId="11370"/>
    <cellStyle name="40% - 輔色2 21 6 3 7" xfId="12301"/>
    <cellStyle name="40% - 輔色2 21 6 3 8" xfId="10772"/>
    <cellStyle name="40% - 輔色2 21 6 3 9" xfId="14735"/>
    <cellStyle name="40% - 輔色2 21 6 4" xfId="6885"/>
    <cellStyle name="40% - 輔色2 21 6 4 10" xfId="22159"/>
    <cellStyle name="40% - 輔色2 21 6 4 11" xfId="23265"/>
    <cellStyle name="40% - 輔色2 21 6 4 12" xfId="24363"/>
    <cellStyle name="40% - 輔色2 21 6 4 13" xfId="25445"/>
    <cellStyle name="40% - 輔色2 21 6 4 14" xfId="26508"/>
    <cellStyle name="40% - 輔色2 21 6 4 15" xfId="27556"/>
    <cellStyle name="40% - 輔色2 21 6 4 16" xfId="28585"/>
    <cellStyle name="40% - 輔色2 21 6 4 17" xfId="29574"/>
    <cellStyle name="40% - 輔色2 21 6 4 18" xfId="30524"/>
    <cellStyle name="40% - 輔色2 21 6 4 19" xfId="31454"/>
    <cellStyle name="40% - 輔色2 21 6 4 2" xfId="12767"/>
    <cellStyle name="40% - 輔色2 21 6 4 20" xfId="32373"/>
    <cellStyle name="40% - 輔色2 21 6 4 3" xfId="13986"/>
    <cellStyle name="40% - 輔色2 21 6 4 4" xfId="15203"/>
    <cellStyle name="40% - 輔色2 21 6 4 5" xfId="16391"/>
    <cellStyle name="40% - 輔色2 21 6 4 6" xfId="17587"/>
    <cellStyle name="40% - 輔色2 21 6 4 7" xfId="18757"/>
    <cellStyle name="40% - 輔色2 21 6 4 8" xfId="19902"/>
    <cellStyle name="40% - 輔色2 21 6 4 9" xfId="21036"/>
    <cellStyle name="40% - 輔色2 21 6 5" xfId="6186"/>
    <cellStyle name="40% - 輔色2 21 6 5 10" xfId="21618"/>
    <cellStyle name="40% - 輔色2 21 6 5 11" xfId="22728"/>
    <cellStyle name="40% - 輔色2 21 6 5 12" xfId="23835"/>
    <cellStyle name="40% - 輔色2 21 6 5 13" xfId="24927"/>
    <cellStyle name="40% - 輔色2 21 6 5 14" xfId="26013"/>
    <cellStyle name="40% - 輔色2 21 6 5 15" xfId="27074"/>
    <cellStyle name="40% - 輔色2 21 6 5 16" xfId="28113"/>
    <cellStyle name="40% - 輔色2 21 6 5 17" xfId="29125"/>
    <cellStyle name="40% - 輔色2 21 6 5 18" xfId="30110"/>
    <cellStyle name="40% - 輔色2 21 6 5 19" xfId="31049"/>
    <cellStyle name="40% - 輔色2 21 6 5 2" xfId="12163"/>
    <cellStyle name="40% - 輔色2 21 6 5 20" xfId="31975"/>
    <cellStyle name="40% - 輔色2 21 6 5 3" xfId="13373"/>
    <cellStyle name="40% - 輔色2 21 6 5 4" xfId="14596"/>
    <cellStyle name="40% - 輔色2 21 6 5 5" xfId="15798"/>
    <cellStyle name="40% - 輔色2 21 6 5 6" xfId="16988"/>
    <cellStyle name="40% - 輔色2 21 6 5 7" xfId="18179"/>
    <cellStyle name="40% - 輔色2 21 6 5 8" xfId="19343"/>
    <cellStyle name="40% - 輔色2 21 6 5 9" xfId="20487"/>
    <cellStyle name="40% - 輔色2 21 6 6" xfId="6780"/>
    <cellStyle name="40% - 輔色2 21 6 6 10" xfId="22066"/>
    <cellStyle name="40% - 輔色2 21 6 6 11" xfId="23174"/>
    <cellStyle name="40% - 輔色2 21 6 6 12" xfId="24269"/>
    <cellStyle name="40% - 輔色2 21 6 6 13" xfId="25352"/>
    <cellStyle name="40% - 輔色2 21 6 6 14" xfId="26418"/>
    <cellStyle name="40% - 輔色2 21 6 6 15" xfId="27467"/>
    <cellStyle name="40% - 輔色2 21 6 6 16" xfId="28494"/>
    <cellStyle name="40% - 輔色2 21 6 6 17" xfId="29490"/>
    <cellStyle name="40% - 輔色2 21 6 6 18" xfId="30439"/>
    <cellStyle name="40% - 輔色2 21 6 6 19" xfId="31370"/>
    <cellStyle name="40% - 輔色2 21 6 6 2" xfId="12670"/>
    <cellStyle name="40% - 輔色2 21 6 6 20" xfId="32290"/>
    <cellStyle name="40% - 輔色2 21 6 6 3" xfId="13889"/>
    <cellStyle name="40% - 輔色2 21 6 6 4" xfId="15106"/>
    <cellStyle name="40% - 輔色2 21 6 6 5" xfId="16290"/>
    <cellStyle name="40% - 輔色2 21 6 6 6" xfId="17490"/>
    <cellStyle name="40% - 輔色2 21 6 6 7" xfId="18659"/>
    <cellStyle name="40% - 輔色2 21 6 6 8" xfId="19808"/>
    <cellStyle name="40% - 輔色2 21 6 6 9" xfId="20939"/>
    <cellStyle name="40% - 輔色2 21 6 7" xfId="11375"/>
    <cellStyle name="40% - 輔色2 21 6 8" xfId="10914"/>
    <cellStyle name="40% - 輔色2 21 6 9" xfId="11031"/>
    <cellStyle name="40% - 輔色2 21 7" xfId="5318"/>
    <cellStyle name="40% - 輔色2 21 7 10" xfId="10304"/>
    <cellStyle name="40% - 輔色2 21 7 11" xfId="12292"/>
    <cellStyle name="40% - 輔色2 21 7 12" xfId="16071"/>
    <cellStyle name="40% - 輔色2 21 7 13" xfId="10949"/>
    <cellStyle name="40% - 輔色2 21 7 14" xfId="10841"/>
    <cellStyle name="40% - 輔色2 21 7 15" xfId="18782"/>
    <cellStyle name="40% - 輔色2 21 7 16" xfId="9744"/>
    <cellStyle name="40% - 輔色2 21 7 17" xfId="11207"/>
    <cellStyle name="40% - 輔色2 21 7 18" xfId="10535"/>
    <cellStyle name="40% - 輔色2 21 7 19" xfId="21724"/>
    <cellStyle name="40% - 輔色2 21 7 2" xfId="6984"/>
    <cellStyle name="40% - 輔色2 21 7 2 10" xfId="22249"/>
    <cellStyle name="40% - 輔色2 21 7 2 11" xfId="23357"/>
    <cellStyle name="40% - 輔色2 21 7 2 12" xfId="24452"/>
    <cellStyle name="40% - 輔色2 21 7 2 13" xfId="25531"/>
    <cellStyle name="40% - 輔色2 21 7 2 14" xfId="26598"/>
    <cellStyle name="40% - 輔色2 21 7 2 15" xfId="27642"/>
    <cellStyle name="40% - 輔色2 21 7 2 16" xfId="28665"/>
    <cellStyle name="40% - 輔色2 21 7 2 17" xfId="29654"/>
    <cellStyle name="40% - 輔色2 21 7 2 18" xfId="30602"/>
    <cellStyle name="40% - 輔色2 21 7 2 19" xfId="31531"/>
    <cellStyle name="40% - 輔色2 21 7 2 2" xfId="12862"/>
    <cellStyle name="40% - 輔色2 21 7 2 20" xfId="32450"/>
    <cellStyle name="40% - 輔色2 21 7 2 3" xfId="14079"/>
    <cellStyle name="40% - 輔色2 21 7 2 4" xfId="15295"/>
    <cellStyle name="40% - 輔色2 21 7 2 5" xfId="16483"/>
    <cellStyle name="40% - 輔色2 21 7 2 6" xfId="17679"/>
    <cellStyle name="40% - 輔色2 21 7 2 7" xfId="18847"/>
    <cellStyle name="40% - 輔色2 21 7 2 8" xfId="19991"/>
    <cellStyle name="40% - 輔色2 21 7 2 9" xfId="21125"/>
    <cellStyle name="40% - 輔色2 21 7 20" xfId="22834"/>
    <cellStyle name="40% - 輔色2 21 7 21" xfId="23932"/>
    <cellStyle name="40% - 輔色2 21 7 22" xfId="26533"/>
    <cellStyle name="40% - 輔色2 21 7 23" xfId="28147"/>
    <cellStyle name="40% - 輔色2 21 7 24" xfId="22809"/>
    <cellStyle name="40% - 輔色2 21 7 25" xfId="30286"/>
    <cellStyle name="40% - 輔色2 21 7 3" xfId="6862"/>
    <cellStyle name="40% - 輔色2 21 7 3 10" xfId="22137"/>
    <cellStyle name="40% - 輔色2 21 7 3 11" xfId="23243"/>
    <cellStyle name="40% - 輔色2 21 7 3 12" xfId="24341"/>
    <cellStyle name="40% - 輔色2 21 7 3 13" xfId="25422"/>
    <cellStyle name="40% - 輔色2 21 7 3 14" xfId="26486"/>
    <cellStyle name="40% - 輔色2 21 7 3 15" xfId="27534"/>
    <cellStyle name="40% - 輔色2 21 7 3 16" xfId="28562"/>
    <cellStyle name="40% - 輔色2 21 7 3 17" xfId="29552"/>
    <cellStyle name="40% - 輔色2 21 7 3 18" xfId="30502"/>
    <cellStyle name="40% - 輔色2 21 7 3 19" xfId="31432"/>
    <cellStyle name="40% - 輔色2 21 7 3 2" xfId="12744"/>
    <cellStyle name="40% - 輔色2 21 7 3 20" xfId="32351"/>
    <cellStyle name="40% - 輔色2 21 7 3 3" xfId="13964"/>
    <cellStyle name="40% - 輔色2 21 7 3 4" xfId="15180"/>
    <cellStyle name="40% - 輔色2 21 7 3 5" xfId="16368"/>
    <cellStyle name="40% - 輔色2 21 7 3 6" xfId="17564"/>
    <cellStyle name="40% - 輔色2 21 7 3 7" xfId="18734"/>
    <cellStyle name="40% - 輔色2 21 7 3 8" xfId="19879"/>
    <cellStyle name="40% - 輔色2 21 7 3 9" xfId="21014"/>
    <cellStyle name="40% - 輔色2 21 7 4" xfId="6850"/>
    <cellStyle name="40% - 輔色2 21 7 4 10" xfId="22126"/>
    <cellStyle name="40% - 輔色2 21 7 4 11" xfId="23232"/>
    <cellStyle name="40% - 輔色2 21 7 4 12" xfId="24331"/>
    <cellStyle name="40% - 輔色2 21 7 4 13" xfId="25412"/>
    <cellStyle name="40% - 輔色2 21 7 4 14" xfId="26477"/>
    <cellStyle name="40% - 輔色2 21 7 4 15" xfId="27526"/>
    <cellStyle name="40% - 輔色2 21 7 4 16" xfId="28554"/>
    <cellStyle name="40% - 輔色2 21 7 4 17" xfId="29544"/>
    <cellStyle name="40% - 輔色2 21 7 4 18" xfId="30494"/>
    <cellStyle name="40% - 輔色2 21 7 4 19" xfId="31424"/>
    <cellStyle name="40% - 輔色2 21 7 4 2" xfId="12733"/>
    <cellStyle name="40% - 輔色2 21 7 4 20" xfId="32343"/>
    <cellStyle name="40% - 輔色2 21 7 4 3" xfId="13954"/>
    <cellStyle name="40% - 輔色2 21 7 4 4" xfId="15170"/>
    <cellStyle name="40% - 輔色2 21 7 4 5" xfId="16358"/>
    <cellStyle name="40% - 輔色2 21 7 4 6" xfId="17555"/>
    <cellStyle name="40% - 輔色2 21 7 4 7" xfId="18725"/>
    <cellStyle name="40% - 輔色2 21 7 4 8" xfId="19869"/>
    <cellStyle name="40% - 輔色2 21 7 4 9" xfId="21003"/>
    <cellStyle name="40% - 輔色2 21 7 5" xfId="6180"/>
    <cellStyle name="40% - 輔色2 21 7 5 10" xfId="21613"/>
    <cellStyle name="40% - 輔色2 21 7 5 11" xfId="22723"/>
    <cellStyle name="40% - 輔色2 21 7 5 12" xfId="23830"/>
    <cellStyle name="40% - 輔色2 21 7 5 13" xfId="24922"/>
    <cellStyle name="40% - 輔色2 21 7 5 14" xfId="26008"/>
    <cellStyle name="40% - 輔色2 21 7 5 15" xfId="27068"/>
    <cellStyle name="40% - 輔色2 21 7 5 16" xfId="28108"/>
    <cellStyle name="40% - 輔色2 21 7 5 17" xfId="29120"/>
    <cellStyle name="40% - 輔色2 21 7 5 18" xfId="30105"/>
    <cellStyle name="40% - 輔色2 21 7 5 19" xfId="31044"/>
    <cellStyle name="40% - 輔色2 21 7 5 2" xfId="12158"/>
    <cellStyle name="40% - 輔色2 21 7 5 20" xfId="31970"/>
    <cellStyle name="40% - 輔色2 21 7 5 3" xfId="13367"/>
    <cellStyle name="40% - 輔色2 21 7 5 4" xfId="14590"/>
    <cellStyle name="40% - 輔色2 21 7 5 5" xfId="15792"/>
    <cellStyle name="40% - 輔色2 21 7 5 6" xfId="16982"/>
    <cellStyle name="40% - 輔色2 21 7 5 7" xfId="18173"/>
    <cellStyle name="40% - 輔色2 21 7 5 8" xfId="19337"/>
    <cellStyle name="40% - 輔色2 21 7 5 9" xfId="20481"/>
    <cellStyle name="40% - 輔色2 21 7 6" xfId="6393"/>
    <cellStyle name="40% - 輔色2 21 7 6 10" xfId="21754"/>
    <cellStyle name="40% - 輔色2 21 7 6 11" xfId="22866"/>
    <cellStyle name="40% - 輔色2 21 7 6 12" xfId="23962"/>
    <cellStyle name="40% - 輔色2 21 7 6 13" xfId="25050"/>
    <cellStyle name="40% - 輔色2 21 7 6 14" xfId="26127"/>
    <cellStyle name="40% - 輔色2 21 7 6 15" xfId="27188"/>
    <cellStyle name="40% - 輔色2 21 7 6 16" xfId="28212"/>
    <cellStyle name="40% - 輔色2 21 7 6 17" xfId="29217"/>
    <cellStyle name="40% - 輔色2 21 7 6 18" xfId="30189"/>
    <cellStyle name="40% - 輔色2 21 7 6 19" xfId="31121"/>
    <cellStyle name="40% - 輔色2 21 7 6 2" xfId="12330"/>
    <cellStyle name="40% - 輔色2 21 7 6 20" xfId="32044"/>
    <cellStyle name="40% - 輔色2 21 7 6 3" xfId="13543"/>
    <cellStyle name="40% - 輔色2 21 7 6 4" xfId="14765"/>
    <cellStyle name="40% - 輔色2 21 7 6 5" xfId="15959"/>
    <cellStyle name="40% - 輔色2 21 7 6 6" xfId="17144"/>
    <cellStyle name="40% - 輔色2 21 7 6 7" xfId="18332"/>
    <cellStyle name="40% - 輔色2 21 7 6 8" xfId="19496"/>
    <cellStyle name="40% - 輔色2 21 7 6 9" xfId="20622"/>
    <cellStyle name="40% - 輔色2 21 7 7" xfId="11465"/>
    <cellStyle name="40% - 輔色2 21 7 8" xfId="10342"/>
    <cellStyle name="40% - 輔色2 21 7 9" xfId="11430"/>
    <cellStyle name="40% - 輔色2 21 8" xfId="5591"/>
    <cellStyle name="40% - 輔色2 21 8 10" xfId="11282"/>
    <cellStyle name="40% - 輔色2 21 8 11" xfId="10973"/>
    <cellStyle name="40% - 輔色2 21 8 12" xfId="7983"/>
    <cellStyle name="40% - 輔色2 21 8 13" xfId="10508"/>
    <cellStyle name="40% - 輔色2 21 8 14" xfId="12282"/>
    <cellStyle name="40% - 輔色2 21 8 15" xfId="13630"/>
    <cellStyle name="40% - 輔色2 21 8 16" xfId="7877"/>
    <cellStyle name="40% - 輔色2 21 8 17" xfId="16047"/>
    <cellStyle name="40% - 輔色2 21 8 18" xfId="16348"/>
    <cellStyle name="40% - 輔色2 21 8 19" xfId="9432"/>
    <cellStyle name="40% - 輔色2 21 8 2" xfId="7054"/>
    <cellStyle name="40% - 輔色2 21 8 2 10" xfId="22311"/>
    <cellStyle name="40% - 輔色2 21 8 2 11" xfId="23420"/>
    <cellStyle name="40% - 輔色2 21 8 2 12" xfId="24514"/>
    <cellStyle name="40% - 輔色2 21 8 2 13" xfId="25596"/>
    <cellStyle name="40% - 輔色2 21 8 2 14" xfId="26661"/>
    <cellStyle name="40% - 輔色2 21 8 2 15" xfId="27707"/>
    <cellStyle name="40% - 輔色2 21 8 2 16" xfId="28727"/>
    <cellStyle name="40% - 輔色2 21 8 2 17" xfId="29714"/>
    <cellStyle name="40% - 輔色2 21 8 2 18" xfId="30662"/>
    <cellStyle name="40% - 輔色2 21 8 2 19" xfId="31591"/>
    <cellStyle name="40% - 輔色2 21 8 2 2" xfId="12930"/>
    <cellStyle name="40% - 輔色2 21 8 2 20" xfId="32507"/>
    <cellStyle name="40% - 輔色2 21 8 2 3" xfId="14146"/>
    <cellStyle name="40% - 輔色2 21 8 2 4" xfId="15361"/>
    <cellStyle name="40% - 輔色2 21 8 2 5" xfId="16549"/>
    <cellStyle name="40% - 輔色2 21 8 2 6" xfId="17744"/>
    <cellStyle name="40% - 輔色2 21 8 2 7" xfId="18911"/>
    <cellStyle name="40% - 輔色2 21 8 2 8" xfId="20055"/>
    <cellStyle name="40% - 輔色2 21 8 2 9" xfId="21191"/>
    <cellStyle name="40% - 輔色2 21 8 20" xfId="21732"/>
    <cellStyle name="40% - 輔色2 21 8 21" xfId="22843"/>
    <cellStyle name="40% - 輔色2 21 8 22" xfId="15932"/>
    <cellStyle name="40% - 輔色2 21 8 23" xfId="11255"/>
    <cellStyle name="40% - 輔色2 21 8 24" xfId="23924"/>
    <cellStyle name="40% - 輔色2 21 8 25" xfId="9447"/>
    <cellStyle name="40% - 輔色2 21 8 3" xfId="6038"/>
    <cellStyle name="40% - 輔色2 21 8 3 10" xfId="8793"/>
    <cellStyle name="40% - 輔色2 21 8 3 11" xfId="14112"/>
    <cellStyle name="40% - 輔色2 21 8 3 12" xfId="14723"/>
    <cellStyle name="40% - 輔色2 21 8 3 13" xfId="8938"/>
    <cellStyle name="40% - 輔色2 21 8 3 14" xfId="10115"/>
    <cellStyle name="40% - 輔色2 21 8 3 15" xfId="15346"/>
    <cellStyle name="40% - 輔色2 21 8 3 16" xfId="8375"/>
    <cellStyle name="40% - 輔色2 21 8 3 17" xfId="8279"/>
    <cellStyle name="40% - 輔色2 21 8 3 18" xfId="20584"/>
    <cellStyle name="40% - 輔色2 21 8 3 19" xfId="25239"/>
    <cellStyle name="40% - 輔色2 21 8 3 2" xfId="12023"/>
    <cellStyle name="40% - 輔色2 21 8 3 20" xfId="14556"/>
    <cellStyle name="40% - 輔色2 21 8 3 3" xfId="7604"/>
    <cellStyle name="40% - 輔色2 21 8 3 4" xfId="9204"/>
    <cellStyle name="40% - 輔色2 21 8 3 5" xfId="11895"/>
    <cellStyle name="40% - 輔色2 21 8 3 6" xfId="7704"/>
    <cellStyle name="40% - 輔色2 21 8 3 7" xfId="9138"/>
    <cellStyle name="40% - 輔色2 21 8 3 8" xfId="11408"/>
    <cellStyle name="40% - 輔色2 21 8 3 9" xfId="13755"/>
    <cellStyle name="40% - 輔色2 21 8 4" xfId="6479"/>
    <cellStyle name="40% - 輔色2 21 8 4 10" xfId="21837"/>
    <cellStyle name="40% - 輔色2 21 8 4 11" xfId="22946"/>
    <cellStyle name="40% - 輔色2 21 8 4 12" xfId="24043"/>
    <cellStyle name="40% - 輔色2 21 8 4 13" xfId="25129"/>
    <cellStyle name="40% - 輔色2 21 8 4 14" xfId="26204"/>
    <cellStyle name="40% - 輔色2 21 8 4 15" xfId="27263"/>
    <cellStyle name="40% - 輔色2 21 8 4 16" xfId="28289"/>
    <cellStyle name="40% - 輔色2 21 8 4 17" xfId="29294"/>
    <cellStyle name="40% - 輔色2 21 8 4 18" xfId="30263"/>
    <cellStyle name="40% - 輔色2 21 8 4 19" xfId="31195"/>
    <cellStyle name="40% - 輔色2 21 8 4 2" xfId="12411"/>
    <cellStyle name="40% - 輔色2 21 8 4 20" xfId="32117"/>
    <cellStyle name="40% - 輔色2 21 8 4 3" xfId="13624"/>
    <cellStyle name="40% - 輔色2 21 8 4 4" xfId="14849"/>
    <cellStyle name="40% - 輔色2 21 8 4 5" xfId="16040"/>
    <cellStyle name="40% - 輔色2 21 8 4 6" xfId="17226"/>
    <cellStyle name="40% - 輔色2 21 8 4 7" xfId="18414"/>
    <cellStyle name="40% - 輔色2 21 8 4 8" xfId="19572"/>
    <cellStyle name="40% - 輔色2 21 8 4 9" xfId="20703"/>
    <cellStyle name="40% - 輔色2 21 8 5" xfId="6556"/>
    <cellStyle name="40% - 輔色2 21 8 5 10" xfId="21894"/>
    <cellStyle name="40% - 輔色2 21 8 5 11" xfId="23007"/>
    <cellStyle name="40% - 輔色2 21 8 5 12" xfId="24107"/>
    <cellStyle name="40% - 輔色2 21 8 5 13" xfId="25188"/>
    <cellStyle name="40% - 輔色2 21 8 5 14" xfId="26257"/>
    <cellStyle name="40% - 輔色2 21 8 5 15" xfId="27313"/>
    <cellStyle name="40% - 輔色2 21 8 5 16" xfId="28342"/>
    <cellStyle name="40% - 輔色2 21 8 5 17" xfId="29343"/>
    <cellStyle name="40% - 輔色2 21 8 5 18" xfId="30311"/>
    <cellStyle name="40% - 輔色2 21 8 5 19" xfId="31241"/>
    <cellStyle name="40% - 輔色2 21 8 5 2" xfId="12481"/>
    <cellStyle name="40% - 輔色2 21 8 5 20" xfId="32163"/>
    <cellStyle name="40% - 輔色2 21 8 5 3" xfId="13693"/>
    <cellStyle name="40% - 輔色2 21 8 5 4" xfId="14916"/>
    <cellStyle name="40% - 輔色2 21 8 5 5" xfId="16106"/>
    <cellStyle name="40% - 輔色2 21 8 5 6" xfId="17296"/>
    <cellStyle name="40% - 輔色2 21 8 5 7" xfId="18474"/>
    <cellStyle name="40% - 輔色2 21 8 5 8" xfId="19632"/>
    <cellStyle name="40% - 輔色2 21 8 5 9" xfId="20759"/>
    <cellStyle name="40% - 輔色2 21 8 6" xfId="6265"/>
    <cellStyle name="40% - 輔色2 21 8 6 10" xfId="21675"/>
    <cellStyle name="40% - 輔色2 21 8 6 11" xfId="22784"/>
    <cellStyle name="40% - 輔色2 21 8 6 12" xfId="23888"/>
    <cellStyle name="40% - 輔色2 21 8 6 13" xfId="24979"/>
    <cellStyle name="40% - 輔色2 21 8 6 14" xfId="26063"/>
    <cellStyle name="40% - 輔色2 21 8 6 15" xfId="27123"/>
    <cellStyle name="40% - 輔色2 21 8 6 16" xfId="28156"/>
    <cellStyle name="40% - 輔色2 21 8 6 17" xfId="29170"/>
    <cellStyle name="40% - 輔色2 21 8 6 18" xfId="30150"/>
    <cellStyle name="40% - 輔色2 21 8 6 19" xfId="31085"/>
    <cellStyle name="40% - 輔色2 21 8 6 2" xfId="12231"/>
    <cellStyle name="40% - 輔色2 21 8 6 20" xfId="32010"/>
    <cellStyle name="40% - 輔色2 21 8 6 3" xfId="13437"/>
    <cellStyle name="40% - 輔色2 21 8 6 4" xfId="14662"/>
    <cellStyle name="40% - 輔色2 21 8 6 5" xfId="15862"/>
    <cellStyle name="40% - 輔色2 21 8 6 6" xfId="17054"/>
    <cellStyle name="40% - 輔色2 21 8 6 7" xfId="18240"/>
    <cellStyle name="40% - 輔色2 21 8 6 8" xfId="19408"/>
    <cellStyle name="40% - 輔色2 21 8 6 9" xfId="20544"/>
    <cellStyle name="40% - 輔色2 21 8 7" xfId="11675"/>
    <cellStyle name="40% - 輔色2 21 8 8" xfId="7885"/>
    <cellStyle name="40% - 輔色2 21 8 9" xfId="8996"/>
    <cellStyle name="40% - 輔色2 21 9" xfId="5867"/>
    <cellStyle name="40% - 輔色2 21 9 10" xfId="10502"/>
    <cellStyle name="40% - 輔色2 21 9 11" xfId="11359"/>
    <cellStyle name="40% - 輔色2 21 9 12" xfId="13901"/>
    <cellStyle name="40% - 輔色2 21 9 13" xfId="8937"/>
    <cellStyle name="40% - 輔色2 21 9 14" xfId="16302"/>
    <cellStyle name="40% - 輔色2 21 9 15" xfId="13461"/>
    <cellStyle name="40% - 輔色2 21 9 16" xfId="7927"/>
    <cellStyle name="40% - 輔色2 21 9 17" xfId="11077"/>
    <cellStyle name="40% - 輔色2 21 9 18" xfId="17662"/>
    <cellStyle name="40% - 輔色2 21 9 19" xfId="8489"/>
    <cellStyle name="40% - 輔色2 21 9 2" xfId="7139"/>
    <cellStyle name="40% - 輔色2 21 9 2 10" xfId="22386"/>
    <cellStyle name="40% - 輔色2 21 9 2 11" xfId="23492"/>
    <cellStyle name="40% - 輔色2 21 9 2 12" xfId="24587"/>
    <cellStyle name="40% - 輔色2 21 9 2 13" xfId="25672"/>
    <cellStyle name="40% - 輔色2 21 9 2 14" xfId="26734"/>
    <cellStyle name="40% - 輔色2 21 9 2 15" xfId="27778"/>
    <cellStyle name="40% - 輔色2 21 9 2 16" xfId="28799"/>
    <cellStyle name="40% - 輔色2 21 9 2 17" xfId="29787"/>
    <cellStyle name="40% - 輔色2 21 9 2 18" xfId="30731"/>
    <cellStyle name="40% - 輔色2 21 9 2 19" xfId="31659"/>
    <cellStyle name="40% - 輔色2 21 9 2 2" xfId="13009"/>
    <cellStyle name="40% - 輔色2 21 9 2 20" xfId="32575"/>
    <cellStyle name="40% - 輔色2 21 9 2 3" xfId="14228"/>
    <cellStyle name="40% - 輔色2 21 9 2 4" xfId="15439"/>
    <cellStyle name="40% - 輔色2 21 9 2 5" xfId="16630"/>
    <cellStyle name="40% - 輔色2 21 9 2 6" xfId="17824"/>
    <cellStyle name="40% - 輔色2 21 9 2 7" xfId="18989"/>
    <cellStyle name="40% - 輔色2 21 9 2 8" xfId="20133"/>
    <cellStyle name="40% - 輔色2 21 9 2 9" xfId="21267"/>
    <cellStyle name="40% - 輔色2 21 9 20" xfId="10767"/>
    <cellStyle name="40% - 輔色2 21 9 21" xfId="14039"/>
    <cellStyle name="40% - 輔色2 21 9 22" xfId="8275"/>
    <cellStyle name="40% - 輔色2 21 9 23" xfId="11770"/>
    <cellStyle name="40% - 輔色2 21 9 24" xfId="27479"/>
    <cellStyle name="40% - 輔色2 21 9 25" xfId="24005"/>
    <cellStyle name="40% - 輔色2 21 9 3" xfId="7227"/>
    <cellStyle name="40% - 輔色2 21 9 3 10" xfId="22465"/>
    <cellStyle name="40% - 輔色2 21 9 3 11" xfId="23571"/>
    <cellStyle name="40% - 輔色2 21 9 3 12" xfId="24663"/>
    <cellStyle name="40% - 輔色2 21 9 3 13" xfId="25750"/>
    <cellStyle name="40% - 輔色2 21 9 3 14" xfId="26809"/>
    <cellStyle name="40% - 輔色2 21 9 3 15" xfId="27852"/>
    <cellStyle name="40% - 輔色2 21 9 3 16" xfId="28874"/>
    <cellStyle name="40% - 輔色2 21 9 3 17" xfId="29861"/>
    <cellStyle name="40% - 輔色2 21 9 3 18" xfId="30803"/>
    <cellStyle name="40% - 輔色2 21 9 3 19" xfId="31730"/>
    <cellStyle name="40% - 輔色2 21 9 3 2" xfId="13091"/>
    <cellStyle name="40% - 輔色2 21 9 3 20" xfId="32646"/>
    <cellStyle name="40% - 輔色2 21 9 3 3" xfId="14310"/>
    <cellStyle name="40% - 輔色2 21 9 3 4" xfId="15520"/>
    <cellStyle name="40% - 輔色2 21 9 3 5" xfId="16713"/>
    <cellStyle name="40% - 輔色2 21 9 3 6" xfId="17906"/>
    <cellStyle name="40% - 輔色2 21 9 3 7" xfId="19069"/>
    <cellStyle name="40% - 輔色2 21 9 3 8" xfId="20210"/>
    <cellStyle name="40% - 輔色2 21 9 3 9" xfId="21347"/>
    <cellStyle name="40% - 輔色2 21 9 4" xfId="7303"/>
    <cellStyle name="40% - 輔色2 21 9 4 10" xfId="22533"/>
    <cellStyle name="40% - 輔色2 21 9 4 11" xfId="23638"/>
    <cellStyle name="40% - 輔色2 21 9 4 12" xfId="24730"/>
    <cellStyle name="40% - 輔色2 21 9 4 13" xfId="25817"/>
    <cellStyle name="40% - 輔色2 21 9 4 14" xfId="26879"/>
    <cellStyle name="40% - 輔色2 21 9 4 15" xfId="27922"/>
    <cellStyle name="40% - 輔色2 21 9 4 16" xfId="28942"/>
    <cellStyle name="40% - 輔色2 21 9 4 17" xfId="29930"/>
    <cellStyle name="40% - 輔色2 21 9 4 18" xfId="30870"/>
    <cellStyle name="40% - 輔色2 21 9 4 19" xfId="31797"/>
    <cellStyle name="40% - 輔色2 21 9 4 2" xfId="13161"/>
    <cellStyle name="40% - 輔色2 21 9 4 20" xfId="32713"/>
    <cellStyle name="40% - 輔色2 21 9 4 3" xfId="14382"/>
    <cellStyle name="40% - 輔色2 21 9 4 4" xfId="15593"/>
    <cellStyle name="40% - 輔色2 21 9 4 5" xfId="16785"/>
    <cellStyle name="40% - 輔色2 21 9 4 6" xfId="17979"/>
    <cellStyle name="40% - 輔色2 21 9 4 7" xfId="19141"/>
    <cellStyle name="40% - 輔色2 21 9 4 8" xfId="20283"/>
    <cellStyle name="40% - 輔色2 21 9 4 9" xfId="21418"/>
    <cellStyle name="40% - 輔色2 21 9 5" xfId="7372"/>
    <cellStyle name="40% - 輔色2 21 9 5 10" xfId="22601"/>
    <cellStyle name="40% - 輔色2 21 9 5 11" xfId="23705"/>
    <cellStyle name="40% - 輔色2 21 9 5 12" xfId="24798"/>
    <cellStyle name="40% - 輔色2 21 9 5 13" xfId="25884"/>
    <cellStyle name="40% - 輔色2 21 9 5 14" xfId="26946"/>
    <cellStyle name="40% - 輔色2 21 9 5 15" xfId="27991"/>
    <cellStyle name="40% - 輔色2 21 9 5 16" xfId="29009"/>
    <cellStyle name="40% - 輔色2 21 9 5 17" xfId="29997"/>
    <cellStyle name="40% - 輔色2 21 9 5 18" xfId="30937"/>
    <cellStyle name="40% - 輔色2 21 9 5 19" xfId="31864"/>
    <cellStyle name="40% - 輔色2 21 9 5 2" xfId="13230"/>
    <cellStyle name="40% - 輔色2 21 9 5 20" xfId="32779"/>
    <cellStyle name="40% - 輔色2 21 9 5 3" xfId="14451"/>
    <cellStyle name="40% - 輔色2 21 9 5 4" xfId="15661"/>
    <cellStyle name="40% - 輔色2 21 9 5 5" xfId="16854"/>
    <cellStyle name="40% - 輔色2 21 9 5 6" xfId="18047"/>
    <cellStyle name="40% - 輔色2 21 9 5 7" xfId="19209"/>
    <cellStyle name="40% - 輔色2 21 9 5 8" xfId="20352"/>
    <cellStyle name="40% - 輔色2 21 9 5 9" xfId="21486"/>
    <cellStyle name="40% - 輔色2 21 9 6" xfId="7438"/>
    <cellStyle name="40% - 輔色2 21 9 6 10" xfId="22667"/>
    <cellStyle name="40% - 輔色2 21 9 6 11" xfId="23771"/>
    <cellStyle name="40% - 輔色2 21 9 6 12" xfId="24864"/>
    <cellStyle name="40% - 輔色2 21 9 6 13" xfId="25950"/>
    <cellStyle name="40% - 輔色2 21 9 6 14" xfId="27012"/>
    <cellStyle name="40% - 輔色2 21 9 6 15" xfId="28057"/>
    <cellStyle name="40% - 輔色2 21 9 6 16" xfId="29075"/>
    <cellStyle name="40% - 輔色2 21 9 6 17" xfId="30063"/>
    <cellStyle name="40% - 輔色2 21 9 6 18" xfId="31003"/>
    <cellStyle name="40% - 輔色2 21 9 6 19" xfId="31930"/>
    <cellStyle name="40% - 輔色2 21 9 6 2" xfId="13296"/>
    <cellStyle name="40% - 輔色2 21 9 6 20" xfId="32845"/>
    <cellStyle name="40% - 輔色2 21 9 6 3" xfId="14517"/>
    <cellStyle name="40% - 輔色2 21 9 6 4" xfId="15727"/>
    <cellStyle name="40% - 輔色2 21 9 6 5" xfId="16920"/>
    <cellStyle name="40% - 輔色2 21 9 6 6" xfId="18113"/>
    <cellStyle name="40% - 輔色2 21 9 6 7" xfId="19275"/>
    <cellStyle name="40% - 輔色2 21 9 6 8" xfId="20418"/>
    <cellStyle name="40% - 輔色2 21 9 6 9" xfId="21552"/>
    <cellStyle name="40% - 輔色2 21 9 7" xfId="11885"/>
    <cellStyle name="40% - 輔色2 21 9 8" xfId="7711"/>
    <cellStyle name="40% - 輔色2 21 9 9" xfId="9126"/>
    <cellStyle name="40% - 輔色2 22" xfId="4612"/>
    <cellStyle name="40% - 輔色2 23" xfId="4654"/>
    <cellStyle name="40% - 輔色2 24" xfId="4696"/>
    <cellStyle name="40% - 輔色2 25" xfId="4872"/>
    <cellStyle name="40% - 輔色2 26" xfId="4835"/>
    <cellStyle name="40% - 輔色2 27" xfId="7487"/>
    <cellStyle name="40% - 輔色2 28" xfId="32877"/>
    <cellStyle name="40% - 輔色2 29" xfId="32919"/>
    <cellStyle name="40% - 輔色2 3" xfId="372"/>
    <cellStyle name="40% - 輔色2 3 10" xfId="373"/>
    <cellStyle name="40% - 輔色2 3 11" xfId="374"/>
    <cellStyle name="40% - 輔色2 3 12" xfId="375"/>
    <cellStyle name="40% - 輔色2 3 13" xfId="376"/>
    <cellStyle name="40% - 輔色2 3 14" xfId="377"/>
    <cellStyle name="40% - 輔色2 3 15" xfId="378"/>
    <cellStyle name="40% - 輔色2 3 16" xfId="379"/>
    <cellStyle name="40% - 輔色2 3 17" xfId="380"/>
    <cellStyle name="40% - 輔色2 3 2" xfId="381"/>
    <cellStyle name="40% - 輔色2 3 2 2" xfId="382"/>
    <cellStyle name="40% - 輔色2 3 2 3" xfId="383"/>
    <cellStyle name="40% - 輔色2 3 3" xfId="384"/>
    <cellStyle name="40% - 輔色2 3 4" xfId="385"/>
    <cellStyle name="40% - 輔色2 3 5" xfId="386"/>
    <cellStyle name="40% - 輔色2 3 6" xfId="387"/>
    <cellStyle name="40% - 輔色2 3 7" xfId="388"/>
    <cellStyle name="40% - 輔色2 3 8" xfId="389"/>
    <cellStyle name="40% - 輔色2 3 9" xfId="390"/>
    <cellStyle name="40% - 輔色2 30" xfId="32961"/>
    <cellStyle name="40% - 輔色2 4" xfId="391"/>
    <cellStyle name="40% - 輔色2 4 10" xfId="392"/>
    <cellStyle name="40% - 輔色2 4 11" xfId="393"/>
    <cellStyle name="40% - 輔色2 4 12" xfId="394"/>
    <cellStyle name="40% - 輔色2 4 13" xfId="395"/>
    <cellStyle name="40% - 輔色2 4 14" xfId="396"/>
    <cellStyle name="40% - 輔色2 4 15" xfId="397"/>
    <cellStyle name="40% - 輔色2 4 16" xfId="398"/>
    <cellStyle name="40% - 輔色2 4 17" xfId="399"/>
    <cellStyle name="40% - 輔色2 4 2" xfId="400"/>
    <cellStyle name="40% - 輔色2 4 2 2" xfId="401"/>
    <cellStyle name="40% - 輔色2 4 2 3" xfId="402"/>
    <cellStyle name="40% - 輔色2 4 3" xfId="403"/>
    <cellStyle name="40% - 輔色2 4 4" xfId="404"/>
    <cellStyle name="40% - 輔色2 4 5" xfId="405"/>
    <cellStyle name="40% - 輔色2 4 6" xfId="406"/>
    <cellStyle name="40% - 輔色2 4 7" xfId="407"/>
    <cellStyle name="40% - 輔色2 4 8" xfId="408"/>
    <cellStyle name="40% - 輔色2 4 9" xfId="409"/>
    <cellStyle name="40% - 輔色2 5" xfId="410"/>
    <cellStyle name="40% - 輔色2 6" xfId="411"/>
    <cellStyle name="40% - 輔色2 7" xfId="412"/>
    <cellStyle name="40% - 輔色2 8" xfId="413"/>
    <cellStyle name="40% - 輔色2 9" xfId="414"/>
    <cellStyle name="40% - 輔色3" xfId="415" builtinId="39" customBuiltin="1"/>
    <cellStyle name="40% - 輔色3 10" xfId="416"/>
    <cellStyle name="40% - 輔色3 11" xfId="417"/>
    <cellStyle name="40% - 輔色3 12" xfId="418"/>
    <cellStyle name="40% - 輔色3 13" xfId="419"/>
    <cellStyle name="40% - 輔色3 14" xfId="2352"/>
    <cellStyle name="40% - 輔色3 15" xfId="2394"/>
    <cellStyle name="40% - 輔色3 16" xfId="3697"/>
    <cellStyle name="40% - 輔色3 17" xfId="3739"/>
    <cellStyle name="40% - 輔色3 18" xfId="3800"/>
    <cellStyle name="40% - 輔色3 19" xfId="4494"/>
    <cellStyle name="40% - 輔色3 2" xfId="420"/>
    <cellStyle name="40% - 輔色3 2 2" xfId="421"/>
    <cellStyle name="40% - 輔色3 2 3" xfId="422"/>
    <cellStyle name="40% - 輔色3 2 4" xfId="33009"/>
    <cellStyle name="40% - 輔色3 20" xfId="4536"/>
    <cellStyle name="40% - 輔色3 21" xfId="4578"/>
    <cellStyle name="40% - 輔色3 21 10" xfId="5518"/>
    <cellStyle name="40% - 輔色3 21 10 10" xfId="11583"/>
    <cellStyle name="40% - 輔色3 21 10 11" xfId="7955"/>
    <cellStyle name="40% - 輔色3 21 10 12" xfId="8843"/>
    <cellStyle name="40% - 輔色3 21 10 13" xfId="10551"/>
    <cellStyle name="40% - 輔色3 21 10 14" xfId="9510"/>
    <cellStyle name="40% - 輔色3 21 10 15" xfId="10859"/>
    <cellStyle name="40% - 輔色3 21 10 16" xfId="10384"/>
    <cellStyle name="40% - 輔色3 21 10 17" xfId="16129"/>
    <cellStyle name="40% - 輔色3 21 10 18" xfId="10648"/>
    <cellStyle name="40% - 輔色3 21 10 19" xfId="12615"/>
    <cellStyle name="40% - 輔色3 21 10 2" xfId="7034"/>
    <cellStyle name="40% - 輔色3 21 10 2 10" xfId="22294"/>
    <cellStyle name="40% - 輔色3 21 10 2 11" xfId="23403"/>
    <cellStyle name="40% - 輔色3 21 10 2 12" xfId="24497"/>
    <cellStyle name="40% - 輔色3 21 10 2 13" xfId="25578"/>
    <cellStyle name="40% - 輔色3 21 10 2 14" xfId="26645"/>
    <cellStyle name="40% - 輔色3 21 10 2 15" xfId="27690"/>
    <cellStyle name="40% - 輔色3 21 10 2 16" xfId="28711"/>
    <cellStyle name="40% - 輔色3 21 10 2 17" xfId="29699"/>
    <cellStyle name="40% - 輔色3 21 10 2 18" xfId="30647"/>
    <cellStyle name="40% - 輔色3 21 10 2 19" xfId="31576"/>
    <cellStyle name="40% - 輔色3 21 10 2 2" xfId="12910"/>
    <cellStyle name="40% - 輔色3 21 10 2 20" xfId="32493"/>
    <cellStyle name="40% - 輔色3 21 10 2 3" xfId="14128"/>
    <cellStyle name="40% - 輔色3 21 10 2 4" xfId="15343"/>
    <cellStyle name="40% - 輔色3 21 10 2 5" xfId="16531"/>
    <cellStyle name="40% - 輔色3 21 10 2 6" xfId="17726"/>
    <cellStyle name="40% - 輔色3 21 10 2 7" xfId="18895"/>
    <cellStyle name="40% - 輔色3 21 10 2 8" xfId="20037"/>
    <cellStyle name="40% - 輔色3 21 10 2 9" xfId="21173"/>
    <cellStyle name="40% - 輔色3 21 10 20" xfId="22694"/>
    <cellStyle name="40% - 輔色3 21 10 21" xfId="23799"/>
    <cellStyle name="40% - 輔色3 21 10 22" xfId="23040"/>
    <cellStyle name="40% - 輔色3 21 10 23" xfId="21788"/>
    <cellStyle name="40% - 輔色3 21 10 24" xfId="16295"/>
    <cellStyle name="40% - 輔色3 21 10 25" xfId="24977"/>
    <cellStyle name="40% - 輔色3 21 10 3" xfId="6677"/>
    <cellStyle name="40% - 輔色3 21 10 3 10" xfId="21987"/>
    <cellStyle name="40% - 輔色3 21 10 3 11" xfId="23099"/>
    <cellStyle name="40% - 輔色3 21 10 3 12" xfId="24191"/>
    <cellStyle name="40% - 輔色3 21 10 3 13" xfId="25275"/>
    <cellStyle name="40% - 輔色3 21 10 3 14" xfId="26339"/>
    <cellStyle name="40% - 輔色3 21 10 3 15" xfId="27394"/>
    <cellStyle name="40% - 輔色3 21 10 3 16" xfId="28421"/>
    <cellStyle name="40% - 輔色3 21 10 3 17" xfId="29422"/>
    <cellStyle name="40% - 輔色3 21 10 3 18" xfId="30381"/>
    <cellStyle name="40% - 輔色3 21 10 3 19" xfId="31312"/>
    <cellStyle name="40% - 輔色3 21 10 3 2" xfId="12584"/>
    <cellStyle name="40% - 輔色3 21 10 3 20" xfId="32232"/>
    <cellStyle name="40% - 輔色3 21 10 3 3" xfId="13797"/>
    <cellStyle name="40% - 輔色3 21 10 3 4" xfId="15017"/>
    <cellStyle name="40% - 輔色3 21 10 3 5" xfId="16208"/>
    <cellStyle name="40% - 輔色3 21 10 3 6" xfId="17403"/>
    <cellStyle name="40% - 輔色3 21 10 3 7" xfId="18570"/>
    <cellStyle name="40% - 輔色3 21 10 3 8" xfId="19729"/>
    <cellStyle name="40% - 輔色3 21 10 3 9" xfId="20854"/>
    <cellStyle name="40% - 輔色3 21 10 4" xfId="6470"/>
    <cellStyle name="40% - 輔色3 21 10 4 10" xfId="21828"/>
    <cellStyle name="40% - 輔色3 21 10 4 11" xfId="22937"/>
    <cellStyle name="40% - 輔色3 21 10 4 12" xfId="24034"/>
    <cellStyle name="40% - 輔色3 21 10 4 13" xfId="25120"/>
    <cellStyle name="40% - 輔色3 21 10 4 14" xfId="26196"/>
    <cellStyle name="40% - 輔色3 21 10 4 15" xfId="27255"/>
    <cellStyle name="40% - 輔色3 21 10 4 16" xfId="28281"/>
    <cellStyle name="40% - 輔色3 21 10 4 17" xfId="29286"/>
    <cellStyle name="40% - 輔色3 21 10 4 18" xfId="30255"/>
    <cellStyle name="40% - 輔色3 21 10 4 19" xfId="31187"/>
    <cellStyle name="40% - 輔色3 21 10 4 2" xfId="12402"/>
    <cellStyle name="40% - 輔色3 21 10 4 20" xfId="32109"/>
    <cellStyle name="40% - 輔色3 21 10 4 3" xfId="13615"/>
    <cellStyle name="40% - 輔色3 21 10 4 4" xfId="14840"/>
    <cellStyle name="40% - 輔色3 21 10 4 5" xfId="16032"/>
    <cellStyle name="40% - 輔色3 21 10 4 6" xfId="17217"/>
    <cellStyle name="40% - 輔色3 21 10 4 7" xfId="18406"/>
    <cellStyle name="40% - 輔色3 21 10 4 8" xfId="19564"/>
    <cellStyle name="40% - 輔色3 21 10 4 9" xfId="20695"/>
    <cellStyle name="40% - 輔色3 21 10 5" xfId="6777"/>
    <cellStyle name="40% - 輔色3 21 10 5 10" xfId="22064"/>
    <cellStyle name="40% - 輔色3 21 10 5 11" xfId="23172"/>
    <cellStyle name="40% - 輔色3 21 10 5 12" xfId="24267"/>
    <cellStyle name="40% - 輔色3 21 10 5 13" xfId="25349"/>
    <cellStyle name="40% - 輔色3 21 10 5 14" xfId="26416"/>
    <cellStyle name="40% - 輔色3 21 10 5 15" xfId="27465"/>
    <cellStyle name="40% - 輔色3 21 10 5 16" xfId="28492"/>
    <cellStyle name="40% - 輔色3 21 10 5 17" xfId="29488"/>
    <cellStyle name="40% - 輔色3 21 10 5 18" xfId="30437"/>
    <cellStyle name="40% - 輔色3 21 10 5 19" xfId="31368"/>
    <cellStyle name="40% - 輔色3 21 10 5 2" xfId="12667"/>
    <cellStyle name="40% - 輔色3 21 10 5 20" xfId="32288"/>
    <cellStyle name="40% - 輔色3 21 10 5 3" xfId="13886"/>
    <cellStyle name="40% - 輔色3 21 10 5 4" xfId="15103"/>
    <cellStyle name="40% - 輔色3 21 10 5 5" xfId="16288"/>
    <cellStyle name="40% - 輔色3 21 10 5 6" xfId="17487"/>
    <cellStyle name="40% - 輔色3 21 10 5 7" xfId="18657"/>
    <cellStyle name="40% - 輔色3 21 10 5 8" xfId="19806"/>
    <cellStyle name="40% - 輔色3 21 10 5 9" xfId="20937"/>
    <cellStyle name="40% - 輔色3 21 10 6" xfId="6911"/>
    <cellStyle name="40% - 輔色3 21 10 6 10" xfId="22184"/>
    <cellStyle name="40% - 輔色3 21 10 6 11" xfId="23290"/>
    <cellStyle name="40% - 輔色3 21 10 6 12" xfId="24388"/>
    <cellStyle name="40% - 輔色3 21 10 6 13" xfId="25470"/>
    <cellStyle name="40% - 輔色3 21 10 6 14" xfId="26534"/>
    <cellStyle name="40% - 輔色3 21 10 6 15" xfId="27581"/>
    <cellStyle name="40% - 輔色3 21 10 6 16" xfId="28610"/>
    <cellStyle name="40% - 輔色3 21 10 6 17" xfId="29599"/>
    <cellStyle name="40% - 輔色3 21 10 6 18" xfId="30549"/>
    <cellStyle name="40% - 輔色3 21 10 6 19" xfId="31479"/>
    <cellStyle name="40% - 輔色3 21 10 6 2" xfId="12792"/>
    <cellStyle name="40% - 輔色3 21 10 6 20" xfId="32398"/>
    <cellStyle name="40% - 輔色3 21 10 6 3" xfId="14011"/>
    <cellStyle name="40% - 輔色3 21 10 6 4" xfId="15229"/>
    <cellStyle name="40% - 輔色3 21 10 6 5" xfId="16416"/>
    <cellStyle name="40% - 輔色3 21 10 6 6" xfId="17612"/>
    <cellStyle name="40% - 輔色3 21 10 6 7" xfId="18783"/>
    <cellStyle name="40% - 輔色3 21 10 6 8" xfId="19927"/>
    <cellStyle name="40% - 輔色3 21 10 6 9" xfId="21062"/>
    <cellStyle name="40% - 輔色3 21 10 7" xfId="11619"/>
    <cellStyle name="40% - 輔色3 21 10 8" xfId="7930"/>
    <cellStyle name="40% - 輔色3 21 10 9" xfId="8971"/>
    <cellStyle name="40% - 輔色3 21 11" xfId="5167"/>
    <cellStyle name="40% - 輔色3 21 11 10" xfId="11329"/>
    <cellStyle name="40% - 輔色3 21 11 11" xfId="11008"/>
    <cellStyle name="40% - 輔色3 21 11 12" xfId="8753"/>
    <cellStyle name="40% - 輔色3 21 11 13" xfId="10953"/>
    <cellStyle name="40% - 輔色3 21 11 14" xfId="8088"/>
    <cellStyle name="40% - 輔色3 21 11 15" xfId="9903"/>
    <cellStyle name="40% - 輔色3 21 11 16" xfId="15907"/>
    <cellStyle name="40% - 輔色3 21 11 17" xfId="8457"/>
    <cellStyle name="40% - 輔色3 21 11 18" xfId="15871"/>
    <cellStyle name="40% - 輔色3 21 11 19" xfId="8821"/>
    <cellStyle name="40% - 輔色3 21 11 2" xfId="6955"/>
    <cellStyle name="40% - 輔色3 21 11 2 10" xfId="22226"/>
    <cellStyle name="40% - 輔色3 21 11 2 11" xfId="23333"/>
    <cellStyle name="40% - 輔色3 21 11 2 12" xfId="24429"/>
    <cellStyle name="40% - 輔色3 21 11 2 13" xfId="25509"/>
    <cellStyle name="40% - 輔色3 21 11 2 14" xfId="26575"/>
    <cellStyle name="40% - 輔色3 21 11 2 15" xfId="27620"/>
    <cellStyle name="40% - 輔色3 21 11 2 16" xfId="28645"/>
    <cellStyle name="40% - 輔色3 21 11 2 17" xfId="29633"/>
    <cellStyle name="40% - 輔色3 21 11 2 18" xfId="30583"/>
    <cellStyle name="40% - 輔色3 21 11 2 19" xfId="31512"/>
    <cellStyle name="40% - 輔色3 21 11 2 2" xfId="12834"/>
    <cellStyle name="40% - 輔色3 21 11 2 20" xfId="32431"/>
    <cellStyle name="40% - 輔色3 21 11 2 3" xfId="14053"/>
    <cellStyle name="40% - 輔色3 21 11 2 4" xfId="15269"/>
    <cellStyle name="40% - 輔色3 21 11 2 5" xfId="16456"/>
    <cellStyle name="40% - 輔色3 21 11 2 6" xfId="17653"/>
    <cellStyle name="40% - 輔色3 21 11 2 7" xfId="18824"/>
    <cellStyle name="40% - 輔色3 21 11 2 8" xfId="19967"/>
    <cellStyle name="40% - 輔色3 21 11 2 9" xfId="21102"/>
    <cellStyle name="40% - 輔色3 21 11 20" xfId="21733"/>
    <cellStyle name="40% - 輔色3 21 11 21" xfId="22844"/>
    <cellStyle name="40% - 輔色3 21 11 22" xfId="20789"/>
    <cellStyle name="40% - 輔色3 21 11 23" xfId="19587"/>
    <cellStyle name="40% - 輔色3 21 11 24" xfId="14137"/>
    <cellStyle name="40% - 輔色3 21 11 25" xfId="14954"/>
    <cellStyle name="40% - 輔色3 21 11 3" xfId="6103"/>
    <cellStyle name="40% - 輔色3 21 11 3 10" xfId="17087"/>
    <cellStyle name="40% - 輔色3 21 11 3 11" xfId="7871"/>
    <cellStyle name="40% - 輔色3 21 11 3 12" xfId="19471"/>
    <cellStyle name="40% - 輔色3 21 11 3 13" xfId="11685"/>
    <cellStyle name="40% - 輔色3 21 11 3 14" xfId="14969"/>
    <cellStyle name="40% - 輔色3 21 11 3 15" xfId="11395"/>
    <cellStyle name="40% - 輔色3 21 11 3 16" xfId="16139"/>
    <cellStyle name="40% - 輔色3 21 11 3 17" xfId="25190"/>
    <cellStyle name="40% - 輔色3 21 11 3 18" xfId="27067"/>
    <cellStyle name="40% - 輔色3 21 11 3 19" xfId="27137"/>
    <cellStyle name="40% - 輔色3 21 11 3 2" xfId="12084"/>
    <cellStyle name="40% - 輔色3 21 11 3 20" xfId="14626"/>
    <cellStyle name="40% - 輔色3 21 11 3 3" xfId="7556"/>
    <cellStyle name="40% - 輔色3 21 11 3 4" xfId="9351"/>
    <cellStyle name="40% - 輔色3 21 11 3 5" xfId="10807"/>
    <cellStyle name="40% - 輔色3 21 11 3 6" xfId="11976"/>
    <cellStyle name="40% - 輔色3 21 11 3 7" xfId="10701"/>
    <cellStyle name="40% - 輔色3 21 11 3 8" xfId="15791"/>
    <cellStyle name="40% - 輔色3 21 11 3 9" xfId="11407"/>
    <cellStyle name="40% - 輔色3 21 11 4" xfId="6560"/>
    <cellStyle name="40% - 輔色3 21 11 4 10" xfId="21898"/>
    <cellStyle name="40% - 輔色3 21 11 4 11" xfId="23011"/>
    <cellStyle name="40% - 輔色3 21 11 4 12" xfId="24111"/>
    <cellStyle name="40% - 輔色3 21 11 4 13" xfId="25192"/>
    <cellStyle name="40% - 輔色3 21 11 4 14" xfId="26261"/>
    <cellStyle name="40% - 輔色3 21 11 4 15" xfId="27316"/>
    <cellStyle name="40% - 輔色3 21 11 4 16" xfId="28344"/>
    <cellStyle name="40% - 輔色3 21 11 4 17" xfId="29345"/>
    <cellStyle name="40% - 輔色3 21 11 4 18" xfId="30313"/>
    <cellStyle name="40% - 輔色3 21 11 4 19" xfId="31243"/>
    <cellStyle name="40% - 輔色3 21 11 4 2" xfId="12485"/>
    <cellStyle name="40% - 輔色3 21 11 4 20" xfId="32165"/>
    <cellStyle name="40% - 輔色3 21 11 4 3" xfId="13697"/>
    <cellStyle name="40% - 輔色3 21 11 4 4" xfId="14920"/>
    <cellStyle name="40% - 輔色3 21 11 4 5" xfId="16109"/>
    <cellStyle name="40% - 輔色3 21 11 4 6" xfId="17299"/>
    <cellStyle name="40% - 輔色3 21 11 4 7" xfId="18478"/>
    <cellStyle name="40% - 輔色3 21 11 4 8" xfId="19635"/>
    <cellStyle name="40% - 輔色3 21 11 4 9" xfId="20761"/>
    <cellStyle name="40% - 輔色3 21 11 5" xfId="6297"/>
    <cellStyle name="40% - 輔色3 21 11 5 10" xfId="21697"/>
    <cellStyle name="40% - 輔色3 21 11 5 11" xfId="22805"/>
    <cellStyle name="40% - 輔色3 21 11 5 12" xfId="23911"/>
    <cellStyle name="40% - 輔色3 21 11 5 13" xfId="25002"/>
    <cellStyle name="40% - 輔色3 21 11 5 14" xfId="26080"/>
    <cellStyle name="40% - 輔色3 21 11 5 15" xfId="27139"/>
    <cellStyle name="40% - 輔色3 21 11 5 16" xfId="28169"/>
    <cellStyle name="40% - 輔色3 21 11 5 17" xfId="29182"/>
    <cellStyle name="40% - 輔色3 21 11 5 18" xfId="30161"/>
    <cellStyle name="40% - 輔色3 21 11 5 19" xfId="31096"/>
    <cellStyle name="40% - 輔色3 21 11 5 2" xfId="12259"/>
    <cellStyle name="40% - 輔色3 21 11 5 20" xfId="32020"/>
    <cellStyle name="40% - 輔色3 21 11 5 3" xfId="13464"/>
    <cellStyle name="40% - 輔色3 21 11 5 4" xfId="14691"/>
    <cellStyle name="40% - 輔色3 21 11 5 5" xfId="15890"/>
    <cellStyle name="40% - 輔色3 21 11 5 6" xfId="17076"/>
    <cellStyle name="40% - 輔色3 21 11 5 7" xfId="18262"/>
    <cellStyle name="40% - 輔色3 21 11 5 8" xfId="19429"/>
    <cellStyle name="40% - 輔色3 21 11 5 9" xfId="20563"/>
    <cellStyle name="40% - 輔色3 21 11 6" xfId="7175"/>
    <cellStyle name="40% - 輔色3 21 11 6 10" xfId="22418"/>
    <cellStyle name="40% - 輔色3 21 11 6 11" xfId="23524"/>
    <cellStyle name="40% - 輔色3 21 11 6 12" xfId="24619"/>
    <cellStyle name="40% - 輔色3 21 11 6 13" xfId="25703"/>
    <cellStyle name="40% - 輔色3 21 11 6 14" xfId="26764"/>
    <cellStyle name="40% - 輔色3 21 11 6 15" xfId="27808"/>
    <cellStyle name="40% - 輔色3 21 11 6 16" xfId="28829"/>
    <cellStyle name="40% - 輔色3 21 11 6 17" xfId="29817"/>
    <cellStyle name="40% - 輔色3 21 11 6 18" xfId="30760"/>
    <cellStyle name="40% - 輔色3 21 11 6 19" xfId="31688"/>
    <cellStyle name="40% - 輔色3 21 11 6 2" xfId="13043"/>
    <cellStyle name="40% - 輔色3 21 11 6 20" xfId="32604"/>
    <cellStyle name="40% - 輔色3 21 11 6 3" xfId="14262"/>
    <cellStyle name="40% - 輔色3 21 11 6 4" xfId="15473"/>
    <cellStyle name="40% - 輔色3 21 11 6 5" xfId="16662"/>
    <cellStyle name="40% - 輔色3 21 11 6 6" xfId="17859"/>
    <cellStyle name="40% - 輔色3 21 11 6 7" xfId="19022"/>
    <cellStyle name="40% - 輔色3 21 11 6 8" xfId="20164"/>
    <cellStyle name="40% - 輔色3 21 11 6 9" xfId="21299"/>
    <cellStyle name="40% - 輔色3 21 11 7" xfId="11364"/>
    <cellStyle name="40% - 輔色3 21 11 8" xfId="8131"/>
    <cellStyle name="40% - 輔色3 21 11 9" xfId="8815"/>
    <cellStyle name="40% - 輔色3 21 12" xfId="5178"/>
    <cellStyle name="40% - 輔色3 21 12 10" xfId="10447"/>
    <cellStyle name="40% - 輔色3 21 12 11" xfId="11957"/>
    <cellStyle name="40% - 輔色3 21 12 12" xfId="18156"/>
    <cellStyle name="40% - 輔色3 21 12 13" xfId="7796"/>
    <cellStyle name="40% - 輔色3 21 12 14" xfId="10944"/>
    <cellStyle name="40% - 輔色3 21 12 15" xfId="19373"/>
    <cellStyle name="40% - 輔色3 21 12 16" xfId="18961"/>
    <cellStyle name="40% - 輔色3 21 12 17" xfId="9128"/>
    <cellStyle name="40% - 輔色3 21 12 18" xfId="9548"/>
    <cellStyle name="40% - 輔色3 21 12 19" xfId="10534"/>
    <cellStyle name="40% - 輔色3 21 12 2" xfId="6958"/>
    <cellStyle name="40% - 輔色3 21 12 2 10" xfId="22229"/>
    <cellStyle name="40% - 輔色3 21 12 2 11" xfId="23336"/>
    <cellStyle name="40% - 輔色3 21 12 2 12" xfId="24432"/>
    <cellStyle name="40% - 輔色3 21 12 2 13" xfId="25512"/>
    <cellStyle name="40% - 輔色3 21 12 2 14" xfId="26578"/>
    <cellStyle name="40% - 輔色3 21 12 2 15" xfId="27623"/>
    <cellStyle name="40% - 輔色3 21 12 2 16" xfId="28648"/>
    <cellStyle name="40% - 輔色3 21 12 2 17" xfId="29636"/>
    <cellStyle name="40% - 輔色3 21 12 2 18" xfId="30586"/>
    <cellStyle name="40% - 輔色3 21 12 2 19" xfId="31515"/>
    <cellStyle name="40% - 輔色3 21 12 2 2" xfId="12837"/>
    <cellStyle name="40% - 輔色3 21 12 2 20" xfId="32434"/>
    <cellStyle name="40% - 輔色3 21 12 2 3" xfId="14056"/>
    <cellStyle name="40% - 輔色3 21 12 2 4" xfId="15272"/>
    <cellStyle name="40% - 輔色3 21 12 2 5" xfId="16459"/>
    <cellStyle name="40% - 輔色3 21 12 2 6" xfId="17656"/>
    <cellStyle name="40% - 輔色3 21 12 2 7" xfId="18827"/>
    <cellStyle name="40% - 輔色3 21 12 2 8" xfId="19970"/>
    <cellStyle name="40% - 輔色3 21 12 2 9" xfId="21105"/>
    <cellStyle name="40% - 輔色3 21 12 20" xfId="11687"/>
    <cellStyle name="40% - 輔色3 21 12 21" xfId="21710"/>
    <cellStyle name="40% - 輔色3 21 12 22" xfId="27103"/>
    <cellStyle name="40% - 輔色3 21 12 23" xfId="30094"/>
    <cellStyle name="40% - 輔色3 21 12 24" xfId="22711"/>
    <cellStyle name="40% - 輔色3 21 12 25" xfId="31960"/>
    <cellStyle name="40% - 輔色3 21 12 3" xfId="6100"/>
    <cellStyle name="40% - 輔色3 21 12 3 10" xfId="18172"/>
    <cellStyle name="40% - 輔色3 21 12 3 11" xfId="8163"/>
    <cellStyle name="40% - 輔色3 21 12 3 12" xfId="17300"/>
    <cellStyle name="40% - 輔色3 21 12 3 13" xfId="8959"/>
    <cellStyle name="40% - 輔色3 21 12 3 14" xfId="18213"/>
    <cellStyle name="40% - 輔色3 21 12 3 15" xfId="21730"/>
    <cellStyle name="40% - 輔色3 21 12 3 16" xfId="22840"/>
    <cellStyle name="40% - 輔色3 21 12 3 17" xfId="26007"/>
    <cellStyle name="40% - 輔色3 21 12 3 18" xfId="11778"/>
    <cellStyle name="40% - 輔色3 21 12 3 19" xfId="9587"/>
    <cellStyle name="40% - 輔色3 21 12 3 2" xfId="12081"/>
    <cellStyle name="40% - 輔色3 21 12 3 20" xfId="16116"/>
    <cellStyle name="40% - 輔色3 21 12 3 3" xfId="7559"/>
    <cellStyle name="40% - 輔色3 21 12 3 4" xfId="9252"/>
    <cellStyle name="40% - 輔色3 21 12 3 5" xfId="10507"/>
    <cellStyle name="40% - 輔色3 21 12 3 6" xfId="10637"/>
    <cellStyle name="40% - 輔色3 21 12 3 7" xfId="8468"/>
    <cellStyle name="40% - 輔色3 21 12 3 8" xfId="8820"/>
    <cellStyle name="40% - 輔色3 21 12 3 9" xfId="10878"/>
    <cellStyle name="40% - 輔色3 21 12 4" xfId="6437"/>
    <cellStyle name="40% - 輔色3 21 12 4 10" xfId="21797"/>
    <cellStyle name="40% - 輔色3 21 12 4 11" xfId="22906"/>
    <cellStyle name="40% - 輔色3 21 12 4 12" xfId="24003"/>
    <cellStyle name="40% - 輔色3 21 12 4 13" xfId="25090"/>
    <cellStyle name="40% - 輔色3 21 12 4 14" xfId="26165"/>
    <cellStyle name="40% - 輔色3 21 12 4 15" xfId="27225"/>
    <cellStyle name="40% - 輔色3 21 12 4 16" xfId="28250"/>
    <cellStyle name="40% - 輔色3 21 12 4 17" xfId="29255"/>
    <cellStyle name="40% - 輔色3 21 12 4 18" xfId="30226"/>
    <cellStyle name="40% - 輔色3 21 12 4 19" xfId="31158"/>
    <cellStyle name="40% - 輔色3 21 12 4 2" xfId="12371"/>
    <cellStyle name="40% - 輔色3 21 12 4 20" xfId="32081"/>
    <cellStyle name="40% - 輔色3 21 12 4 3" xfId="13584"/>
    <cellStyle name="40% - 輔色3 21 12 4 4" xfId="14808"/>
    <cellStyle name="40% - 輔色3 21 12 4 5" xfId="16001"/>
    <cellStyle name="40% - 輔色3 21 12 4 6" xfId="17185"/>
    <cellStyle name="40% - 輔色3 21 12 4 7" xfId="18374"/>
    <cellStyle name="40% - 輔色3 21 12 4 8" xfId="19535"/>
    <cellStyle name="40% - 輔色3 21 12 4 9" xfId="20664"/>
    <cellStyle name="40% - 輔色3 21 12 5" xfId="6662"/>
    <cellStyle name="40% - 輔色3 21 12 5 10" xfId="21977"/>
    <cellStyle name="40% - 輔色3 21 12 5 11" xfId="23088"/>
    <cellStyle name="40% - 輔色3 21 12 5 12" xfId="24180"/>
    <cellStyle name="40% - 輔色3 21 12 5 13" xfId="25265"/>
    <cellStyle name="40% - 輔色3 21 12 5 14" xfId="26328"/>
    <cellStyle name="40% - 輔色3 21 12 5 15" xfId="27382"/>
    <cellStyle name="40% - 輔色3 21 12 5 16" xfId="28410"/>
    <cellStyle name="40% - 輔色3 21 12 5 17" xfId="29412"/>
    <cellStyle name="40% - 輔色3 21 12 5 18" xfId="30371"/>
    <cellStyle name="40% - 輔色3 21 12 5 19" xfId="31302"/>
    <cellStyle name="40% - 輔色3 21 12 5 2" xfId="12571"/>
    <cellStyle name="40% - 輔色3 21 12 5 20" xfId="32222"/>
    <cellStyle name="40% - 輔色3 21 12 5 3" xfId="13784"/>
    <cellStyle name="40% - 輔色3 21 12 5 4" xfId="15004"/>
    <cellStyle name="40% - 輔色3 21 12 5 5" xfId="16195"/>
    <cellStyle name="40% - 輔色3 21 12 5 6" xfId="17389"/>
    <cellStyle name="40% - 輔色3 21 12 5 7" xfId="18556"/>
    <cellStyle name="40% - 輔色3 21 12 5 8" xfId="19716"/>
    <cellStyle name="40% - 輔色3 21 12 5 9" xfId="20842"/>
    <cellStyle name="40% - 輔色3 21 12 6" xfId="6550"/>
    <cellStyle name="40% - 輔色3 21 12 6 10" xfId="21889"/>
    <cellStyle name="40% - 輔色3 21 12 6 11" xfId="23002"/>
    <cellStyle name="40% - 輔色3 21 12 6 12" xfId="24101"/>
    <cellStyle name="40% - 輔色3 21 12 6 13" xfId="25183"/>
    <cellStyle name="40% - 輔色3 21 12 6 14" xfId="26255"/>
    <cellStyle name="40% - 輔色3 21 12 6 15" xfId="27310"/>
    <cellStyle name="40% - 輔色3 21 12 6 16" xfId="28339"/>
    <cellStyle name="40% - 輔色3 21 12 6 17" xfId="29341"/>
    <cellStyle name="40% - 輔色3 21 12 6 18" xfId="30309"/>
    <cellStyle name="40% - 輔色3 21 12 6 19" xfId="31239"/>
    <cellStyle name="40% - 輔色3 21 12 6 2" xfId="12475"/>
    <cellStyle name="40% - 輔色3 21 12 6 20" xfId="32161"/>
    <cellStyle name="40% - 輔色3 21 12 6 3" xfId="13688"/>
    <cellStyle name="40% - 輔色3 21 12 6 4" xfId="14911"/>
    <cellStyle name="40% - 輔色3 21 12 6 5" xfId="16101"/>
    <cellStyle name="40% - 輔色3 21 12 6 6" xfId="17290"/>
    <cellStyle name="40% - 輔色3 21 12 6 7" xfId="18470"/>
    <cellStyle name="40% - 輔色3 21 12 6 8" xfId="19628"/>
    <cellStyle name="40% - 輔色3 21 12 6 9" xfId="20757"/>
    <cellStyle name="40% - 輔色3 21 12 7" xfId="11372"/>
    <cellStyle name="40% - 輔色3 21 12 8" xfId="8124"/>
    <cellStyle name="40% - 輔色3 21 12 9" xfId="8823"/>
    <cellStyle name="40% - 輔色3 21 13" xfId="5886"/>
    <cellStyle name="40% - 輔色3 21 13 10" xfId="8074"/>
    <cellStyle name="40% - 輔色3 21 13 11" xfId="10887"/>
    <cellStyle name="40% - 輔色3 21 13 12" xfId="15407"/>
    <cellStyle name="40% - 輔色3 21 13 13" xfId="10364"/>
    <cellStyle name="40% - 輔色3 21 13 14" xfId="10612"/>
    <cellStyle name="40% - 輔色3 21 13 15" xfId="10056"/>
    <cellStyle name="40% - 輔色3 21 13 16" xfId="11431"/>
    <cellStyle name="40% - 輔色3 21 13 17" xfId="10717"/>
    <cellStyle name="40% - 輔色3 21 13 18" xfId="16081"/>
    <cellStyle name="40% - 輔色3 21 13 19" xfId="17412"/>
    <cellStyle name="40% - 輔色3 21 13 2" xfId="7143"/>
    <cellStyle name="40% - 輔色3 21 13 2 10" xfId="22390"/>
    <cellStyle name="40% - 輔色3 21 13 2 11" xfId="23496"/>
    <cellStyle name="40% - 輔色3 21 13 2 12" xfId="24591"/>
    <cellStyle name="40% - 輔色3 21 13 2 13" xfId="25676"/>
    <cellStyle name="40% - 輔色3 21 13 2 14" xfId="26738"/>
    <cellStyle name="40% - 輔色3 21 13 2 15" xfId="27782"/>
    <cellStyle name="40% - 輔色3 21 13 2 16" xfId="28803"/>
    <cellStyle name="40% - 輔色3 21 13 2 17" xfId="29791"/>
    <cellStyle name="40% - 輔色3 21 13 2 18" xfId="30735"/>
    <cellStyle name="40% - 輔色3 21 13 2 19" xfId="31663"/>
    <cellStyle name="40% - 輔色3 21 13 2 2" xfId="13013"/>
    <cellStyle name="40% - 輔色3 21 13 2 20" xfId="32579"/>
    <cellStyle name="40% - 輔色3 21 13 2 3" xfId="14232"/>
    <cellStyle name="40% - 輔色3 21 13 2 4" xfId="15443"/>
    <cellStyle name="40% - 輔色3 21 13 2 5" xfId="16634"/>
    <cellStyle name="40% - 輔色3 21 13 2 6" xfId="17828"/>
    <cellStyle name="40% - 輔色3 21 13 2 7" xfId="18993"/>
    <cellStyle name="40% - 輔色3 21 13 2 8" xfId="20137"/>
    <cellStyle name="40% - 輔色3 21 13 2 9" xfId="21271"/>
    <cellStyle name="40% - 輔色3 21 13 20" xfId="17730"/>
    <cellStyle name="40% - 輔色3 21 13 21" xfId="20252"/>
    <cellStyle name="40% - 輔色3 21 13 22" xfId="17368"/>
    <cellStyle name="40% - 輔色3 21 13 23" xfId="19401"/>
    <cellStyle name="40% - 輔色3 21 13 24" xfId="22712"/>
    <cellStyle name="40% - 輔色3 21 13 25" xfId="25724"/>
    <cellStyle name="40% - 輔色3 21 13 3" xfId="7232"/>
    <cellStyle name="40% - 輔色3 21 13 3 10" xfId="22469"/>
    <cellStyle name="40% - 輔色3 21 13 3 11" xfId="23575"/>
    <cellStyle name="40% - 輔色3 21 13 3 12" xfId="24667"/>
    <cellStyle name="40% - 輔色3 21 13 3 13" xfId="25754"/>
    <cellStyle name="40% - 輔色3 21 13 3 14" xfId="26814"/>
    <cellStyle name="40% - 輔色3 21 13 3 15" xfId="27857"/>
    <cellStyle name="40% - 輔色3 21 13 3 16" xfId="28878"/>
    <cellStyle name="40% - 輔色3 21 13 3 17" xfId="29866"/>
    <cellStyle name="40% - 輔色3 21 13 3 18" xfId="30807"/>
    <cellStyle name="40% - 輔色3 21 13 3 19" xfId="31734"/>
    <cellStyle name="40% - 輔色3 21 13 3 2" xfId="13095"/>
    <cellStyle name="40% - 輔色3 21 13 3 20" xfId="32650"/>
    <cellStyle name="40% - 輔色3 21 13 3 3" xfId="14315"/>
    <cellStyle name="40% - 輔色3 21 13 3 4" xfId="15524"/>
    <cellStyle name="40% - 輔色3 21 13 3 5" xfId="16718"/>
    <cellStyle name="40% - 輔色3 21 13 3 6" xfId="17911"/>
    <cellStyle name="40% - 輔色3 21 13 3 7" xfId="19074"/>
    <cellStyle name="40% - 輔色3 21 13 3 8" xfId="20215"/>
    <cellStyle name="40% - 輔色3 21 13 3 9" xfId="21352"/>
    <cellStyle name="40% - 輔色3 21 13 4" xfId="7307"/>
    <cellStyle name="40% - 輔色3 21 13 4 10" xfId="22537"/>
    <cellStyle name="40% - 輔色3 21 13 4 11" xfId="23642"/>
    <cellStyle name="40% - 輔色3 21 13 4 12" xfId="24734"/>
    <cellStyle name="40% - 輔色3 21 13 4 13" xfId="25821"/>
    <cellStyle name="40% - 輔色3 21 13 4 14" xfId="26883"/>
    <cellStyle name="40% - 輔色3 21 13 4 15" xfId="27926"/>
    <cellStyle name="40% - 輔色3 21 13 4 16" xfId="28946"/>
    <cellStyle name="40% - 輔色3 21 13 4 17" xfId="29934"/>
    <cellStyle name="40% - 輔色3 21 13 4 18" xfId="30874"/>
    <cellStyle name="40% - 輔色3 21 13 4 19" xfId="31801"/>
    <cellStyle name="40% - 輔色3 21 13 4 2" xfId="13165"/>
    <cellStyle name="40% - 輔色3 21 13 4 20" xfId="32717"/>
    <cellStyle name="40% - 輔色3 21 13 4 3" xfId="14386"/>
    <cellStyle name="40% - 輔色3 21 13 4 4" xfId="15597"/>
    <cellStyle name="40% - 輔色3 21 13 4 5" xfId="16789"/>
    <cellStyle name="40% - 輔色3 21 13 4 6" xfId="17983"/>
    <cellStyle name="40% - 輔色3 21 13 4 7" xfId="19145"/>
    <cellStyle name="40% - 輔色3 21 13 4 8" xfId="20287"/>
    <cellStyle name="40% - 輔色3 21 13 4 9" xfId="21422"/>
    <cellStyle name="40% - 輔色3 21 13 5" xfId="7376"/>
    <cellStyle name="40% - 輔色3 21 13 5 10" xfId="22605"/>
    <cellStyle name="40% - 輔色3 21 13 5 11" xfId="23709"/>
    <cellStyle name="40% - 輔色3 21 13 5 12" xfId="24802"/>
    <cellStyle name="40% - 輔色3 21 13 5 13" xfId="25888"/>
    <cellStyle name="40% - 輔色3 21 13 5 14" xfId="26950"/>
    <cellStyle name="40% - 輔色3 21 13 5 15" xfId="27995"/>
    <cellStyle name="40% - 輔色3 21 13 5 16" xfId="29013"/>
    <cellStyle name="40% - 輔色3 21 13 5 17" xfId="30001"/>
    <cellStyle name="40% - 輔色3 21 13 5 18" xfId="30941"/>
    <cellStyle name="40% - 輔色3 21 13 5 19" xfId="31868"/>
    <cellStyle name="40% - 輔色3 21 13 5 2" xfId="13234"/>
    <cellStyle name="40% - 輔色3 21 13 5 20" xfId="32783"/>
    <cellStyle name="40% - 輔色3 21 13 5 3" xfId="14455"/>
    <cellStyle name="40% - 輔色3 21 13 5 4" xfId="15665"/>
    <cellStyle name="40% - 輔色3 21 13 5 5" xfId="16858"/>
    <cellStyle name="40% - 輔色3 21 13 5 6" xfId="18051"/>
    <cellStyle name="40% - 輔色3 21 13 5 7" xfId="19213"/>
    <cellStyle name="40% - 輔色3 21 13 5 8" xfId="20356"/>
    <cellStyle name="40% - 輔色3 21 13 5 9" xfId="21490"/>
    <cellStyle name="40% - 輔色3 21 13 6" xfId="7442"/>
    <cellStyle name="40% - 輔色3 21 13 6 10" xfId="22671"/>
    <cellStyle name="40% - 輔色3 21 13 6 11" xfId="23775"/>
    <cellStyle name="40% - 輔色3 21 13 6 12" xfId="24868"/>
    <cellStyle name="40% - 輔色3 21 13 6 13" xfId="25954"/>
    <cellStyle name="40% - 輔色3 21 13 6 14" xfId="27016"/>
    <cellStyle name="40% - 輔色3 21 13 6 15" xfId="28061"/>
    <cellStyle name="40% - 輔色3 21 13 6 16" xfId="29079"/>
    <cellStyle name="40% - 輔色3 21 13 6 17" xfId="30067"/>
    <cellStyle name="40% - 輔色3 21 13 6 18" xfId="31007"/>
    <cellStyle name="40% - 輔色3 21 13 6 19" xfId="31934"/>
    <cellStyle name="40% - 輔色3 21 13 6 2" xfId="13300"/>
    <cellStyle name="40% - 輔色3 21 13 6 20" xfId="32849"/>
    <cellStyle name="40% - 輔色3 21 13 6 3" xfId="14521"/>
    <cellStyle name="40% - 輔色3 21 13 6 4" xfId="15731"/>
    <cellStyle name="40% - 輔色3 21 13 6 5" xfId="16924"/>
    <cellStyle name="40% - 輔色3 21 13 6 6" xfId="18117"/>
    <cellStyle name="40% - 輔色3 21 13 6 7" xfId="19279"/>
    <cellStyle name="40% - 輔色3 21 13 6 8" xfId="20422"/>
    <cellStyle name="40% - 輔色3 21 13 6 9" xfId="21556"/>
    <cellStyle name="40% - 輔色3 21 13 7" xfId="11899"/>
    <cellStyle name="40% - 輔色3 21 13 8" xfId="11104"/>
    <cellStyle name="40% - 輔色3 21 13 9" xfId="11438"/>
    <cellStyle name="40% - 輔色3 21 14" xfId="6804"/>
    <cellStyle name="40% - 輔色3 21 14 10" xfId="22086"/>
    <cellStyle name="40% - 輔色3 21 14 11" xfId="23193"/>
    <cellStyle name="40% - 輔色3 21 14 12" xfId="24291"/>
    <cellStyle name="40% - 輔色3 21 14 13" xfId="25371"/>
    <cellStyle name="40% - 輔色3 21 14 14" xfId="26437"/>
    <cellStyle name="40% - 輔色3 21 14 15" xfId="27489"/>
    <cellStyle name="40% - 輔色3 21 14 16" xfId="28515"/>
    <cellStyle name="40% - 輔色3 21 14 17" xfId="29508"/>
    <cellStyle name="40% - 輔色3 21 14 18" xfId="30458"/>
    <cellStyle name="40% - 輔色3 21 14 19" xfId="31388"/>
    <cellStyle name="40% - 輔色3 21 14 2" xfId="12690"/>
    <cellStyle name="40% - 輔色3 21 14 20" xfId="32307"/>
    <cellStyle name="40% - 輔色3 21 14 3" xfId="13911"/>
    <cellStyle name="40% - 輔色3 21 14 4" xfId="15128"/>
    <cellStyle name="40% - 輔色3 21 14 5" xfId="16312"/>
    <cellStyle name="40% - 輔色3 21 14 6" xfId="17513"/>
    <cellStyle name="40% - 輔色3 21 14 7" xfId="18681"/>
    <cellStyle name="40% - 輔色3 21 14 8" xfId="19829"/>
    <cellStyle name="40% - 輔色3 21 14 9" xfId="20960"/>
    <cellStyle name="40% - 輔色3 21 15" xfId="6206"/>
    <cellStyle name="40% - 輔色3 21 15 10" xfId="21638"/>
    <cellStyle name="40% - 輔色3 21 15 11" xfId="22748"/>
    <cellStyle name="40% - 輔色3 21 15 12" xfId="23855"/>
    <cellStyle name="40% - 輔色3 21 15 13" xfId="24946"/>
    <cellStyle name="40% - 輔色3 21 15 14" xfId="26032"/>
    <cellStyle name="40% - 輔色3 21 15 15" xfId="27092"/>
    <cellStyle name="40% - 輔色3 21 15 16" xfId="28131"/>
    <cellStyle name="40% - 輔色3 21 15 17" xfId="29143"/>
    <cellStyle name="40% - 輔色3 21 15 18" xfId="30128"/>
    <cellStyle name="40% - 輔色3 21 15 19" xfId="31067"/>
    <cellStyle name="40% - 輔色3 21 15 2" xfId="12182"/>
    <cellStyle name="40% - 輔色3 21 15 20" xfId="31993"/>
    <cellStyle name="40% - 輔色3 21 15 3" xfId="13393"/>
    <cellStyle name="40% - 輔色3 21 15 4" xfId="14615"/>
    <cellStyle name="40% - 輔色3 21 15 5" xfId="15818"/>
    <cellStyle name="40% - 輔色3 21 15 6" xfId="17007"/>
    <cellStyle name="40% - 輔色3 21 15 7" xfId="18199"/>
    <cellStyle name="40% - 輔色3 21 15 8" xfId="19361"/>
    <cellStyle name="40% - 輔色3 21 15 9" xfId="20506"/>
    <cellStyle name="40% - 輔色3 21 16" xfId="6378"/>
    <cellStyle name="40% - 輔色3 21 16 10" xfId="21742"/>
    <cellStyle name="40% - 輔色3 21 16 11" xfId="22853"/>
    <cellStyle name="40% - 輔色3 21 16 12" xfId="23950"/>
    <cellStyle name="40% - 輔色3 21 16 13" xfId="25038"/>
    <cellStyle name="40% - 輔色3 21 16 14" xfId="26115"/>
    <cellStyle name="40% - 輔色3 21 16 15" xfId="27177"/>
    <cellStyle name="40% - 輔色3 21 16 16" xfId="28199"/>
    <cellStyle name="40% - 輔色3 21 16 17" xfId="29205"/>
    <cellStyle name="40% - 輔色3 21 16 18" xfId="30178"/>
    <cellStyle name="40% - 輔色3 21 16 19" xfId="31110"/>
    <cellStyle name="40% - 輔色3 21 16 2" xfId="12316"/>
    <cellStyle name="40% - 輔色3 21 16 20" xfId="32033"/>
    <cellStyle name="40% - 輔色3 21 16 3" xfId="13530"/>
    <cellStyle name="40% - 輔色3 21 16 4" xfId="14751"/>
    <cellStyle name="40% - 輔色3 21 16 5" xfId="15945"/>
    <cellStyle name="40% - 輔色3 21 16 6" xfId="17130"/>
    <cellStyle name="40% - 輔色3 21 16 7" xfId="18318"/>
    <cellStyle name="40% - 輔色3 21 16 8" xfId="19484"/>
    <cellStyle name="40% - 輔色3 21 16 9" xfId="20610"/>
    <cellStyle name="40% - 輔色3 21 17" xfId="6641"/>
    <cellStyle name="40% - 輔色3 21 17 10" xfId="21959"/>
    <cellStyle name="40% - 輔色3 21 17 11" xfId="23071"/>
    <cellStyle name="40% - 輔色3 21 17 12" xfId="24164"/>
    <cellStyle name="40% - 輔色3 21 17 13" xfId="25249"/>
    <cellStyle name="40% - 輔色3 21 17 14" xfId="26313"/>
    <cellStyle name="40% - 輔色3 21 17 15" xfId="27366"/>
    <cellStyle name="40% - 輔色3 21 17 16" xfId="28395"/>
    <cellStyle name="40% - 輔色3 21 17 17" xfId="29395"/>
    <cellStyle name="40% - 輔色3 21 17 18" xfId="30356"/>
    <cellStyle name="40% - 輔色3 21 17 19" xfId="31286"/>
    <cellStyle name="40% - 輔色3 21 17 2" xfId="12552"/>
    <cellStyle name="40% - 輔色3 21 17 20" xfId="32207"/>
    <cellStyle name="40% - 輔色3 21 17 3" xfId="13765"/>
    <cellStyle name="40% - 輔色3 21 17 4" xfId="14984"/>
    <cellStyle name="40% - 輔色3 21 17 5" xfId="16176"/>
    <cellStyle name="40% - 輔色3 21 17 6" xfId="17369"/>
    <cellStyle name="40% - 輔色3 21 17 7" xfId="18538"/>
    <cellStyle name="40% - 輔色3 21 17 8" xfId="19696"/>
    <cellStyle name="40% - 輔色3 21 17 9" xfId="20825"/>
    <cellStyle name="40% - 輔色3 21 18" xfId="6233"/>
    <cellStyle name="40% - 輔色3 21 18 10" xfId="21660"/>
    <cellStyle name="40% - 輔色3 21 18 11" xfId="22768"/>
    <cellStyle name="40% - 輔色3 21 18 12" xfId="23875"/>
    <cellStyle name="40% - 輔色3 21 18 13" xfId="24965"/>
    <cellStyle name="40% - 輔色3 21 18 14" xfId="26049"/>
    <cellStyle name="40% - 輔色3 21 18 15" xfId="27110"/>
    <cellStyle name="40% - 輔色3 21 18 16" xfId="28145"/>
    <cellStyle name="40% - 輔色3 21 18 17" xfId="29159"/>
    <cellStyle name="40% - 輔色3 21 18 18" xfId="30142"/>
    <cellStyle name="40% - 輔色3 21 18 19" xfId="31078"/>
    <cellStyle name="40% - 輔色3 21 18 2" xfId="12207"/>
    <cellStyle name="40% - 輔色3 21 18 20" xfId="32003"/>
    <cellStyle name="40% - 輔色3 21 18 3" xfId="13414"/>
    <cellStyle name="40% - 輔色3 21 18 4" xfId="14641"/>
    <cellStyle name="40% - 輔色3 21 18 5" xfId="15839"/>
    <cellStyle name="40% - 輔色3 21 18 6" xfId="17029"/>
    <cellStyle name="40% - 輔色3 21 18 7" xfId="18220"/>
    <cellStyle name="40% - 輔色3 21 18 8" xfId="19383"/>
    <cellStyle name="40% - 輔色3 21 18 9" xfId="20523"/>
    <cellStyle name="40% - 輔色3 21 19" xfId="10910"/>
    <cellStyle name="40% - 輔色3 21 2" xfId="4896"/>
    <cellStyle name="40% - 輔色3 21 2 10" xfId="9879"/>
    <cellStyle name="40% - 輔色3 21 2 11" xfId="9380"/>
    <cellStyle name="40% - 輔色3 21 2 12" xfId="11119"/>
    <cellStyle name="40% - 輔色3 21 2 13" xfId="16332"/>
    <cellStyle name="40% - 輔色3 21 2 14" xfId="17860"/>
    <cellStyle name="40% - 輔色3 21 2 15" xfId="8978"/>
    <cellStyle name="40% - 輔色3 21 2 16" xfId="20316"/>
    <cellStyle name="40% - 輔色3 21 2 17" xfId="21089"/>
    <cellStyle name="40% - 輔色3 21 2 18" xfId="11166"/>
    <cellStyle name="40% - 輔色3 21 2 19" xfId="11616"/>
    <cellStyle name="40% - 輔色3 21 2 2" xfId="6875"/>
    <cellStyle name="40% - 輔色3 21 2 2 10" xfId="22149"/>
    <cellStyle name="40% - 輔色3 21 2 2 11" xfId="23255"/>
    <cellStyle name="40% - 輔色3 21 2 2 12" xfId="24353"/>
    <cellStyle name="40% - 輔色3 21 2 2 13" xfId="25435"/>
    <cellStyle name="40% - 輔色3 21 2 2 14" xfId="26498"/>
    <cellStyle name="40% - 輔色3 21 2 2 15" xfId="27546"/>
    <cellStyle name="40% - 輔色3 21 2 2 16" xfId="28575"/>
    <cellStyle name="40% - 輔色3 21 2 2 17" xfId="29564"/>
    <cellStyle name="40% - 輔色3 21 2 2 18" xfId="30514"/>
    <cellStyle name="40% - 輔色3 21 2 2 19" xfId="31444"/>
    <cellStyle name="40% - 輔色3 21 2 2 2" xfId="12757"/>
    <cellStyle name="40% - 輔色3 21 2 2 20" xfId="32363"/>
    <cellStyle name="40% - 輔色3 21 2 2 3" xfId="13976"/>
    <cellStyle name="40% - 輔色3 21 2 2 4" xfId="15193"/>
    <cellStyle name="40% - 輔色3 21 2 2 5" xfId="16381"/>
    <cellStyle name="40% - 輔色3 21 2 2 6" xfId="17577"/>
    <cellStyle name="40% - 輔色3 21 2 2 7" xfId="18747"/>
    <cellStyle name="40% - 輔色3 21 2 2 8" xfId="19892"/>
    <cellStyle name="40% - 輔色3 21 2 2 9" xfId="21026"/>
    <cellStyle name="40% - 輔色3 21 2 20" xfId="11205"/>
    <cellStyle name="40% - 輔色3 21 2 21" xfId="9367"/>
    <cellStyle name="40% - 輔色3 21 2 22" xfId="24892"/>
    <cellStyle name="40% - 輔色3 21 2 23" xfId="27415"/>
    <cellStyle name="40% - 輔色3 21 2 24" xfId="28830"/>
    <cellStyle name="40% - 輔色3 21 2 25" xfId="29155"/>
    <cellStyle name="40% - 輔色3 21 2 3" xfId="6154"/>
    <cellStyle name="40% - 輔色3 21 2 3 10" xfId="17495"/>
    <cellStyle name="40% - 輔色3 21 2 3 11" xfId="15843"/>
    <cellStyle name="40% - 輔色3 21 2 3 12" xfId="17034"/>
    <cellStyle name="40% - 輔色3 21 2 3 13" xfId="12581"/>
    <cellStyle name="40% - 輔色3 21 2 3 14" xfId="19469"/>
    <cellStyle name="40% - 輔色3 21 2 3 15" xfId="13364"/>
    <cellStyle name="40% - 輔色3 21 2 3 16" xfId="14547"/>
    <cellStyle name="40% - 輔色3 21 2 3 17" xfId="13330"/>
    <cellStyle name="40% - 輔色3 21 2 3 18" xfId="28376"/>
    <cellStyle name="40% - 輔色3 21 2 3 19" xfId="8911"/>
    <cellStyle name="40% - 輔色3 21 2 3 2" xfId="12133"/>
    <cellStyle name="40% - 輔色3 21 2 3 20" xfId="8122"/>
    <cellStyle name="40% - 輔色3 21 2 3 3" xfId="10262"/>
    <cellStyle name="40% - 輔色3 21 2 3 4" xfId="11522"/>
    <cellStyle name="40% - 輔色3 21 2 3 5" xfId="8009"/>
    <cellStyle name="40% - 輔色3 21 2 3 6" xfId="8908"/>
    <cellStyle name="40% - 輔色3 21 2 3 7" xfId="14685"/>
    <cellStyle name="40% - 輔色3 21 2 3 8" xfId="11912"/>
    <cellStyle name="40% - 輔色3 21 2 3 9" xfId="7941"/>
    <cellStyle name="40% - 輔色3 21 2 4" xfId="6408"/>
    <cellStyle name="40% - 輔色3 21 2 4 10" xfId="21769"/>
    <cellStyle name="40% - 輔色3 21 2 4 11" xfId="22880"/>
    <cellStyle name="40% - 輔色3 21 2 4 12" xfId="23976"/>
    <cellStyle name="40% - 輔色3 21 2 4 13" xfId="25064"/>
    <cellStyle name="40% - 輔色3 21 2 4 14" xfId="26140"/>
    <cellStyle name="40% - 輔色3 21 2 4 15" xfId="27201"/>
    <cellStyle name="40% - 輔色3 21 2 4 16" xfId="28225"/>
    <cellStyle name="40% - 輔色3 21 2 4 17" xfId="29230"/>
    <cellStyle name="40% - 輔色3 21 2 4 18" xfId="30202"/>
    <cellStyle name="40% - 輔色3 21 2 4 19" xfId="31134"/>
    <cellStyle name="40% - 輔色3 21 2 4 2" xfId="12344"/>
    <cellStyle name="40% - 輔色3 21 2 4 20" xfId="32057"/>
    <cellStyle name="40% - 輔色3 21 2 4 3" xfId="13557"/>
    <cellStyle name="40% - 輔色3 21 2 4 4" xfId="14780"/>
    <cellStyle name="40% - 輔色3 21 2 4 5" xfId="15974"/>
    <cellStyle name="40% - 輔色3 21 2 4 6" xfId="17157"/>
    <cellStyle name="40% - 輔色3 21 2 4 7" xfId="18346"/>
    <cellStyle name="40% - 輔色3 21 2 4 8" xfId="19510"/>
    <cellStyle name="40% - 輔色3 21 2 4 9" xfId="20636"/>
    <cellStyle name="40% - 輔色3 21 2 5" xfId="7046"/>
    <cellStyle name="40% - 輔色3 21 2 5 10" xfId="22304"/>
    <cellStyle name="40% - 輔色3 21 2 5 11" xfId="23413"/>
    <cellStyle name="40% - 輔色3 21 2 5 12" xfId="24506"/>
    <cellStyle name="40% - 輔色3 21 2 5 13" xfId="25588"/>
    <cellStyle name="40% - 輔色3 21 2 5 14" xfId="26654"/>
    <cellStyle name="40% - 輔色3 21 2 5 15" xfId="27700"/>
    <cellStyle name="40% - 輔色3 21 2 5 16" xfId="28720"/>
    <cellStyle name="40% - 輔色3 21 2 5 17" xfId="29707"/>
    <cellStyle name="40% - 輔色3 21 2 5 18" xfId="30655"/>
    <cellStyle name="40% - 輔色3 21 2 5 19" xfId="31584"/>
    <cellStyle name="40% - 輔色3 21 2 5 2" xfId="12922"/>
    <cellStyle name="40% - 輔色3 21 2 5 20" xfId="32500"/>
    <cellStyle name="40% - 輔色3 21 2 5 3" xfId="14139"/>
    <cellStyle name="40% - 輔色3 21 2 5 4" xfId="15353"/>
    <cellStyle name="40% - 輔色3 21 2 5 5" xfId="16542"/>
    <cellStyle name="40% - 輔色3 21 2 5 6" xfId="17737"/>
    <cellStyle name="40% - 輔色3 21 2 5 7" xfId="18904"/>
    <cellStyle name="40% - 輔色3 21 2 5 8" xfId="20047"/>
    <cellStyle name="40% - 輔色3 21 2 5 9" xfId="21183"/>
    <cellStyle name="40% - 輔色3 21 2 6" xfId="6539"/>
    <cellStyle name="40% - 輔色3 21 2 6 10" xfId="21881"/>
    <cellStyle name="40% - 輔色3 21 2 6 11" xfId="22993"/>
    <cellStyle name="40% - 輔色3 21 2 6 12" xfId="24094"/>
    <cellStyle name="40% - 輔色3 21 2 6 13" xfId="25177"/>
    <cellStyle name="40% - 輔色3 21 2 6 14" xfId="26248"/>
    <cellStyle name="40% - 輔色3 21 2 6 15" xfId="27304"/>
    <cellStyle name="40% - 輔色3 21 2 6 16" xfId="28332"/>
    <cellStyle name="40% - 輔色3 21 2 6 17" xfId="29334"/>
    <cellStyle name="40% - 輔色3 21 2 6 18" xfId="30303"/>
    <cellStyle name="40% - 輔色3 21 2 6 19" xfId="31233"/>
    <cellStyle name="40% - 輔色3 21 2 6 2" xfId="12465"/>
    <cellStyle name="40% - 輔色3 21 2 6 20" xfId="32155"/>
    <cellStyle name="40% - 輔色3 21 2 6 3" xfId="13677"/>
    <cellStyle name="40% - 輔色3 21 2 6 4" xfId="14902"/>
    <cellStyle name="40% - 輔色3 21 2 6 5" xfId="16094"/>
    <cellStyle name="40% - 輔色3 21 2 6 6" xfId="17281"/>
    <cellStyle name="40% - 輔色3 21 2 6 7" xfId="18462"/>
    <cellStyle name="40% - 輔色3 21 2 6 8" xfId="19620"/>
    <cellStyle name="40% - 輔色3 21 2 6 9" xfId="20751"/>
    <cellStyle name="40% - 輔色3 21 2 7" xfId="11151"/>
    <cellStyle name="40% - 輔色3 21 2 8" xfId="10029"/>
    <cellStyle name="40% - 輔色3 21 2 9" xfId="8487"/>
    <cellStyle name="40% - 輔色3 21 20" xfId="11556"/>
    <cellStyle name="40% - 輔色3 21 21" xfId="7971"/>
    <cellStyle name="40% - 輔色3 21 22" xfId="8944"/>
    <cellStyle name="40% - 輔色3 21 23" xfId="11072"/>
    <cellStyle name="40% - 輔色3 21 24" xfId="10927"/>
    <cellStyle name="40% - 輔色3 21 25" xfId="11715"/>
    <cellStyle name="40% - 輔色3 21 26" xfId="11213"/>
    <cellStyle name="40% - 輔色3 21 27" xfId="11595"/>
    <cellStyle name="40% - 輔色3 21 28" xfId="16296"/>
    <cellStyle name="40% - 輔色3 21 29" xfId="8806"/>
    <cellStyle name="40% - 輔色3 21 3" xfId="5848"/>
    <cellStyle name="40% - 輔色3 21 3 10" xfId="9427"/>
    <cellStyle name="40% - 輔色3 21 3 11" xfId="11611"/>
    <cellStyle name="40% - 輔色3 21 3 12" xfId="10215"/>
    <cellStyle name="40% - 輔色3 21 3 13" xfId="11672"/>
    <cellStyle name="40% - 輔色3 21 3 14" xfId="16211"/>
    <cellStyle name="40% - 輔色3 21 3 15" xfId="7782"/>
    <cellStyle name="40% - 輔色3 21 3 16" xfId="10681"/>
    <cellStyle name="40% - 輔色3 21 3 17" xfId="9103"/>
    <cellStyle name="40% - 輔色3 21 3 18" xfId="10989"/>
    <cellStyle name="40% - 輔色3 21 3 19" xfId="11706"/>
    <cellStyle name="40% - 輔色3 21 3 2" xfId="7128"/>
    <cellStyle name="40% - 輔色3 21 3 2 10" xfId="22375"/>
    <cellStyle name="40% - 輔色3 21 3 2 11" xfId="23481"/>
    <cellStyle name="40% - 輔色3 21 3 2 12" xfId="24576"/>
    <cellStyle name="40% - 輔色3 21 3 2 13" xfId="25661"/>
    <cellStyle name="40% - 輔色3 21 3 2 14" xfId="26723"/>
    <cellStyle name="40% - 輔色3 21 3 2 15" xfId="27767"/>
    <cellStyle name="40% - 輔色3 21 3 2 16" xfId="28788"/>
    <cellStyle name="40% - 輔色3 21 3 2 17" xfId="29776"/>
    <cellStyle name="40% - 輔色3 21 3 2 18" xfId="30721"/>
    <cellStyle name="40% - 輔色3 21 3 2 19" xfId="31649"/>
    <cellStyle name="40% - 輔色3 21 3 2 2" xfId="12998"/>
    <cellStyle name="40% - 輔色3 21 3 2 20" xfId="32565"/>
    <cellStyle name="40% - 輔色3 21 3 2 3" xfId="14217"/>
    <cellStyle name="40% - 輔色3 21 3 2 4" xfId="15428"/>
    <cellStyle name="40% - 輔色3 21 3 2 5" xfId="16619"/>
    <cellStyle name="40% - 輔色3 21 3 2 6" xfId="17813"/>
    <cellStyle name="40% - 輔色3 21 3 2 7" xfId="18978"/>
    <cellStyle name="40% - 輔色3 21 3 2 8" xfId="20122"/>
    <cellStyle name="40% - 輔色3 21 3 2 9" xfId="21256"/>
    <cellStyle name="40% - 輔色3 21 3 20" xfId="14312"/>
    <cellStyle name="40% - 輔色3 21 3 21" xfId="8747"/>
    <cellStyle name="40% - 輔色3 21 3 22" xfId="20107"/>
    <cellStyle name="40% - 輔色3 21 3 23" xfId="10474"/>
    <cellStyle name="40% - 輔色3 21 3 24" xfId="27691"/>
    <cellStyle name="40% - 輔色3 21 3 25" xfId="11978"/>
    <cellStyle name="40% - 輔色3 21 3 3" xfId="7217"/>
    <cellStyle name="40% - 輔色3 21 3 3 10" xfId="22455"/>
    <cellStyle name="40% - 輔色3 21 3 3 11" xfId="23561"/>
    <cellStyle name="40% - 輔色3 21 3 3 12" xfId="24653"/>
    <cellStyle name="40% - 輔色3 21 3 3 13" xfId="25740"/>
    <cellStyle name="40% - 輔色3 21 3 3 14" xfId="26799"/>
    <cellStyle name="40% - 輔色3 21 3 3 15" xfId="27842"/>
    <cellStyle name="40% - 輔色3 21 3 3 16" xfId="28864"/>
    <cellStyle name="40% - 輔色3 21 3 3 17" xfId="29851"/>
    <cellStyle name="40% - 輔色3 21 3 3 18" xfId="30793"/>
    <cellStyle name="40% - 輔色3 21 3 3 19" xfId="31720"/>
    <cellStyle name="40% - 輔色3 21 3 3 2" xfId="13081"/>
    <cellStyle name="40% - 輔色3 21 3 3 20" xfId="32636"/>
    <cellStyle name="40% - 輔色3 21 3 3 3" xfId="14300"/>
    <cellStyle name="40% - 輔色3 21 3 3 4" xfId="15510"/>
    <cellStyle name="40% - 輔色3 21 3 3 5" xfId="16703"/>
    <cellStyle name="40% - 輔色3 21 3 3 6" xfId="17896"/>
    <cellStyle name="40% - 輔色3 21 3 3 7" xfId="19059"/>
    <cellStyle name="40% - 輔色3 21 3 3 8" xfId="20200"/>
    <cellStyle name="40% - 輔色3 21 3 3 9" xfId="21337"/>
    <cellStyle name="40% - 輔色3 21 3 4" xfId="7293"/>
    <cellStyle name="40% - 輔色3 21 3 4 10" xfId="22523"/>
    <cellStyle name="40% - 輔色3 21 3 4 11" xfId="23628"/>
    <cellStyle name="40% - 輔色3 21 3 4 12" xfId="24720"/>
    <cellStyle name="40% - 輔色3 21 3 4 13" xfId="25807"/>
    <cellStyle name="40% - 輔色3 21 3 4 14" xfId="26869"/>
    <cellStyle name="40% - 輔色3 21 3 4 15" xfId="27912"/>
    <cellStyle name="40% - 輔色3 21 3 4 16" xfId="28932"/>
    <cellStyle name="40% - 輔色3 21 3 4 17" xfId="29920"/>
    <cellStyle name="40% - 輔色3 21 3 4 18" xfId="30860"/>
    <cellStyle name="40% - 輔色3 21 3 4 19" xfId="31787"/>
    <cellStyle name="40% - 輔色3 21 3 4 2" xfId="13151"/>
    <cellStyle name="40% - 輔色3 21 3 4 20" xfId="32703"/>
    <cellStyle name="40% - 輔色3 21 3 4 3" xfId="14372"/>
    <cellStyle name="40% - 輔色3 21 3 4 4" xfId="15583"/>
    <cellStyle name="40% - 輔色3 21 3 4 5" xfId="16775"/>
    <cellStyle name="40% - 輔色3 21 3 4 6" xfId="17969"/>
    <cellStyle name="40% - 輔色3 21 3 4 7" xfId="19131"/>
    <cellStyle name="40% - 輔色3 21 3 4 8" xfId="20273"/>
    <cellStyle name="40% - 輔色3 21 3 4 9" xfId="21408"/>
    <cellStyle name="40% - 輔色3 21 3 5" xfId="7362"/>
    <cellStyle name="40% - 輔色3 21 3 5 10" xfId="22591"/>
    <cellStyle name="40% - 輔色3 21 3 5 11" xfId="23695"/>
    <cellStyle name="40% - 輔色3 21 3 5 12" xfId="24788"/>
    <cellStyle name="40% - 輔色3 21 3 5 13" xfId="25874"/>
    <cellStyle name="40% - 輔色3 21 3 5 14" xfId="26936"/>
    <cellStyle name="40% - 輔色3 21 3 5 15" xfId="27981"/>
    <cellStyle name="40% - 輔色3 21 3 5 16" xfId="28999"/>
    <cellStyle name="40% - 輔色3 21 3 5 17" xfId="29987"/>
    <cellStyle name="40% - 輔色3 21 3 5 18" xfId="30927"/>
    <cellStyle name="40% - 輔色3 21 3 5 19" xfId="31854"/>
    <cellStyle name="40% - 輔色3 21 3 5 2" xfId="13220"/>
    <cellStyle name="40% - 輔色3 21 3 5 20" xfId="32769"/>
    <cellStyle name="40% - 輔色3 21 3 5 3" xfId="14441"/>
    <cellStyle name="40% - 輔色3 21 3 5 4" xfId="15651"/>
    <cellStyle name="40% - 輔色3 21 3 5 5" xfId="16844"/>
    <cellStyle name="40% - 輔色3 21 3 5 6" xfId="18037"/>
    <cellStyle name="40% - 輔色3 21 3 5 7" xfId="19199"/>
    <cellStyle name="40% - 輔色3 21 3 5 8" xfId="20342"/>
    <cellStyle name="40% - 輔色3 21 3 5 9" xfId="21476"/>
    <cellStyle name="40% - 輔色3 21 3 6" xfId="7428"/>
    <cellStyle name="40% - 輔色3 21 3 6 10" xfId="22657"/>
    <cellStyle name="40% - 輔色3 21 3 6 11" xfId="23761"/>
    <cellStyle name="40% - 輔色3 21 3 6 12" xfId="24854"/>
    <cellStyle name="40% - 輔色3 21 3 6 13" xfId="25940"/>
    <cellStyle name="40% - 輔色3 21 3 6 14" xfId="27002"/>
    <cellStyle name="40% - 輔色3 21 3 6 15" xfId="28047"/>
    <cellStyle name="40% - 輔色3 21 3 6 16" xfId="29065"/>
    <cellStyle name="40% - 輔色3 21 3 6 17" xfId="30053"/>
    <cellStyle name="40% - 輔色3 21 3 6 18" xfId="30993"/>
    <cellStyle name="40% - 輔色3 21 3 6 19" xfId="31920"/>
    <cellStyle name="40% - 輔色3 21 3 6 2" xfId="13286"/>
    <cellStyle name="40% - 輔色3 21 3 6 20" xfId="32835"/>
    <cellStyle name="40% - 輔色3 21 3 6 3" xfId="14507"/>
    <cellStyle name="40% - 輔色3 21 3 6 4" xfId="15717"/>
    <cellStyle name="40% - 輔色3 21 3 6 5" xfId="16910"/>
    <cellStyle name="40% - 輔色3 21 3 6 6" xfId="18103"/>
    <cellStyle name="40% - 輔色3 21 3 6 7" xfId="19265"/>
    <cellStyle name="40% - 輔色3 21 3 6 8" xfId="20408"/>
    <cellStyle name="40% - 輔色3 21 3 6 9" xfId="21542"/>
    <cellStyle name="40% - 輔色3 21 3 7" xfId="11868"/>
    <cellStyle name="40% - 輔色3 21 3 8" xfId="7730"/>
    <cellStyle name="40% - 輔色3 21 3 9" xfId="9318"/>
    <cellStyle name="40% - 輔色3 21 30" xfId="10004"/>
    <cellStyle name="40% - 輔色3 21 31" xfId="17099"/>
    <cellStyle name="40% - 輔色3 21 32" xfId="8699"/>
    <cellStyle name="40% - 輔色3 21 33" xfId="8270"/>
    <cellStyle name="40% - 輔色3 21 34" xfId="12611"/>
    <cellStyle name="40% - 輔色3 21 35" xfId="7718"/>
    <cellStyle name="40% - 輔色3 21 36" xfId="14415"/>
    <cellStyle name="40% - 輔色3 21 37" xfId="12925"/>
    <cellStyle name="40% - 輔色3 21 4" xfId="4927"/>
    <cellStyle name="40% - 輔色3 21 4 10" xfId="9364"/>
    <cellStyle name="40% - 輔色3 21 4 11" xfId="9501"/>
    <cellStyle name="40% - 輔色3 21 4 12" xfId="7760"/>
    <cellStyle name="40% - 輔色3 21 4 13" xfId="8188"/>
    <cellStyle name="40% - 輔色3 21 4 14" xfId="11297"/>
    <cellStyle name="40% - 輔色3 21 4 15" xfId="19391"/>
    <cellStyle name="40% - 輔色3 21 4 16" xfId="11771"/>
    <cellStyle name="40% - 輔色3 21 4 17" xfId="14714"/>
    <cellStyle name="40% - 輔色3 21 4 18" xfId="11457"/>
    <cellStyle name="40% - 輔色3 21 4 19" xfId="15928"/>
    <cellStyle name="40% - 輔色3 21 4 2" xfId="6895"/>
    <cellStyle name="40% - 輔色3 21 4 2 10" xfId="22169"/>
    <cellStyle name="40% - 輔色3 21 4 2 11" xfId="23275"/>
    <cellStyle name="40% - 輔色3 21 4 2 12" xfId="24373"/>
    <cellStyle name="40% - 輔色3 21 4 2 13" xfId="25455"/>
    <cellStyle name="40% - 輔色3 21 4 2 14" xfId="26518"/>
    <cellStyle name="40% - 輔色3 21 4 2 15" xfId="27566"/>
    <cellStyle name="40% - 輔色3 21 4 2 16" xfId="28595"/>
    <cellStyle name="40% - 輔色3 21 4 2 17" xfId="29584"/>
    <cellStyle name="40% - 輔色3 21 4 2 18" xfId="30534"/>
    <cellStyle name="40% - 輔色3 21 4 2 19" xfId="31464"/>
    <cellStyle name="40% - 輔色3 21 4 2 2" xfId="12777"/>
    <cellStyle name="40% - 輔色3 21 4 2 20" xfId="32383"/>
    <cellStyle name="40% - 輔色3 21 4 2 3" xfId="13996"/>
    <cellStyle name="40% - 輔色3 21 4 2 4" xfId="15213"/>
    <cellStyle name="40% - 輔色3 21 4 2 5" xfId="16401"/>
    <cellStyle name="40% - 輔色3 21 4 2 6" xfId="17597"/>
    <cellStyle name="40% - 輔色3 21 4 2 7" xfId="18767"/>
    <cellStyle name="40% - 輔色3 21 4 2 8" xfId="19912"/>
    <cellStyle name="40% - 輔色3 21 4 2 9" xfId="21046"/>
    <cellStyle name="40% - 輔色3 21 4 20" xfId="14999"/>
    <cellStyle name="40% - 輔色3 21 4 21" xfId="9514"/>
    <cellStyle name="40% - 輔色3 21 4 22" xfId="27112"/>
    <cellStyle name="40% - 輔色3 21 4 23" xfId="18365"/>
    <cellStyle name="40% - 輔色3 21 4 24" xfId="22779"/>
    <cellStyle name="40% - 輔色3 21 4 25" xfId="11243"/>
    <cellStyle name="40% - 輔色3 21 4 3" xfId="6135"/>
    <cellStyle name="40% - 輔色3 21 4 3 10" xfId="8848"/>
    <cellStyle name="40% - 輔色3 21 4 3 11" xfId="10763"/>
    <cellStyle name="40% - 輔色3 21 4 3 12" xfId="8092"/>
    <cellStyle name="40% - 輔色3 21 4 3 13" xfId="21312"/>
    <cellStyle name="40% - 輔色3 21 4 3 14" xfId="9992"/>
    <cellStyle name="40% - 輔色3 21 4 3 15" xfId="20878"/>
    <cellStyle name="40% - 輔色3 21 4 3 16" xfId="10619"/>
    <cellStyle name="40% - 輔色3 21 4 3 17" xfId="19962"/>
    <cellStyle name="40% - 輔色3 21 4 3 18" xfId="11402"/>
    <cellStyle name="40% - 輔色3 21 4 3 19" xfId="23525"/>
    <cellStyle name="40% - 輔色3 21 4 3 2" xfId="12114"/>
    <cellStyle name="40% - 輔色3 21 4 3 20" xfId="14766"/>
    <cellStyle name="40% - 輔色3 21 4 3 3" xfId="7525"/>
    <cellStyle name="40% - 輔色3 21 4 3 4" xfId="9273"/>
    <cellStyle name="40% - 輔色3 21 4 3 5" xfId="11192"/>
    <cellStyle name="40% - 輔色3 21 4 3 6" xfId="9789"/>
    <cellStyle name="40% - 輔色3 21 4 3 7" xfId="8952"/>
    <cellStyle name="40% - 輔色3 21 4 3 8" xfId="8703"/>
    <cellStyle name="40% - 輔色3 21 4 3 9" xfId="8488"/>
    <cellStyle name="40% - 輔色3 21 4 4" xfId="6410"/>
    <cellStyle name="40% - 輔色3 21 4 4 10" xfId="21771"/>
    <cellStyle name="40% - 輔色3 21 4 4 11" xfId="22882"/>
    <cellStyle name="40% - 輔色3 21 4 4 12" xfId="23978"/>
    <cellStyle name="40% - 輔色3 21 4 4 13" xfId="25066"/>
    <cellStyle name="40% - 輔色3 21 4 4 14" xfId="26142"/>
    <cellStyle name="40% - 輔色3 21 4 4 15" xfId="27203"/>
    <cellStyle name="40% - 輔色3 21 4 4 16" xfId="28227"/>
    <cellStyle name="40% - 輔色3 21 4 4 17" xfId="29232"/>
    <cellStyle name="40% - 輔色3 21 4 4 18" xfId="30204"/>
    <cellStyle name="40% - 輔色3 21 4 4 19" xfId="31136"/>
    <cellStyle name="40% - 輔色3 21 4 4 2" xfId="12346"/>
    <cellStyle name="40% - 輔色3 21 4 4 20" xfId="32059"/>
    <cellStyle name="40% - 輔色3 21 4 4 3" xfId="13559"/>
    <cellStyle name="40% - 輔色3 21 4 4 4" xfId="14782"/>
    <cellStyle name="40% - 輔色3 21 4 4 5" xfId="15976"/>
    <cellStyle name="40% - 輔色3 21 4 4 6" xfId="17159"/>
    <cellStyle name="40% - 輔色3 21 4 4 7" xfId="18348"/>
    <cellStyle name="40% - 輔色3 21 4 4 8" xfId="19512"/>
    <cellStyle name="40% - 輔色3 21 4 4 9" xfId="20638"/>
    <cellStyle name="40% - 輔色3 21 4 5" xfId="6167"/>
    <cellStyle name="40% - 輔色3 21 4 5 10" xfId="21601"/>
    <cellStyle name="40% - 輔色3 21 4 5 11" xfId="8054"/>
    <cellStyle name="40% - 輔色3 21 4 5 12" xfId="8043"/>
    <cellStyle name="40% - 輔色3 21 4 5 13" xfId="13419"/>
    <cellStyle name="40% - 輔色3 21 4 5 14" xfId="10614"/>
    <cellStyle name="40% - 輔色3 21 4 5 15" xfId="11788"/>
    <cellStyle name="40% - 輔色3 21 4 5 16" xfId="20520"/>
    <cellStyle name="40% - 輔色3 21 4 5 17" xfId="29111"/>
    <cellStyle name="40% - 輔色3 21 4 5 18" xfId="30097"/>
    <cellStyle name="40% - 輔色3 21 4 5 19" xfId="20177"/>
    <cellStyle name="40% - 輔色3 21 4 5 2" xfId="12145"/>
    <cellStyle name="40% - 輔色3 21 4 5 20" xfId="31963"/>
    <cellStyle name="40% - 輔色3 21 4 5 3" xfId="7506"/>
    <cellStyle name="40% - 輔色3 21 4 5 4" xfId="9292"/>
    <cellStyle name="40% - 輔色3 21 4 5 5" xfId="10539"/>
    <cellStyle name="40% - 輔色3 21 4 5 6" xfId="10577"/>
    <cellStyle name="40% - 輔色3 21 4 5 7" xfId="18162"/>
    <cellStyle name="40% - 輔色3 21 4 5 8" xfId="9441"/>
    <cellStyle name="40% - 輔色3 21 4 5 9" xfId="8567"/>
    <cellStyle name="40% - 輔色3 21 4 6" xfId="6929"/>
    <cellStyle name="40% - 輔色3 21 4 6 10" xfId="22202"/>
    <cellStyle name="40% - 輔色3 21 4 6 11" xfId="23308"/>
    <cellStyle name="40% - 輔色3 21 4 6 12" xfId="24406"/>
    <cellStyle name="40% - 輔色3 21 4 6 13" xfId="25487"/>
    <cellStyle name="40% - 輔色3 21 4 6 14" xfId="26552"/>
    <cellStyle name="40% - 輔色3 21 4 6 15" xfId="27598"/>
    <cellStyle name="40% - 輔色3 21 4 6 16" xfId="28627"/>
    <cellStyle name="40% - 輔色3 21 4 6 17" xfId="29616"/>
    <cellStyle name="40% - 輔色3 21 4 6 18" xfId="30565"/>
    <cellStyle name="40% - 輔色3 21 4 6 19" xfId="31495"/>
    <cellStyle name="40% - 輔色3 21 4 6 2" xfId="12810"/>
    <cellStyle name="40% - 輔色3 21 4 6 20" xfId="32414"/>
    <cellStyle name="40% - 輔色3 21 4 6 3" xfId="14029"/>
    <cellStyle name="40% - 輔色3 21 4 6 4" xfId="15247"/>
    <cellStyle name="40% - 輔色3 21 4 6 5" xfId="16434"/>
    <cellStyle name="40% - 輔色3 21 4 6 6" xfId="17629"/>
    <cellStyle name="40% - 輔色3 21 4 6 7" xfId="18800"/>
    <cellStyle name="40% - 輔色3 21 4 6 8" xfId="19944"/>
    <cellStyle name="40% - 輔色3 21 4 6 9" xfId="21080"/>
    <cellStyle name="40% - 輔色3 21 4 7" xfId="11179"/>
    <cellStyle name="40% - 輔色3 21 4 8" xfId="10467"/>
    <cellStyle name="40% - 輔色3 21 4 9" xfId="9704"/>
    <cellStyle name="40% - 輔色3 21 5" xfId="5872"/>
    <cellStyle name="40% - 輔色3 21 5 10" xfId="10543"/>
    <cellStyle name="40% - 輔色3 21 5 11" xfId="10478"/>
    <cellStyle name="40% - 輔色3 21 5 12" xfId="9765"/>
    <cellStyle name="40% - 輔色3 21 5 13" xfId="7627"/>
    <cellStyle name="40% - 輔色3 21 5 14" xfId="9482"/>
    <cellStyle name="40% - 輔色3 21 5 15" xfId="14983"/>
    <cellStyle name="40% - 輔色3 21 5 16" xfId="16969"/>
    <cellStyle name="40% - 輔色3 21 5 17" xfId="10657"/>
    <cellStyle name="40% - 輔色3 21 5 18" xfId="9809"/>
    <cellStyle name="40% - 輔色3 21 5 19" xfId="13489"/>
    <cellStyle name="40% - 輔色3 21 5 2" xfId="7140"/>
    <cellStyle name="40% - 輔色3 21 5 2 10" xfId="22387"/>
    <cellStyle name="40% - 輔色3 21 5 2 11" xfId="23493"/>
    <cellStyle name="40% - 輔色3 21 5 2 12" xfId="24588"/>
    <cellStyle name="40% - 輔色3 21 5 2 13" xfId="25673"/>
    <cellStyle name="40% - 輔色3 21 5 2 14" xfId="26735"/>
    <cellStyle name="40% - 輔色3 21 5 2 15" xfId="27779"/>
    <cellStyle name="40% - 輔色3 21 5 2 16" xfId="28800"/>
    <cellStyle name="40% - 輔色3 21 5 2 17" xfId="29788"/>
    <cellStyle name="40% - 輔色3 21 5 2 18" xfId="30732"/>
    <cellStyle name="40% - 輔色3 21 5 2 19" xfId="31660"/>
    <cellStyle name="40% - 輔色3 21 5 2 2" xfId="13010"/>
    <cellStyle name="40% - 輔色3 21 5 2 20" xfId="32576"/>
    <cellStyle name="40% - 輔色3 21 5 2 3" xfId="14229"/>
    <cellStyle name="40% - 輔色3 21 5 2 4" xfId="15440"/>
    <cellStyle name="40% - 輔色3 21 5 2 5" xfId="16631"/>
    <cellStyle name="40% - 輔色3 21 5 2 6" xfId="17825"/>
    <cellStyle name="40% - 輔色3 21 5 2 7" xfId="18990"/>
    <cellStyle name="40% - 輔色3 21 5 2 8" xfId="20134"/>
    <cellStyle name="40% - 輔色3 21 5 2 9" xfId="21268"/>
    <cellStyle name="40% - 輔色3 21 5 20" xfId="11759"/>
    <cellStyle name="40% - 輔色3 21 5 21" xfId="14719"/>
    <cellStyle name="40% - 輔色3 21 5 22" xfId="9339"/>
    <cellStyle name="40% - 輔色3 21 5 23" xfId="9092"/>
    <cellStyle name="40% - 輔色3 21 5 24" xfId="10651"/>
    <cellStyle name="40% - 輔色3 21 5 25" xfId="9425"/>
    <cellStyle name="40% - 輔色3 21 5 3" xfId="7228"/>
    <cellStyle name="40% - 輔色3 21 5 3 10" xfId="22466"/>
    <cellStyle name="40% - 輔色3 21 5 3 11" xfId="23572"/>
    <cellStyle name="40% - 輔色3 21 5 3 12" xfId="24664"/>
    <cellStyle name="40% - 輔色3 21 5 3 13" xfId="25751"/>
    <cellStyle name="40% - 輔色3 21 5 3 14" xfId="26810"/>
    <cellStyle name="40% - 輔色3 21 5 3 15" xfId="27853"/>
    <cellStyle name="40% - 輔色3 21 5 3 16" xfId="28875"/>
    <cellStyle name="40% - 輔色3 21 5 3 17" xfId="29862"/>
    <cellStyle name="40% - 輔色3 21 5 3 18" xfId="30804"/>
    <cellStyle name="40% - 輔色3 21 5 3 19" xfId="31731"/>
    <cellStyle name="40% - 輔色3 21 5 3 2" xfId="13092"/>
    <cellStyle name="40% - 輔色3 21 5 3 20" xfId="32647"/>
    <cellStyle name="40% - 輔色3 21 5 3 3" xfId="14311"/>
    <cellStyle name="40% - 輔色3 21 5 3 4" xfId="15521"/>
    <cellStyle name="40% - 輔色3 21 5 3 5" xfId="16714"/>
    <cellStyle name="40% - 輔色3 21 5 3 6" xfId="17907"/>
    <cellStyle name="40% - 輔色3 21 5 3 7" xfId="19070"/>
    <cellStyle name="40% - 輔色3 21 5 3 8" xfId="20211"/>
    <cellStyle name="40% - 輔色3 21 5 3 9" xfId="21348"/>
    <cellStyle name="40% - 輔色3 21 5 4" xfId="7304"/>
    <cellStyle name="40% - 輔色3 21 5 4 10" xfId="22534"/>
    <cellStyle name="40% - 輔色3 21 5 4 11" xfId="23639"/>
    <cellStyle name="40% - 輔色3 21 5 4 12" xfId="24731"/>
    <cellStyle name="40% - 輔色3 21 5 4 13" xfId="25818"/>
    <cellStyle name="40% - 輔色3 21 5 4 14" xfId="26880"/>
    <cellStyle name="40% - 輔色3 21 5 4 15" xfId="27923"/>
    <cellStyle name="40% - 輔色3 21 5 4 16" xfId="28943"/>
    <cellStyle name="40% - 輔色3 21 5 4 17" xfId="29931"/>
    <cellStyle name="40% - 輔色3 21 5 4 18" xfId="30871"/>
    <cellStyle name="40% - 輔色3 21 5 4 19" xfId="31798"/>
    <cellStyle name="40% - 輔色3 21 5 4 2" xfId="13162"/>
    <cellStyle name="40% - 輔色3 21 5 4 20" xfId="32714"/>
    <cellStyle name="40% - 輔色3 21 5 4 3" xfId="14383"/>
    <cellStyle name="40% - 輔色3 21 5 4 4" xfId="15594"/>
    <cellStyle name="40% - 輔色3 21 5 4 5" xfId="16786"/>
    <cellStyle name="40% - 輔色3 21 5 4 6" xfId="17980"/>
    <cellStyle name="40% - 輔色3 21 5 4 7" xfId="19142"/>
    <cellStyle name="40% - 輔色3 21 5 4 8" xfId="20284"/>
    <cellStyle name="40% - 輔色3 21 5 4 9" xfId="21419"/>
    <cellStyle name="40% - 輔色3 21 5 5" xfId="7373"/>
    <cellStyle name="40% - 輔色3 21 5 5 10" xfId="22602"/>
    <cellStyle name="40% - 輔色3 21 5 5 11" xfId="23706"/>
    <cellStyle name="40% - 輔色3 21 5 5 12" xfId="24799"/>
    <cellStyle name="40% - 輔色3 21 5 5 13" xfId="25885"/>
    <cellStyle name="40% - 輔色3 21 5 5 14" xfId="26947"/>
    <cellStyle name="40% - 輔色3 21 5 5 15" xfId="27992"/>
    <cellStyle name="40% - 輔色3 21 5 5 16" xfId="29010"/>
    <cellStyle name="40% - 輔色3 21 5 5 17" xfId="29998"/>
    <cellStyle name="40% - 輔色3 21 5 5 18" xfId="30938"/>
    <cellStyle name="40% - 輔色3 21 5 5 19" xfId="31865"/>
    <cellStyle name="40% - 輔色3 21 5 5 2" xfId="13231"/>
    <cellStyle name="40% - 輔色3 21 5 5 20" xfId="32780"/>
    <cellStyle name="40% - 輔色3 21 5 5 3" xfId="14452"/>
    <cellStyle name="40% - 輔色3 21 5 5 4" xfId="15662"/>
    <cellStyle name="40% - 輔色3 21 5 5 5" xfId="16855"/>
    <cellStyle name="40% - 輔色3 21 5 5 6" xfId="18048"/>
    <cellStyle name="40% - 輔色3 21 5 5 7" xfId="19210"/>
    <cellStyle name="40% - 輔色3 21 5 5 8" xfId="20353"/>
    <cellStyle name="40% - 輔色3 21 5 5 9" xfId="21487"/>
    <cellStyle name="40% - 輔色3 21 5 6" xfId="7439"/>
    <cellStyle name="40% - 輔色3 21 5 6 10" xfId="22668"/>
    <cellStyle name="40% - 輔色3 21 5 6 11" xfId="23772"/>
    <cellStyle name="40% - 輔色3 21 5 6 12" xfId="24865"/>
    <cellStyle name="40% - 輔色3 21 5 6 13" xfId="25951"/>
    <cellStyle name="40% - 輔色3 21 5 6 14" xfId="27013"/>
    <cellStyle name="40% - 輔色3 21 5 6 15" xfId="28058"/>
    <cellStyle name="40% - 輔色3 21 5 6 16" xfId="29076"/>
    <cellStyle name="40% - 輔色3 21 5 6 17" xfId="30064"/>
    <cellStyle name="40% - 輔色3 21 5 6 18" xfId="31004"/>
    <cellStyle name="40% - 輔色3 21 5 6 19" xfId="31931"/>
    <cellStyle name="40% - 輔色3 21 5 6 2" xfId="13297"/>
    <cellStyle name="40% - 輔色3 21 5 6 20" xfId="32846"/>
    <cellStyle name="40% - 輔色3 21 5 6 3" xfId="14518"/>
    <cellStyle name="40% - 輔色3 21 5 6 4" xfId="15728"/>
    <cellStyle name="40% - 輔色3 21 5 6 5" xfId="16921"/>
    <cellStyle name="40% - 輔色3 21 5 6 6" xfId="18114"/>
    <cellStyle name="40% - 輔色3 21 5 6 7" xfId="19276"/>
    <cellStyle name="40% - 輔色3 21 5 6 8" xfId="20419"/>
    <cellStyle name="40% - 輔色3 21 5 6 9" xfId="21553"/>
    <cellStyle name="40% - 輔色3 21 5 7" xfId="11889"/>
    <cellStyle name="40% - 輔色3 21 5 8" xfId="7708"/>
    <cellStyle name="40% - 輔色3 21 5 9" xfId="9129"/>
    <cellStyle name="40% - 輔色3 21 6" xfId="4944"/>
    <cellStyle name="40% - 輔色3 21 6 10" xfId="9835"/>
    <cellStyle name="40% - 輔色3 21 6 11" xfId="10130"/>
    <cellStyle name="40% - 輔色3 21 6 12" xfId="17385"/>
    <cellStyle name="40% - 輔色3 21 6 13" xfId="9644"/>
    <cellStyle name="40% - 輔色3 21 6 14" xfId="15394"/>
    <cellStyle name="40% - 輔色3 21 6 15" xfId="20942"/>
    <cellStyle name="40% - 輔色3 21 6 16" xfId="17337"/>
    <cellStyle name="40% - 輔色3 21 6 17" xfId="11232"/>
    <cellStyle name="40% - 輔色3 21 6 18" xfId="10272"/>
    <cellStyle name="40% - 輔色3 21 6 19" xfId="10911"/>
    <cellStyle name="40% - 輔色3 21 6 2" xfId="6906"/>
    <cellStyle name="40% - 輔色3 21 6 2 10" xfId="22180"/>
    <cellStyle name="40% - 輔色3 21 6 2 11" xfId="23286"/>
    <cellStyle name="40% - 輔色3 21 6 2 12" xfId="24384"/>
    <cellStyle name="40% - 輔色3 21 6 2 13" xfId="25466"/>
    <cellStyle name="40% - 輔色3 21 6 2 14" xfId="26529"/>
    <cellStyle name="40% - 輔色3 21 6 2 15" xfId="27577"/>
    <cellStyle name="40% - 輔色3 21 6 2 16" xfId="28606"/>
    <cellStyle name="40% - 輔色3 21 6 2 17" xfId="29595"/>
    <cellStyle name="40% - 輔色3 21 6 2 18" xfId="30545"/>
    <cellStyle name="40% - 輔色3 21 6 2 19" xfId="31475"/>
    <cellStyle name="40% - 輔色3 21 6 2 2" xfId="12788"/>
    <cellStyle name="40% - 輔色3 21 6 2 20" xfId="32394"/>
    <cellStyle name="40% - 輔色3 21 6 2 3" xfId="14007"/>
    <cellStyle name="40% - 輔色3 21 6 2 4" xfId="15224"/>
    <cellStyle name="40% - 輔色3 21 6 2 5" xfId="16412"/>
    <cellStyle name="40% - 輔色3 21 6 2 6" xfId="17608"/>
    <cellStyle name="40% - 輔色3 21 6 2 7" xfId="18778"/>
    <cellStyle name="40% - 輔色3 21 6 2 8" xfId="19923"/>
    <cellStyle name="40% - 輔色3 21 6 2 9" xfId="21057"/>
    <cellStyle name="40% - 輔色3 21 6 20" xfId="10965"/>
    <cellStyle name="40% - 輔色3 21 6 21" xfId="8173"/>
    <cellStyle name="40% - 輔色3 21 6 22" xfId="28497"/>
    <cellStyle name="40% - 輔色3 21 6 23" xfId="29408"/>
    <cellStyle name="40% - 輔色3 21 6 24" xfId="9494"/>
    <cellStyle name="40% - 輔色3 21 6 25" xfId="31298"/>
    <cellStyle name="40% - 輔色3 21 6 3" xfId="6814"/>
    <cellStyle name="40% - 輔色3 21 6 3 10" xfId="22096"/>
    <cellStyle name="40% - 輔色3 21 6 3 11" xfId="23202"/>
    <cellStyle name="40% - 輔色3 21 6 3 12" xfId="24300"/>
    <cellStyle name="40% - 輔色3 21 6 3 13" xfId="25380"/>
    <cellStyle name="40% - 輔色3 21 6 3 14" xfId="26446"/>
    <cellStyle name="40% - 輔色3 21 6 3 15" xfId="27498"/>
    <cellStyle name="40% - 輔色3 21 6 3 16" xfId="28524"/>
    <cellStyle name="40% - 輔色3 21 6 3 17" xfId="29517"/>
    <cellStyle name="40% - 輔色3 21 6 3 18" xfId="30467"/>
    <cellStyle name="40% - 輔色3 21 6 3 19" xfId="31397"/>
    <cellStyle name="40% - 輔色3 21 6 3 2" xfId="12700"/>
    <cellStyle name="40% - 輔色3 21 6 3 20" xfId="32316"/>
    <cellStyle name="40% - 輔色3 21 6 3 3" xfId="13920"/>
    <cellStyle name="40% - 輔色3 21 6 3 4" xfId="15138"/>
    <cellStyle name="40% - 輔色3 21 6 3 5" xfId="16322"/>
    <cellStyle name="40% - 輔色3 21 6 3 6" xfId="17522"/>
    <cellStyle name="40% - 輔色3 21 6 3 7" xfId="18690"/>
    <cellStyle name="40% - 輔色3 21 6 3 8" xfId="19838"/>
    <cellStyle name="40% - 輔色3 21 6 3 9" xfId="20970"/>
    <cellStyle name="40% - 輔色3 21 6 4" xfId="6420"/>
    <cellStyle name="40% - 輔色3 21 6 4 10" xfId="21781"/>
    <cellStyle name="40% - 輔色3 21 6 4 11" xfId="22892"/>
    <cellStyle name="40% - 輔色3 21 6 4 12" xfId="23988"/>
    <cellStyle name="40% - 輔色3 21 6 4 13" xfId="25076"/>
    <cellStyle name="40% - 輔色3 21 6 4 14" xfId="26152"/>
    <cellStyle name="40% - 輔色3 21 6 4 15" xfId="27213"/>
    <cellStyle name="40% - 輔色3 21 6 4 16" xfId="28237"/>
    <cellStyle name="40% - 輔色3 21 6 4 17" xfId="29242"/>
    <cellStyle name="40% - 輔色3 21 6 4 18" xfId="30214"/>
    <cellStyle name="40% - 輔色3 21 6 4 19" xfId="31146"/>
    <cellStyle name="40% - 輔色3 21 6 4 2" xfId="12356"/>
    <cellStyle name="40% - 輔色3 21 6 4 20" xfId="32069"/>
    <cellStyle name="40% - 輔色3 21 6 4 3" xfId="13569"/>
    <cellStyle name="40% - 輔色3 21 6 4 4" xfId="14792"/>
    <cellStyle name="40% - 輔色3 21 6 4 5" xfId="15986"/>
    <cellStyle name="40% - 輔色3 21 6 4 6" xfId="17169"/>
    <cellStyle name="40% - 輔色3 21 6 4 7" xfId="18358"/>
    <cellStyle name="40% - 輔色3 21 6 4 8" xfId="19522"/>
    <cellStyle name="40% - 輔色3 21 6 4 9" xfId="20648"/>
    <cellStyle name="40% - 輔色3 21 6 5" xfId="6517"/>
    <cellStyle name="40% - 輔色3 21 6 5 10" xfId="21864"/>
    <cellStyle name="40% - 輔色3 21 6 5 11" xfId="22975"/>
    <cellStyle name="40% - 輔色3 21 6 5 12" xfId="24076"/>
    <cellStyle name="40% - 輔色3 21 6 5 13" xfId="25159"/>
    <cellStyle name="40% - 輔色3 21 6 5 14" xfId="26232"/>
    <cellStyle name="40% - 輔色3 21 6 5 15" xfId="27289"/>
    <cellStyle name="40% - 輔色3 21 6 5 16" xfId="28317"/>
    <cellStyle name="40% - 輔色3 21 6 5 17" xfId="29319"/>
    <cellStyle name="40% - 輔色3 21 6 5 18" xfId="30288"/>
    <cellStyle name="40% - 輔色3 21 6 5 19" xfId="31219"/>
    <cellStyle name="40% - 輔色3 21 6 5 2" xfId="12444"/>
    <cellStyle name="40% - 輔色3 21 6 5 20" xfId="32141"/>
    <cellStyle name="40% - 輔色3 21 6 5 3" xfId="13658"/>
    <cellStyle name="40% - 輔色3 21 6 5 4" xfId="14881"/>
    <cellStyle name="40% - 輔色3 21 6 5 5" xfId="16073"/>
    <cellStyle name="40% - 輔色3 21 6 5 6" xfId="17261"/>
    <cellStyle name="40% - 輔色3 21 6 5 7" xfId="18447"/>
    <cellStyle name="40% - 輔色3 21 6 5 8" xfId="19604"/>
    <cellStyle name="40% - 輔色3 21 6 5 9" xfId="20735"/>
    <cellStyle name="40% - 輔色3 21 6 6" xfId="6276"/>
    <cellStyle name="40% - 輔色3 21 6 6 10" xfId="21683"/>
    <cellStyle name="40% - 輔色3 21 6 6 11" xfId="22792"/>
    <cellStyle name="40% - 輔色3 21 6 6 12" xfId="23896"/>
    <cellStyle name="40% - 輔色3 21 6 6 13" xfId="24987"/>
    <cellStyle name="40% - 輔色3 21 6 6 14" xfId="26072"/>
    <cellStyle name="40% - 輔色3 21 6 6 15" xfId="27130"/>
    <cellStyle name="40% - 輔色3 21 6 6 16" xfId="28162"/>
    <cellStyle name="40% - 輔色3 21 6 6 17" xfId="29176"/>
    <cellStyle name="40% - 輔色3 21 6 6 18" xfId="30155"/>
    <cellStyle name="40% - 輔色3 21 6 6 19" xfId="31091"/>
    <cellStyle name="40% - 輔色3 21 6 6 2" xfId="12241"/>
    <cellStyle name="40% - 輔色3 21 6 6 20" xfId="32015"/>
    <cellStyle name="40% - 輔色3 21 6 6 3" xfId="13446"/>
    <cellStyle name="40% - 輔色3 21 6 6 4" xfId="14671"/>
    <cellStyle name="40% - 輔色3 21 6 6 5" xfId="15870"/>
    <cellStyle name="40% - 輔色3 21 6 6 6" xfId="17063"/>
    <cellStyle name="40% - 輔色3 21 6 6 7" xfId="18250"/>
    <cellStyle name="40% - 輔色3 21 6 6 8" xfId="19417"/>
    <cellStyle name="40% - 輔色3 21 6 6 9" xfId="20551"/>
    <cellStyle name="40% - 輔色3 21 6 7" xfId="11194"/>
    <cellStyle name="40% - 輔色3 21 6 8" xfId="9542"/>
    <cellStyle name="40% - 輔色3 21 6 9" xfId="9957"/>
    <cellStyle name="40% - 輔色3 21 7" xfId="5401"/>
    <cellStyle name="40% - 輔色3 21 7 10" xfId="10496"/>
    <cellStyle name="40% - 輔色3 21 7 11" xfId="12813"/>
    <cellStyle name="40% - 輔色3 21 7 12" xfId="10628"/>
    <cellStyle name="40% - 輔色3 21 7 13" xfId="11280"/>
    <cellStyle name="40% - 輔色3 21 7 14" xfId="11093"/>
    <cellStyle name="40% - 輔色3 21 7 15" xfId="11629"/>
    <cellStyle name="40% - 輔色3 21 7 16" xfId="14573"/>
    <cellStyle name="40% - 輔色3 21 7 17" xfId="8466"/>
    <cellStyle name="40% - 輔色3 21 7 18" xfId="20528"/>
    <cellStyle name="40% - 輔色3 21 7 19" xfId="22205"/>
    <cellStyle name="40% - 輔色3 21 7 2" xfId="7001"/>
    <cellStyle name="40% - 輔色3 21 7 2 10" xfId="22263"/>
    <cellStyle name="40% - 輔色3 21 7 2 11" xfId="23372"/>
    <cellStyle name="40% - 輔色3 21 7 2 12" xfId="24466"/>
    <cellStyle name="40% - 輔色3 21 7 2 13" xfId="25547"/>
    <cellStyle name="40% - 輔色3 21 7 2 14" xfId="26613"/>
    <cellStyle name="40% - 輔色3 21 7 2 15" xfId="27658"/>
    <cellStyle name="40% - 輔色3 21 7 2 16" xfId="28680"/>
    <cellStyle name="40% - 輔色3 21 7 2 17" xfId="29668"/>
    <cellStyle name="40% - 輔色3 21 7 2 18" xfId="30616"/>
    <cellStyle name="40% - 輔色3 21 7 2 19" xfId="31545"/>
    <cellStyle name="40% - 輔色3 21 7 2 2" xfId="12878"/>
    <cellStyle name="40% - 輔色3 21 7 2 20" xfId="32463"/>
    <cellStyle name="40% - 輔色3 21 7 2 3" xfId="14095"/>
    <cellStyle name="40% - 輔色3 21 7 2 4" xfId="15310"/>
    <cellStyle name="40% - 輔色3 21 7 2 5" xfId="16498"/>
    <cellStyle name="40% - 輔色3 21 7 2 6" xfId="17695"/>
    <cellStyle name="40% - 輔色3 21 7 2 7" xfId="18862"/>
    <cellStyle name="40% - 輔色3 21 7 2 8" xfId="20005"/>
    <cellStyle name="40% - 輔色3 21 7 2 9" xfId="21141"/>
    <cellStyle name="40% - 輔色3 21 7 20" xfId="23311"/>
    <cellStyle name="40% - 輔色3 21 7 21" xfId="24409"/>
    <cellStyle name="40% - 輔色3 21 7 22" xfId="17140"/>
    <cellStyle name="40% - 輔色3 21 7 23" xfId="21690"/>
    <cellStyle name="40% - 輔色3 21 7 24" xfId="22778"/>
    <cellStyle name="40% - 輔色3 21 7 25" xfId="10512"/>
    <cellStyle name="40% - 輔色3 21 7 3" xfId="6078"/>
    <cellStyle name="40% - 輔色3 21 7 3 10" xfId="13840"/>
    <cellStyle name="40% - 輔色3 21 7 3 11" xfId="11648"/>
    <cellStyle name="40% - 輔色3 21 7 3 12" xfId="9939"/>
    <cellStyle name="40% - 輔色3 21 7 3 13" xfId="10810"/>
    <cellStyle name="40% - 輔色3 21 7 3 14" xfId="20533"/>
    <cellStyle name="40% - 輔色3 21 7 3 15" xfId="21862"/>
    <cellStyle name="40% - 輔色3 21 7 3 16" xfId="22973"/>
    <cellStyle name="40% - 輔色3 21 7 3 17" xfId="17020"/>
    <cellStyle name="40% - 輔色3 21 7 3 18" xfId="8224"/>
    <cellStyle name="40% - 輔色3 21 7 3 19" xfId="9905"/>
    <cellStyle name="40% - 輔色3 21 7 3 2" xfId="12062"/>
    <cellStyle name="40% - 輔色3 21 7 3 20" xfId="11083"/>
    <cellStyle name="40% - 輔色3 21 7 3 3" xfId="11107"/>
    <cellStyle name="40% - 輔色3 21 7 3 4" xfId="10615"/>
    <cellStyle name="40% - 輔色3 21 7 3 5" xfId="11466"/>
    <cellStyle name="40% - 輔色3 21 7 3 6" xfId="10303"/>
    <cellStyle name="40% - 輔色3 21 7 3 7" xfId="10621"/>
    <cellStyle name="40% - 輔色3 21 7 3 8" xfId="15924"/>
    <cellStyle name="40% - 輔色3 21 7 3 9" xfId="9998"/>
    <cellStyle name="40% - 輔色3 21 7 4" xfId="6452"/>
    <cellStyle name="40% - 輔色3 21 7 4 10" xfId="21810"/>
    <cellStyle name="40% - 輔色3 21 7 4 11" xfId="22919"/>
    <cellStyle name="40% - 輔色3 21 7 4 12" xfId="24017"/>
    <cellStyle name="40% - 輔色3 21 7 4 13" xfId="25103"/>
    <cellStyle name="40% - 輔色3 21 7 4 14" xfId="26179"/>
    <cellStyle name="40% - 輔色3 21 7 4 15" xfId="27239"/>
    <cellStyle name="40% - 輔色3 21 7 4 16" xfId="28263"/>
    <cellStyle name="40% - 輔色3 21 7 4 17" xfId="29269"/>
    <cellStyle name="40% - 輔色3 21 7 4 18" xfId="30239"/>
    <cellStyle name="40% - 輔色3 21 7 4 19" xfId="31171"/>
    <cellStyle name="40% - 輔色3 21 7 4 2" xfId="12384"/>
    <cellStyle name="40% - 輔色3 21 7 4 20" xfId="32094"/>
    <cellStyle name="40% - 輔色3 21 7 4 3" xfId="13598"/>
    <cellStyle name="40% - 輔色3 21 7 4 4" xfId="14823"/>
    <cellStyle name="40% - 輔色3 21 7 4 5" xfId="16015"/>
    <cellStyle name="40% - 輔色3 21 7 4 6" xfId="17199"/>
    <cellStyle name="40% - 輔色3 21 7 4 7" xfId="18388"/>
    <cellStyle name="40% - 輔色3 21 7 4 8" xfId="19548"/>
    <cellStyle name="40% - 輔色3 21 7 4 9" xfId="20678"/>
    <cellStyle name="40% - 輔色3 21 7 5" xfId="6846"/>
    <cellStyle name="40% - 輔色3 21 7 5 10" xfId="22122"/>
    <cellStyle name="40% - 輔色3 21 7 5 11" xfId="23229"/>
    <cellStyle name="40% - 輔色3 21 7 5 12" xfId="24328"/>
    <cellStyle name="40% - 輔色3 21 7 5 13" xfId="25409"/>
    <cellStyle name="40% - 輔色3 21 7 5 14" xfId="26473"/>
    <cellStyle name="40% - 輔色3 21 7 5 15" xfId="27523"/>
    <cellStyle name="40% - 輔色3 21 7 5 16" xfId="28551"/>
    <cellStyle name="40% - 輔色3 21 7 5 17" xfId="29541"/>
    <cellStyle name="40% - 輔色3 21 7 5 18" xfId="30491"/>
    <cellStyle name="40% - 輔色3 21 7 5 19" xfId="31421"/>
    <cellStyle name="40% - 輔色3 21 7 5 2" xfId="12729"/>
    <cellStyle name="40% - 輔色3 21 7 5 20" xfId="32340"/>
    <cellStyle name="40% - 輔色3 21 7 5 3" xfId="13950"/>
    <cellStyle name="40% - 輔色3 21 7 5 4" xfId="15167"/>
    <cellStyle name="40% - 輔色3 21 7 5 5" xfId="16354"/>
    <cellStyle name="40% - 輔色3 21 7 5 6" xfId="17552"/>
    <cellStyle name="40% - 輔色3 21 7 5 7" xfId="18721"/>
    <cellStyle name="40% - 輔色3 21 7 5 8" xfId="19866"/>
    <cellStyle name="40% - 輔色3 21 7 5 9" xfId="20999"/>
    <cellStyle name="40% - 輔色3 21 7 6" xfId="6656"/>
    <cellStyle name="40% - 輔色3 21 7 6 10" xfId="21972"/>
    <cellStyle name="40% - 輔色3 21 7 6 11" xfId="23084"/>
    <cellStyle name="40% - 輔色3 21 7 6 12" xfId="24176"/>
    <cellStyle name="40% - 輔色3 21 7 6 13" xfId="25261"/>
    <cellStyle name="40% - 輔色3 21 7 6 14" xfId="26324"/>
    <cellStyle name="40% - 輔色3 21 7 6 15" xfId="27377"/>
    <cellStyle name="40% - 輔色3 21 7 6 16" xfId="28406"/>
    <cellStyle name="40% - 輔色3 21 7 6 17" xfId="29407"/>
    <cellStyle name="40% - 輔色3 21 7 6 18" xfId="30367"/>
    <cellStyle name="40% - 輔色3 21 7 6 19" xfId="31297"/>
    <cellStyle name="40% - 輔色3 21 7 6 2" xfId="12567"/>
    <cellStyle name="40% - 輔色3 21 7 6 20" xfId="32218"/>
    <cellStyle name="40% - 輔色3 21 7 6 3" xfId="13778"/>
    <cellStyle name="40% - 輔色3 21 7 6 4" xfId="14998"/>
    <cellStyle name="40% - 輔色3 21 7 6 5" xfId="16189"/>
    <cellStyle name="40% - 輔色3 21 7 6 6" xfId="17384"/>
    <cellStyle name="40% - 輔色3 21 7 6 7" xfId="18551"/>
    <cellStyle name="40% - 輔色3 21 7 6 8" xfId="19710"/>
    <cellStyle name="40% - 輔色3 21 7 6 9" xfId="20837"/>
    <cellStyle name="40% - 輔色3 21 7 7" xfId="11527"/>
    <cellStyle name="40% - 輔色3 21 7 8" xfId="8004"/>
    <cellStyle name="40% - 輔色3 21 7 9" xfId="8912"/>
    <cellStyle name="40% - 輔色3 21 8" xfId="5626"/>
    <cellStyle name="40% - 輔色3 21 8 10" xfId="9653"/>
    <cellStyle name="40% - 輔色3 21 8 11" xfId="11440"/>
    <cellStyle name="40% - 輔色3 21 8 12" xfId="9904"/>
    <cellStyle name="40% - 輔色3 21 8 13" xfId="15909"/>
    <cellStyle name="40% - 輔色3 21 8 14" xfId="11002"/>
    <cellStyle name="40% - 輔色3 21 8 15" xfId="12434"/>
    <cellStyle name="40% - 輔色3 21 8 16" xfId="19688"/>
    <cellStyle name="40% - 輔色3 21 8 17" xfId="8500"/>
    <cellStyle name="40% - 輔色3 21 8 18" xfId="8918"/>
    <cellStyle name="40% - 輔色3 21 8 19" xfId="17055"/>
    <cellStyle name="40% - 輔色3 21 8 2" xfId="7067"/>
    <cellStyle name="40% - 輔色3 21 8 2 10" xfId="22321"/>
    <cellStyle name="40% - 輔色3 21 8 2 11" xfId="23430"/>
    <cellStyle name="40% - 輔色3 21 8 2 12" xfId="24525"/>
    <cellStyle name="40% - 輔色3 21 8 2 13" xfId="25606"/>
    <cellStyle name="40% - 輔色3 21 8 2 14" xfId="26672"/>
    <cellStyle name="40% - 輔色3 21 8 2 15" xfId="27718"/>
    <cellStyle name="40% - 輔色3 21 8 2 16" xfId="28738"/>
    <cellStyle name="40% - 輔色3 21 8 2 17" xfId="29724"/>
    <cellStyle name="40% - 輔色3 21 8 2 18" xfId="30672"/>
    <cellStyle name="40% - 輔色3 21 8 2 19" xfId="31601"/>
    <cellStyle name="40% - 輔色3 21 8 2 2" xfId="12941"/>
    <cellStyle name="40% - 輔色3 21 8 2 20" xfId="32517"/>
    <cellStyle name="40% - 輔色3 21 8 2 3" xfId="14158"/>
    <cellStyle name="40% - 輔色3 21 8 2 4" xfId="15372"/>
    <cellStyle name="40% - 輔色3 21 8 2 5" xfId="16562"/>
    <cellStyle name="40% - 輔色3 21 8 2 6" xfId="17757"/>
    <cellStyle name="40% - 輔色3 21 8 2 7" xfId="18923"/>
    <cellStyle name="40% - 輔色3 21 8 2 8" xfId="20066"/>
    <cellStyle name="40% - 輔色3 21 8 2 9" xfId="21203"/>
    <cellStyle name="40% - 輔色3 21 8 20" xfId="8076"/>
    <cellStyle name="40% - 輔色3 21 8 21" xfId="11900"/>
    <cellStyle name="40% - 輔色3 21 8 22" xfId="14987"/>
    <cellStyle name="40% - 輔色3 21 8 23" xfId="27153"/>
    <cellStyle name="40% - 輔色3 21 8 24" xfId="7817"/>
    <cellStyle name="40% - 輔色3 21 8 25" xfId="8477"/>
    <cellStyle name="40% - 輔色3 21 8 3" xfId="6029"/>
    <cellStyle name="40% - 輔色3 21 8 3 10" xfId="13498"/>
    <cellStyle name="40% - 輔色3 21 8 3 11" xfId="21578"/>
    <cellStyle name="40% - 輔色3 21 8 3 12" xfId="11202"/>
    <cellStyle name="40% - 輔色3 21 8 3 13" xfId="11337"/>
    <cellStyle name="40% - 輔色3 21 8 3 14" xfId="20524"/>
    <cellStyle name="40% - 輔色3 21 8 3 15" xfId="21893"/>
    <cellStyle name="40% - 輔色3 21 8 3 16" xfId="23006"/>
    <cellStyle name="40% - 輔色3 21 8 3 17" xfId="7835"/>
    <cellStyle name="40% - 輔色3 21 8 3 18" xfId="16461"/>
    <cellStyle name="40% - 輔色3 21 8 3 19" xfId="27043"/>
    <cellStyle name="40% - 輔色3 21 8 3 2" xfId="12014"/>
    <cellStyle name="40% - 輔色3 21 8 3 20" xfId="16204"/>
    <cellStyle name="40% - 輔色3 21 8 3 3" xfId="7613"/>
    <cellStyle name="40% - 輔色3 21 8 3 4" xfId="9195"/>
    <cellStyle name="40% - 輔色3 21 8 3 5" xfId="9370"/>
    <cellStyle name="40% - 輔色3 21 8 3 6" xfId="10757"/>
    <cellStyle name="40% - 輔色3 21 8 3 7" xfId="13332"/>
    <cellStyle name="40% - 輔色3 21 8 3 8" xfId="11458"/>
    <cellStyle name="40% - 輔色3 21 8 3 9" xfId="15761"/>
    <cellStyle name="40% - 輔色3 21 8 4" xfId="6696"/>
    <cellStyle name="40% - 輔色3 21 8 4 10" xfId="22002"/>
    <cellStyle name="40% - 輔色3 21 8 4 11" xfId="23114"/>
    <cellStyle name="40% - 輔色3 21 8 4 12" xfId="24207"/>
    <cellStyle name="40% - 輔色3 21 8 4 13" xfId="25289"/>
    <cellStyle name="40% - 輔色3 21 8 4 14" xfId="26357"/>
    <cellStyle name="40% - 輔色3 21 8 4 15" xfId="27410"/>
    <cellStyle name="40% - 輔色3 21 8 4 16" xfId="28437"/>
    <cellStyle name="40% - 輔色3 21 8 4 17" xfId="29439"/>
    <cellStyle name="40% - 輔色3 21 8 4 18" xfId="30395"/>
    <cellStyle name="40% - 輔色3 21 8 4 19" xfId="31326"/>
    <cellStyle name="40% - 輔色3 21 8 4 2" xfId="12601"/>
    <cellStyle name="40% - 輔色3 21 8 4 20" xfId="32246"/>
    <cellStyle name="40% - 輔色3 21 8 4 3" xfId="13815"/>
    <cellStyle name="40% - 輔色3 21 8 4 4" xfId="15036"/>
    <cellStyle name="40% - 輔色3 21 8 4 5" xfId="16225"/>
    <cellStyle name="40% - 輔色3 21 8 4 6" xfId="17422"/>
    <cellStyle name="40% - 輔色3 21 8 4 7" xfId="18588"/>
    <cellStyle name="40% - 輔色3 21 8 4 8" xfId="19746"/>
    <cellStyle name="40% - 輔色3 21 8 4 9" xfId="20871"/>
    <cellStyle name="40% - 輔色3 21 8 5" xfId="6545"/>
    <cellStyle name="40% - 輔色3 21 8 5 10" xfId="21886"/>
    <cellStyle name="40% - 輔色3 21 8 5 11" xfId="22998"/>
    <cellStyle name="40% - 輔色3 21 8 5 12" xfId="24099"/>
    <cellStyle name="40% - 輔色3 21 8 5 13" xfId="25181"/>
    <cellStyle name="40% - 輔色3 21 8 5 14" xfId="26253"/>
    <cellStyle name="40% - 輔色3 21 8 5 15" xfId="27308"/>
    <cellStyle name="40% - 輔色3 21 8 5 16" xfId="28337"/>
    <cellStyle name="40% - 輔色3 21 8 5 17" xfId="29338"/>
    <cellStyle name="40% - 輔色3 21 8 5 18" xfId="30307"/>
    <cellStyle name="40% - 輔色3 21 8 5 19" xfId="31237"/>
    <cellStyle name="40% - 輔色3 21 8 5 2" xfId="12471"/>
    <cellStyle name="40% - 輔色3 21 8 5 20" xfId="32159"/>
    <cellStyle name="40% - 輔色3 21 8 5 3" xfId="13683"/>
    <cellStyle name="40% - 輔色3 21 8 5 4" xfId="14907"/>
    <cellStyle name="40% - 輔色3 21 8 5 5" xfId="16098"/>
    <cellStyle name="40% - 輔色3 21 8 5 6" xfId="17286"/>
    <cellStyle name="40% - 輔色3 21 8 5 7" xfId="18466"/>
    <cellStyle name="40% - 輔色3 21 8 5 8" xfId="19626"/>
    <cellStyle name="40% - 輔色3 21 8 5 9" xfId="20755"/>
    <cellStyle name="40% - 輔色3 21 8 6" xfId="6665"/>
    <cellStyle name="40% - 輔色3 21 8 6 10" xfId="21978"/>
    <cellStyle name="40% - 輔色3 21 8 6 11" xfId="23090"/>
    <cellStyle name="40% - 輔色3 21 8 6 12" xfId="24181"/>
    <cellStyle name="40% - 輔色3 21 8 6 13" xfId="25266"/>
    <cellStyle name="40% - 輔色3 21 8 6 14" xfId="26329"/>
    <cellStyle name="40% - 輔色3 21 8 6 15" xfId="27385"/>
    <cellStyle name="40% - 輔色3 21 8 6 16" xfId="28412"/>
    <cellStyle name="40% - 輔色3 21 8 6 17" xfId="29413"/>
    <cellStyle name="40% - 輔色3 21 8 6 18" xfId="30372"/>
    <cellStyle name="40% - 輔色3 21 8 6 19" xfId="31303"/>
    <cellStyle name="40% - 輔色3 21 8 6 2" xfId="12573"/>
    <cellStyle name="40% - 輔色3 21 8 6 20" xfId="32223"/>
    <cellStyle name="40% - 輔色3 21 8 6 3" xfId="13786"/>
    <cellStyle name="40% - 輔色3 21 8 6 4" xfId="15006"/>
    <cellStyle name="40% - 輔色3 21 8 6 5" xfId="16197"/>
    <cellStyle name="40% - 輔色3 21 8 6 6" xfId="17392"/>
    <cellStyle name="40% - 輔色3 21 8 6 7" xfId="18558"/>
    <cellStyle name="40% - 輔色3 21 8 6 8" xfId="19718"/>
    <cellStyle name="40% - 輔色3 21 8 6 9" xfId="20844"/>
    <cellStyle name="40% - 輔色3 21 8 7" xfId="11701"/>
    <cellStyle name="40% - 輔色3 21 8 8" xfId="7857"/>
    <cellStyle name="40% - 輔色3 21 8 9" xfId="9317"/>
    <cellStyle name="40% - 輔色3 21 9" xfId="5172"/>
    <cellStyle name="40% - 輔色3 21 9 10" xfId="11271"/>
    <cellStyle name="40% - 輔色3 21 9 11" xfId="8194"/>
    <cellStyle name="40% - 輔色3 21 9 12" xfId="11240"/>
    <cellStyle name="40% - 輔色3 21 9 13" xfId="10217"/>
    <cellStyle name="40% - 輔色3 21 9 14" xfId="8745"/>
    <cellStyle name="40% - 輔色3 21 9 15" xfId="9061"/>
    <cellStyle name="40% - 輔色3 21 9 16" xfId="8845"/>
    <cellStyle name="40% - 輔色3 21 9 17" xfId="11216"/>
    <cellStyle name="40% - 輔色3 21 9 18" xfId="14068"/>
    <cellStyle name="40% - 輔色3 21 9 19" xfId="11020"/>
    <cellStyle name="40% - 輔色3 21 9 2" xfId="6957"/>
    <cellStyle name="40% - 輔色3 21 9 2 10" xfId="22228"/>
    <cellStyle name="40% - 輔色3 21 9 2 11" xfId="23335"/>
    <cellStyle name="40% - 輔色3 21 9 2 12" xfId="24431"/>
    <cellStyle name="40% - 輔色3 21 9 2 13" xfId="25511"/>
    <cellStyle name="40% - 輔色3 21 9 2 14" xfId="26577"/>
    <cellStyle name="40% - 輔色3 21 9 2 15" xfId="27622"/>
    <cellStyle name="40% - 輔色3 21 9 2 16" xfId="28647"/>
    <cellStyle name="40% - 輔色3 21 9 2 17" xfId="29635"/>
    <cellStyle name="40% - 輔色3 21 9 2 18" xfId="30585"/>
    <cellStyle name="40% - 輔色3 21 9 2 19" xfId="31514"/>
    <cellStyle name="40% - 輔色3 21 9 2 2" xfId="12836"/>
    <cellStyle name="40% - 輔色3 21 9 2 20" xfId="32433"/>
    <cellStyle name="40% - 輔色3 21 9 2 3" xfId="14055"/>
    <cellStyle name="40% - 輔色3 21 9 2 4" xfId="15271"/>
    <cellStyle name="40% - 輔色3 21 9 2 5" xfId="16458"/>
    <cellStyle name="40% - 輔色3 21 9 2 6" xfId="17655"/>
    <cellStyle name="40% - 輔色3 21 9 2 7" xfId="18826"/>
    <cellStyle name="40% - 輔色3 21 9 2 8" xfId="19969"/>
    <cellStyle name="40% - 輔色3 21 9 2 9" xfId="21104"/>
    <cellStyle name="40% - 輔色3 21 9 20" xfId="8930"/>
    <cellStyle name="40% - 輔色3 21 9 21" xfId="10709"/>
    <cellStyle name="40% - 輔色3 21 9 22" xfId="11360"/>
    <cellStyle name="40% - 輔色3 21 9 23" xfId="14640"/>
    <cellStyle name="40% - 輔色3 21 9 24" xfId="19987"/>
    <cellStyle name="40% - 輔色3 21 9 25" xfId="10985"/>
    <cellStyle name="40% - 輔色3 21 9 3" xfId="6101"/>
    <cellStyle name="40% - 輔色3 21 9 3 10" xfId="7823"/>
    <cellStyle name="40% - 輔色3 21 9 3 11" xfId="11311"/>
    <cellStyle name="40% - 輔色3 21 9 3 12" xfId="9634"/>
    <cellStyle name="40% - 輔色3 21 9 3 13" xfId="8518"/>
    <cellStyle name="40% - 輔色3 21 9 3 14" xfId="8281"/>
    <cellStyle name="40% - 輔色3 21 9 3 15" xfId="15037"/>
    <cellStyle name="40% - 輔色3 21 9 3 16" xfId="9866"/>
    <cellStyle name="40% - 輔色3 21 9 3 17" xfId="13467"/>
    <cellStyle name="40% - 輔色3 21 9 3 18" xfId="25028"/>
    <cellStyle name="40% - 輔色3 21 9 3 19" xfId="10738"/>
    <cellStyle name="40% - 輔色3 21 9 3 2" xfId="12082"/>
    <cellStyle name="40% - 輔色3 21 9 3 20" xfId="29374"/>
    <cellStyle name="40% - 輔色3 21 9 3 3" xfId="7558"/>
    <cellStyle name="40% - 輔色3 21 9 3 4" xfId="9253"/>
    <cellStyle name="40% - 輔色3 21 9 3 5" xfId="10602"/>
    <cellStyle name="40% - 輔色3 21 9 3 6" xfId="10054"/>
    <cellStyle name="40% - 輔色3 21 9 3 7" xfId="14589"/>
    <cellStyle name="40% - 輔色3 21 9 3 8" xfId="13515"/>
    <cellStyle name="40% - 輔色3 21 9 3 9" xfId="10574"/>
    <cellStyle name="40% - 輔色3 21 9 4" xfId="6503"/>
    <cellStyle name="40% - 輔色3 21 9 4 10" xfId="21854"/>
    <cellStyle name="40% - 輔色3 21 9 4 11" xfId="22964"/>
    <cellStyle name="40% - 輔色3 21 9 4 12" xfId="24063"/>
    <cellStyle name="40% - 輔色3 21 9 4 13" xfId="25150"/>
    <cellStyle name="40% - 輔色3 21 9 4 14" xfId="26221"/>
    <cellStyle name="40% - 輔色3 21 9 4 15" xfId="27280"/>
    <cellStyle name="40% - 輔色3 21 9 4 16" xfId="28308"/>
    <cellStyle name="40% - 輔色3 21 9 4 17" xfId="29311"/>
    <cellStyle name="40% - 輔色3 21 9 4 18" xfId="30280"/>
    <cellStyle name="40% - 輔色3 21 9 4 19" xfId="31212"/>
    <cellStyle name="40% - 輔色3 21 9 4 2" xfId="12432"/>
    <cellStyle name="40% - 輔色3 21 9 4 20" xfId="32134"/>
    <cellStyle name="40% - 輔色3 21 9 4 3" xfId="13645"/>
    <cellStyle name="40% - 輔色3 21 9 4 4" xfId="14869"/>
    <cellStyle name="40% - 輔色3 21 9 4 5" xfId="16061"/>
    <cellStyle name="40% - 輔色3 21 9 4 6" xfId="17249"/>
    <cellStyle name="40% - 輔色3 21 9 4 7" xfId="18437"/>
    <cellStyle name="40% - 輔色3 21 9 4 8" xfId="19594"/>
    <cellStyle name="40% - 輔色3 21 9 4 9" xfId="20723"/>
    <cellStyle name="40% - 輔色3 21 9 5" xfId="6630"/>
    <cellStyle name="40% - 輔色3 21 9 5 10" xfId="21949"/>
    <cellStyle name="40% - 輔色3 21 9 5 11" xfId="23061"/>
    <cellStyle name="40% - 輔色3 21 9 5 12" xfId="24154"/>
    <cellStyle name="40% - 輔色3 21 9 5 13" xfId="25240"/>
    <cellStyle name="40% - 輔色3 21 9 5 14" xfId="26304"/>
    <cellStyle name="40% - 輔色3 21 9 5 15" xfId="27358"/>
    <cellStyle name="40% - 輔色3 21 9 5 16" xfId="28388"/>
    <cellStyle name="40% - 輔色3 21 9 5 17" xfId="29387"/>
    <cellStyle name="40% - 輔色3 21 9 5 18" xfId="30350"/>
    <cellStyle name="40% - 輔色3 21 9 5 19" xfId="31280"/>
    <cellStyle name="40% - 輔色3 21 9 5 2" xfId="12541"/>
    <cellStyle name="40% - 輔色3 21 9 5 20" xfId="32201"/>
    <cellStyle name="40% - 輔色3 21 9 5 3" xfId="13756"/>
    <cellStyle name="40% - 輔色3 21 9 5 4" xfId="14976"/>
    <cellStyle name="40% - 輔色3 21 9 5 5" xfId="16166"/>
    <cellStyle name="40% - 輔色3 21 9 5 6" xfId="17361"/>
    <cellStyle name="40% - 輔色3 21 9 5 7" xfId="18529"/>
    <cellStyle name="40% - 輔色3 21 9 5 8" xfId="19687"/>
    <cellStyle name="40% - 輔色3 21 9 5 9" xfId="20816"/>
    <cellStyle name="40% - 輔色3 21 9 6" xfId="7022"/>
    <cellStyle name="40% - 輔色3 21 9 6 10" xfId="22282"/>
    <cellStyle name="40% - 輔色3 21 9 6 11" xfId="23391"/>
    <cellStyle name="40% - 輔色3 21 9 6 12" xfId="24485"/>
    <cellStyle name="40% - 輔色3 21 9 6 13" xfId="25566"/>
    <cellStyle name="40% - 輔色3 21 9 6 14" xfId="26633"/>
    <cellStyle name="40% - 輔色3 21 9 6 15" xfId="27678"/>
    <cellStyle name="40% - 輔色3 21 9 6 16" xfId="28699"/>
    <cellStyle name="40% - 輔色3 21 9 6 17" xfId="29687"/>
    <cellStyle name="40% - 輔色3 21 9 6 18" xfId="30635"/>
    <cellStyle name="40% - 輔色3 21 9 6 19" xfId="31564"/>
    <cellStyle name="40% - 輔色3 21 9 6 2" xfId="12898"/>
    <cellStyle name="40% - 輔色3 21 9 6 20" xfId="32482"/>
    <cellStyle name="40% - 輔色3 21 9 6 3" xfId="14116"/>
    <cellStyle name="40% - 輔色3 21 9 6 4" xfId="15331"/>
    <cellStyle name="40% - 輔色3 21 9 6 5" xfId="16519"/>
    <cellStyle name="40% - 輔色3 21 9 6 6" xfId="17714"/>
    <cellStyle name="40% - 輔色3 21 9 6 7" xfId="18883"/>
    <cellStyle name="40% - 輔色3 21 9 6 8" xfId="20025"/>
    <cellStyle name="40% - 輔色3 21 9 6 9" xfId="21161"/>
    <cellStyle name="40% - 輔色3 21 9 7" xfId="11368"/>
    <cellStyle name="40% - 輔色3 21 9 8" xfId="8126"/>
    <cellStyle name="40% - 輔色3 21 9 9" xfId="8818"/>
    <cellStyle name="40% - 輔色3 22" xfId="4613"/>
    <cellStyle name="40% - 輔色3 23" xfId="4655"/>
    <cellStyle name="40% - 輔色3 24" xfId="4697"/>
    <cellStyle name="40% - 輔色3 25" xfId="4871"/>
    <cellStyle name="40% - 輔色3 26" xfId="4834"/>
    <cellStyle name="40% - 輔色3 27" xfId="7491"/>
    <cellStyle name="40% - 輔色3 28" xfId="32878"/>
    <cellStyle name="40% - 輔色3 29" xfId="32920"/>
    <cellStyle name="40% - 輔色3 3" xfId="423"/>
    <cellStyle name="40% - 輔色3 3 10" xfId="424"/>
    <cellStyle name="40% - 輔色3 3 11" xfId="425"/>
    <cellStyle name="40% - 輔色3 3 12" xfId="426"/>
    <cellStyle name="40% - 輔色3 3 13" xfId="427"/>
    <cellStyle name="40% - 輔色3 3 14" xfId="428"/>
    <cellStyle name="40% - 輔色3 3 15" xfId="429"/>
    <cellStyle name="40% - 輔色3 3 16" xfId="430"/>
    <cellStyle name="40% - 輔色3 3 17" xfId="431"/>
    <cellStyle name="40% - 輔色3 3 2" xfId="432"/>
    <cellStyle name="40% - 輔色3 3 2 2" xfId="433"/>
    <cellStyle name="40% - 輔色3 3 2 3" xfId="434"/>
    <cellStyle name="40% - 輔色3 3 3" xfId="435"/>
    <cellStyle name="40% - 輔色3 3 4" xfId="436"/>
    <cellStyle name="40% - 輔色3 3 5" xfId="437"/>
    <cellStyle name="40% - 輔色3 3 6" xfId="438"/>
    <cellStyle name="40% - 輔色3 3 7" xfId="439"/>
    <cellStyle name="40% - 輔色3 3 8" xfId="440"/>
    <cellStyle name="40% - 輔色3 3 9" xfId="441"/>
    <cellStyle name="40% - 輔色3 30" xfId="32962"/>
    <cellStyle name="40% - 輔色3 4" xfId="442"/>
    <cellStyle name="40% - 輔色3 4 10" xfId="443"/>
    <cellStyle name="40% - 輔色3 4 11" xfId="444"/>
    <cellStyle name="40% - 輔色3 4 12" xfId="445"/>
    <cellStyle name="40% - 輔色3 4 13" xfId="446"/>
    <cellStyle name="40% - 輔色3 4 14" xfId="447"/>
    <cellStyle name="40% - 輔色3 4 15" xfId="448"/>
    <cellStyle name="40% - 輔色3 4 16" xfId="449"/>
    <cellStyle name="40% - 輔色3 4 17" xfId="450"/>
    <cellStyle name="40% - 輔色3 4 2" xfId="451"/>
    <cellStyle name="40% - 輔色3 4 2 2" xfId="452"/>
    <cellStyle name="40% - 輔色3 4 2 3" xfId="453"/>
    <cellStyle name="40% - 輔色3 4 3" xfId="454"/>
    <cellStyle name="40% - 輔色3 4 4" xfId="455"/>
    <cellStyle name="40% - 輔色3 4 5" xfId="456"/>
    <cellStyle name="40% - 輔色3 4 6" xfId="457"/>
    <cellStyle name="40% - 輔色3 4 7" xfId="458"/>
    <cellStyle name="40% - 輔色3 4 8" xfId="459"/>
    <cellStyle name="40% - 輔色3 4 9" xfId="460"/>
    <cellStyle name="40% - 輔色3 5" xfId="461"/>
    <cellStyle name="40% - 輔色3 6" xfId="462"/>
    <cellStyle name="40% - 輔色3 7" xfId="463"/>
    <cellStyle name="40% - 輔色3 8" xfId="464"/>
    <cellStyle name="40% - 輔色3 9" xfId="465"/>
    <cellStyle name="40% - 輔色4" xfId="466" builtinId="43" customBuiltin="1"/>
    <cellStyle name="40% - 輔色4 10" xfId="467"/>
    <cellStyle name="40% - 輔色4 11" xfId="468"/>
    <cellStyle name="40% - 輔色4 12" xfId="469"/>
    <cellStyle name="40% - 輔色4 13" xfId="470"/>
    <cellStyle name="40% - 輔色4 14" xfId="2353"/>
    <cellStyle name="40% - 輔色4 15" xfId="2395"/>
    <cellStyle name="40% - 輔色4 16" xfId="3698"/>
    <cellStyle name="40% - 輔色4 17" xfId="3740"/>
    <cellStyle name="40% - 輔色4 18" xfId="3804"/>
    <cellStyle name="40% - 輔色4 19" xfId="4498"/>
    <cellStyle name="40% - 輔色4 2" xfId="471"/>
    <cellStyle name="40% - 輔色4 2 2" xfId="472"/>
    <cellStyle name="40% - 輔色4 2 3" xfId="473"/>
    <cellStyle name="40% - 輔色4 2 4" xfId="33010"/>
    <cellStyle name="40% - 輔色4 20" xfId="4540"/>
    <cellStyle name="40% - 輔色4 21" xfId="4582"/>
    <cellStyle name="40% - 輔色4 21 10" xfId="5961"/>
    <cellStyle name="40% - 輔色4 21 10 10" xfId="8670"/>
    <cellStyle name="40% - 輔色4 21 10 11" xfId="10753"/>
    <cellStyle name="40% - 輔色4 21 10 12" xfId="7988"/>
    <cellStyle name="40% - 輔色4 21 10 13" xfId="13805"/>
    <cellStyle name="40% - 輔色4 21 10 14" xfId="8283"/>
    <cellStyle name="40% - 輔色4 21 10 15" xfId="19443"/>
    <cellStyle name="40% - 輔色4 21 10 16" xfId="18627"/>
    <cellStyle name="40% - 輔色4 21 10 17" xfId="15112"/>
    <cellStyle name="40% - 輔色4 21 10 18" xfId="19659"/>
    <cellStyle name="40% - 輔色4 21 10 19" xfId="20996"/>
    <cellStyle name="40% - 輔色4 21 10 2" xfId="7161"/>
    <cellStyle name="40% - 輔色4 21 10 2 10" xfId="22407"/>
    <cellStyle name="40% - 輔色4 21 10 2 11" xfId="23513"/>
    <cellStyle name="40% - 輔色4 21 10 2 12" xfId="24607"/>
    <cellStyle name="40% - 輔色4 21 10 2 13" xfId="25691"/>
    <cellStyle name="40% - 輔色4 21 10 2 14" xfId="26753"/>
    <cellStyle name="40% - 輔色4 21 10 2 15" xfId="27796"/>
    <cellStyle name="40% - 輔色4 21 10 2 16" xfId="28818"/>
    <cellStyle name="40% - 輔色4 21 10 2 17" xfId="29806"/>
    <cellStyle name="40% - 輔色4 21 10 2 18" xfId="30749"/>
    <cellStyle name="40% - 輔色4 21 10 2 19" xfId="31677"/>
    <cellStyle name="40% - 輔色4 21 10 2 2" xfId="13030"/>
    <cellStyle name="40% - 輔色4 21 10 2 20" xfId="32593"/>
    <cellStyle name="40% - 輔色4 21 10 2 3" xfId="14249"/>
    <cellStyle name="40% - 輔色4 21 10 2 4" xfId="15459"/>
    <cellStyle name="40% - 輔色4 21 10 2 5" xfId="16649"/>
    <cellStyle name="40% - 輔色4 21 10 2 6" xfId="17845"/>
    <cellStyle name="40% - 輔色4 21 10 2 7" xfId="19008"/>
    <cellStyle name="40% - 輔色4 21 10 2 8" xfId="20151"/>
    <cellStyle name="40% - 輔色4 21 10 2 9" xfId="21286"/>
    <cellStyle name="40% - 輔色4 21 10 20" xfId="11617"/>
    <cellStyle name="40% - 輔色4 21 10 21" xfId="12933"/>
    <cellStyle name="40% - 輔色4 21 10 22" xfId="27150"/>
    <cellStyle name="40% - 輔色4 21 10 23" xfId="21701"/>
    <cellStyle name="40% - 輔色4 21 10 24" xfId="19183"/>
    <cellStyle name="40% - 輔色4 21 10 25" xfId="24910"/>
    <cellStyle name="40% - 輔色4 21 10 3" xfId="7245"/>
    <cellStyle name="40% - 輔色4 21 10 3 10" xfId="22481"/>
    <cellStyle name="40% - 輔色4 21 10 3 11" xfId="23587"/>
    <cellStyle name="40% - 輔色4 21 10 3 12" xfId="24679"/>
    <cellStyle name="40% - 輔色4 21 10 3 13" xfId="25766"/>
    <cellStyle name="40% - 輔色4 21 10 3 14" xfId="26827"/>
    <cellStyle name="40% - 輔色4 21 10 3 15" xfId="27869"/>
    <cellStyle name="40% - 輔色4 21 10 3 16" xfId="28891"/>
    <cellStyle name="40% - 輔色4 21 10 3 17" xfId="29879"/>
    <cellStyle name="40% - 輔色4 21 10 3 18" xfId="30819"/>
    <cellStyle name="40% - 輔色4 21 10 3 19" xfId="31746"/>
    <cellStyle name="40% - 輔色4 21 10 3 2" xfId="13107"/>
    <cellStyle name="40% - 輔色4 21 10 3 20" xfId="32662"/>
    <cellStyle name="40% - 輔色4 21 10 3 3" xfId="14328"/>
    <cellStyle name="40% - 輔色4 21 10 3 4" xfId="15537"/>
    <cellStyle name="40% - 輔色4 21 10 3 5" xfId="16730"/>
    <cellStyle name="40% - 輔色4 21 10 3 6" xfId="17924"/>
    <cellStyle name="40% - 輔色4 21 10 3 7" xfId="19087"/>
    <cellStyle name="40% - 輔色4 21 10 3 8" xfId="20228"/>
    <cellStyle name="40% - 輔色4 21 10 3 9" xfId="21365"/>
    <cellStyle name="40% - 輔色4 21 10 4" xfId="7319"/>
    <cellStyle name="40% - 輔色4 21 10 4 10" xfId="22549"/>
    <cellStyle name="40% - 輔色4 21 10 4 11" xfId="23654"/>
    <cellStyle name="40% - 輔色4 21 10 4 12" xfId="24746"/>
    <cellStyle name="40% - 輔色4 21 10 4 13" xfId="25833"/>
    <cellStyle name="40% - 輔色4 21 10 4 14" xfId="26895"/>
    <cellStyle name="40% - 輔色4 21 10 4 15" xfId="27938"/>
    <cellStyle name="40% - 輔色4 21 10 4 16" xfId="28958"/>
    <cellStyle name="40% - 輔色4 21 10 4 17" xfId="29946"/>
    <cellStyle name="40% - 輔色4 21 10 4 18" xfId="30886"/>
    <cellStyle name="40% - 輔色4 21 10 4 19" xfId="31813"/>
    <cellStyle name="40% - 輔色4 21 10 4 2" xfId="13177"/>
    <cellStyle name="40% - 輔色4 21 10 4 20" xfId="32729"/>
    <cellStyle name="40% - 輔色4 21 10 4 3" xfId="14398"/>
    <cellStyle name="40% - 輔色4 21 10 4 4" xfId="15609"/>
    <cellStyle name="40% - 輔色4 21 10 4 5" xfId="16801"/>
    <cellStyle name="40% - 輔色4 21 10 4 6" xfId="17995"/>
    <cellStyle name="40% - 輔色4 21 10 4 7" xfId="19157"/>
    <cellStyle name="40% - 輔色4 21 10 4 8" xfId="20299"/>
    <cellStyle name="40% - 輔色4 21 10 4 9" xfId="21434"/>
    <cellStyle name="40% - 輔色4 21 10 5" xfId="7388"/>
    <cellStyle name="40% - 輔色4 21 10 5 10" xfId="22617"/>
    <cellStyle name="40% - 輔色4 21 10 5 11" xfId="23721"/>
    <cellStyle name="40% - 輔色4 21 10 5 12" xfId="24814"/>
    <cellStyle name="40% - 輔色4 21 10 5 13" xfId="25900"/>
    <cellStyle name="40% - 輔色4 21 10 5 14" xfId="26962"/>
    <cellStyle name="40% - 輔色4 21 10 5 15" xfId="28007"/>
    <cellStyle name="40% - 輔色4 21 10 5 16" xfId="29025"/>
    <cellStyle name="40% - 輔色4 21 10 5 17" xfId="30013"/>
    <cellStyle name="40% - 輔色4 21 10 5 18" xfId="30953"/>
    <cellStyle name="40% - 輔色4 21 10 5 19" xfId="31880"/>
    <cellStyle name="40% - 輔色4 21 10 5 2" xfId="13246"/>
    <cellStyle name="40% - 輔色4 21 10 5 20" xfId="32795"/>
    <cellStyle name="40% - 輔色4 21 10 5 3" xfId="14467"/>
    <cellStyle name="40% - 輔色4 21 10 5 4" xfId="15677"/>
    <cellStyle name="40% - 輔色4 21 10 5 5" xfId="16870"/>
    <cellStyle name="40% - 輔色4 21 10 5 6" xfId="18063"/>
    <cellStyle name="40% - 輔色4 21 10 5 7" xfId="19225"/>
    <cellStyle name="40% - 輔色4 21 10 5 8" xfId="20368"/>
    <cellStyle name="40% - 輔色4 21 10 5 9" xfId="21502"/>
    <cellStyle name="40% - 輔色4 21 10 6" xfId="7454"/>
    <cellStyle name="40% - 輔色4 21 10 6 10" xfId="22683"/>
    <cellStyle name="40% - 輔色4 21 10 6 11" xfId="23787"/>
    <cellStyle name="40% - 輔色4 21 10 6 12" xfId="24880"/>
    <cellStyle name="40% - 輔色4 21 10 6 13" xfId="25966"/>
    <cellStyle name="40% - 輔色4 21 10 6 14" xfId="27028"/>
    <cellStyle name="40% - 輔色4 21 10 6 15" xfId="28073"/>
    <cellStyle name="40% - 輔色4 21 10 6 16" xfId="29091"/>
    <cellStyle name="40% - 輔色4 21 10 6 17" xfId="30079"/>
    <cellStyle name="40% - 輔色4 21 10 6 18" xfId="31019"/>
    <cellStyle name="40% - 輔色4 21 10 6 19" xfId="31946"/>
    <cellStyle name="40% - 輔色4 21 10 6 2" xfId="13312"/>
    <cellStyle name="40% - 輔色4 21 10 6 20" xfId="32861"/>
    <cellStyle name="40% - 輔色4 21 10 6 3" xfId="14533"/>
    <cellStyle name="40% - 輔色4 21 10 6 4" xfId="15743"/>
    <cellStyle name="40% - 輔色4 21 10 6 5" xfId="16936"/>
    <cellStyle name="40% - 輔色4 21 10 6 6" xfId="18129"/>
    <cellStyle name="40% - 輔色4 21 10 6 7" xfId="19291"/>
    <cellStyle name="40% - 輔色4 21 10 6 8" xfId="20434"/>
    <cellStyle name="40% - 輔色4 21 10 6 9" xfId="21568"/>
    <cellStyle name="40% - 輔色4 21 10 7" xfId="11955"/>
    <cellStyle name="40% - 輔色4 21 10 8" xfId="10296"/>
    <cellStyle name="40% - 輔色4 21 10 9" xfId="8328"/>
    <cellStyle name="40% - 輔色4 21 11" xfId="5967"/>
    <cellStyle name="40% - 輔色4 21 11 10" xfId="11954"/>
    <cellStyle name="40% - 輔色4 21 11 11" xfId="10346"/>
    <cellStyle name="40% - 輔色4 21 11 12" xfId="9768"/>
    <cellStyle name="40% - 輔色4 21 11 13" xfId="11960"/>
    <cellStyle name="40% - 輔色4 21 11 14" xfId="11221"/>
    <cellStyle name="40% - 輔色4 21 11 15" xfId="9650"/>
    <cellStyle name="40% - 輔色4 21 11 16" xfId="9022"/>
    <cellStyle name="40% - 輔色4 21 11 17" xfId="19861"/>
    <cellStyle name="40% - 輔色4 21 11 18" xfId="13350"/>
    <cellStyle name="40% - 輔色4 21 11 19" xfId="8819"/>
    <cellStyle name="40% - 輔色4 21 11 2" xfId="7164"/>
    <cellStyle name="40% - 輔色4 21 11 2 10" xfId="22410"/>
    <cellStyle name="40% - 輔色4 21 11 2 11" xfId="23516"/>
    <cellStyle name="40% - 輔色4 21 11 2 12" xfId="24610"/>
    <cellStyle name="40% - 輔色4 21 11 2 13" xfId="25694"/>
    <cellStyle name="40% - 輔色4 21 11 2 14" xfId="26756"/>
    <cellStyle name="40% - 輔色4 21 11 2 15" xfId="27799"/>
    <cellStyle name="40% - 輔色4 21 11 2 16" xfId="28821"/>
    <cellStyle name="40% - 輔色4 21 11 2 17" xfId="29809"/>
    <cellStyle name="40% - 輔色4 21 11 2 18" xfId="30752"/>
    <cellStyle name="40% - 輔色4 21 11 2 19" xfId="31680"/>
    <cellStyle name="40% - 輔色4 21 11 2 2" xfId="13033"/>
    <cellStyle name="40% - 輔色4 21 11 2 20" xfId="32596"/>
    <cellStyle name="40% - 輔色4 21 11 2 3" xfId="14252"/>
    <cellStyle name="40% - 輔色4 21 11 2 4" xfId="15462"/>
    <cellStyle name="40% - 輔色4 21 11 2 5" xfId="16652"/>
    <cellStyle name="40% - 輔色4 21 11 2 6" xfId="17848"/>
    <cellStyle name="40% - 輔色4 21 11 2 7" xfId="19011"/>
    <cellStyle name="40% - 輔色4 21 11 2 8" xfId="20154"/>
    <cellStyle name="40% - 輔色4 21 11 2 9" xfId="21289"/>
    <cellStyle name="40% - 輔色4 21 11 20" xfId="11308"/>
    <cellStyle name="40% - 輔色4 21 11 21" xfId="8242"/>
    <cellStyle name="40% - 輔色4 21 11 22" xfId="25403"/>
    <cellStyle name="40% - 輔色4 21 11 23" xfId="12009"/>
    <cellStyle name="40% - 輔色4 21 11 24" xfId="10776"/>
    <cellStyle name="40% - 輔色4 21 11 25" xfId="28328"/>
    <cellStyle name="40% - 輔色4 21 11 3" xfId="7248"/>
    <cellStyle name="40% - 輔色4 21 11 3 10" xfId="22484"/>
    <cellStyle name="40% - 輔色4 21 11 3 11" xfId="23590"/>
    <cellStyle name="40% - 輔色4 21 11 3 12" xfId="24682"/>
    <cellStyle name="40% - 輔色4 21 11 3 13" xfId="25769"/>
    <cellStyle name="40% - 輔色4 21 11 3 14" xfId="26830"/>
    <cellStyle name="40% - 輔色4 21 11 3 15" xfId="27872"/>
    <cellStyle name="40% - 輔色4 21 11 3 16" xfId="28894"/>
    <cellStyle name="40% - 輔色4 21 11 3 17" xfId="29882"/>
    <cellStyle name="40% - 輔色4 21 11 3 18" xfId="30822"/>
    <cellStyle name="40% - 輔色4 21 11 3 19" xfId="31749"/>
    <cellStyle name="40% - 輔色4 21 11 3 2" xfId="13110"/>
    <cellStyle name="40% - 輔色4 21 11 3 20" xfId="32665"/>
    <cellStyle name="40% - 輔色4 21 11 3 3" xfId="14331"/>
    <cellStyle name="40% - 輔色4 21 11 3 4" xfId="15540"/>
    <cellStyle name="40% - 輔色4 21 11 3 5" xfId="16733"/>
    <cellStyle name="40% - 輔色4 21 11 3 6" xfId="17927"/>
    <cellStyle name="40% - 輔色4 21 11 3 7" xfId="19090"/>
    <cellStyle name="40% - 輔色4 21 11 3 8" xfId="20231"/>
    <cellStyle name="40% - 輔色4 21 11 3 9" xfId="21368"/>
    <cellStyle name="40% - 輔色4 21 11 4" xfId="7322"/>
    <cellStyle name="40% - 輔色4 21 11 4 10" xfId="22552"/>
    <cellStyle name="40% - 輔色4 21 11 4 11" xfId="23657"/>
    <cellStyle name="40% - 輔色4 21 11 4 12" xfId="24749"/>
    <cellStyle name="40% - 輔色4 21 11 4 13" xfId="25836"/>
    <cellStyle name="40% - 輔色4 21 11 4 14" xfId="26898"/>
    <cellStyle name="40% - 輔色4 21 11 4 15" xfId="27941"/>
    <cellStyle name="40% - 輔色4 21 11 4 16" xfId="28961"/>
    <cellStyle name="40% - 輔色4 21 11 4 17" xfId="29949"/>
    <cellStyle name="40% - 輔色4 21 11 4 18" xfId="30889"/>
    <cellStyle name="40% - 輔色4 21 11 4 19" xfId="31816"/>
    <cellStyle name="40% - 輔色4 21 11 4 2" xfId="13180"/>
    <cellStyle name="40% - 輔色4 21 11 4 20" xfId="32732"/>
    <cellStyle name="40% - 輔色4 21 11 4 3" xfId="14401"/>
    <cellStyle name="40% - 輔色4 21 11 4 4" xfId="15612"/>
    <cellStyle name="40% - 輔色4 21 11 4 5" xfId="16804"/>
    <cellStyle name="40% - 輔色4 21 11 4 6" xfId="17998"/>
    <cellStyle name="40% - 輔色4 21 11 4 7" xfId="19160"/>
    <cellStyle name="40% - 輔色4 21 11 4 8" xfId="20302"/>
    <cellStyle name="40% - 輔色4 21 11 4 9" xfId="21437"/>
    <cellStyle name="40% - 輔色4 21 11 5" xfId="7391"/>
    <cellStyle name="40% - 輔色4 21 11 5 10" xfId="22620"/>
    <cellStyle name="40% - 輔色4 21 11 5 11" xfId="23724"/>
    <cellStyle name="40% - 輔色4 21 11 5 12" xfId="24817"/>
    <cellStyle name="40% - 輔色4 21 11 5 13" xfId="25903"/>
    <cellStyle name="40% - 輔色4 21 11 5 14" xfId="26965"/>
    <cellStyle name="40% - 輔色4 21 11 5 15" xfId="28010"/>
    <cellStyle name="40% - 輔色4 21 11 5 16" xfId="29028"/>
    <cellStyle name="40% - 輔色4 21 11 5 17" xfId="30016"/>
    <cellStyle name="40% - 輔色4 21 11 5 18" xfId="30956"/>
    <cellStyle name="40% - 輔色4 21 11 5 19" xfId="31883"/>
    <cellStyle name="40% - 輔色4 21 11 5 2" xfId="13249"/>
    <cellStyle name="40% - 輔色4 21 11 5 20" xfId="32798"/>
    <cellStyle name="40% - 輔色4 21 11 5 3" xfId="14470"/>
    <cellStyle name="40% - 輔色4 21 11 5 4" xfId="15680"/>
    <cellStyle name="40% - 輔色4 21 11 5 5" xfId="16873"/>
    <cellStyle name="40% - 輔色4 21 11 5 6" xfId="18066"/>
    <cellStyle name="40% - 輔色4 21 11 5 7" xfId="19228"/>
    <cellStyle name="40% - 輔色4 21 11 5 8" xfId="20371"/>
    <cellStyle name="40% - 輔色4 21 11 5 9" xfId="21505"/>
    <cellStyle name="40% - 輔色4 21 11 6" xfId="7457"/>
    <cellStyle name="40% - 輔色4 21 11 6 10" xfId="22686"/>
    <cellStyle name="40% - 輔色4 21 11 6 11" xfId="23790"/>
    <cellStyle name="40% - 輔色4 21 11 6 12" xfId="24883"/>
    <cellStyle name="40% - 輔色4 21 11 6 13" xfId="25969"/>
    <cellStyle name="40% - 輔色4 21 11 6 14" xfId="27031"/>
    <cellStyle name="40% - 輔色4 21 11 6 15" xfId="28076"/>
    <cellStyle name="40% - 輔色4 21 11 6 16" xfId="29094"/>
    <cellStyle name="40% - 輔色4 21 11 6 17" xfId="30082"/>
    <cellStyle name="40% - 輔色4 21 11 6 18" xfId="31022"/>
    <cellStyle name="40% - 輔色4 21 11 6 19" xfId="31949"/>
    <cellStyle name="40% - 輔色4 21 11 6 2" xfId="13315"/>
    <cellStyle name="40% - 輔色4 21 11 6 20" xfId="32864"/>
    <cellStyle name="40% - 輔色4 21 11 6 3" xfId="14536"/>
    <cellStyle name="40% - 輔色4 21 11 6 4" xfId="15746"/>
    <cellStyle name="40% - 輔色4 21 11 6 5" xfId="16939"/>
    <cellStyle name="40% - 輔色4 21 11 6 6" xfId="18132"/>
    <cellStyle name="40% - 輔色4 21 11 6 7" xfId="19294"/>
    <cellStyle name="40% - 輔色4 21 11 6 8" xfId="20437"/>
    <cellStyle name="40% - 輔色4 21 11 6 9" xfId="21571"/>
    <cellStyle name="40% - 輔色4 21 11 7" xfId="11961"/>
    <cellStyle name="40% - 輔色4 21 11 8" xfId="7652"/>
    <cellStyle name="40% - 輔色4 21 11 9" xfId="9170"/>
    <cellStyle name="40% - 輔色4 21 12" xfId="5972"/>
    <cellStyle name="40% - 輔色4 21 12 10" xfId="9462"/>
    <cellStyle name="40% - 輔色4 21 12 11" xfId="9504"/>
    <cellStyle name="40% - 輔色4 21 12 12" xfId="15085"/>
    <cellStyle name="40% - 輔色4 21 12 13" xfId="15071"/>
    <cellStyle name="40% - 輔色4 21 12 14" xfId="17467"/>
    <cellStyle name="40% - 輔色4 21 12 15" xfId="19071"/>
    <cellStyle name="40% - 輔色4 21 12 16" xfId="8805"/>
    <cellStyle name="40% - 輔色4 21 12 17" xfId="21349"/>
    <cellStyle name="40% - 輔色4 21 12 18" xfId="17100"/>
    <cellStyle name="40% - 輔色4 21 12 19" xfId="17115"/>
    <cellStyle name="40% - 輔色4 21 12 2" xfId="7166"/>
    <cellStyle name="40% - 輔色4 21 12 2 10" xfId="22412"/>
    <cellStyle name="40% - 輔色4 21 12 2 11" xfId="23518"/>
    <cellStyle name="40% - 輔色4 21 12 2 12" xfId="24612"/>
    <cellStyle name="40% - 輔色4 21 12 2 13" xfId="25696"/>
    <cellStyle name="40% - 輔色4 21 12 2 14" xfId="26758"/>
    <cellStyle name="40% - 輔色4 21 12 2 15" xfId="27801"/>
    <cellStyle name="40% - 輔色4 21 12 2 16" xfId="28823"/>
    <cellStyle name="40% - 輔色4 21 12 2 17" xfId="29811"/>
    <cellStyle name="40% - 輔色4 21 12 2 18" xfId="30754"/>
    <cellStyle name="40% - 輔色4 21 12 2 19" xfId="31682"/>
    <cellStyle name="40% - 輔色4 21 12 2 2" xfId="13035"/>
    <cellStyle name="40% - 輔色4 21 12 2 20" xfId="32598"/>
    <cellStyle name="40% - 輔色4 21 12 2 3" xfId="14254"/>
    <cellStyle name="40% - 輔色4 21 12 2 4" xfId="15464"/>
    <cellStyle name="40% - 輔色4 21 12 2 5" xfId="16654"/>
    <cellStyle name="40% - 輔色4 21 12 2 6" xfId="17850"/>
    <cellStyle name="40% - 輔色4 21 12 2 7" xfId="19013"/>
    <cellStyle name="40% - 輔色4 21 12 2 8" xfId="20156"/>
    <cellStyle name="40% - 輔色4 21 12 2 9" xfId="21291"/>
    <cellStyle name="40% - 輔色4 21 12 20" xfId="15788"/>
    <cellStyle name="40% - 輔色4 21 12 21" xfId="10308"/>
    <cellStyle name="40% - 輔色4 21 12 22" xfId="26811"/>
    <cellStyle name="40% - 輔色4 21 12 23" xfId="26387"/>
    <cellStyle name="40% - 輔色4 21 12 24" xfId="28476"/>
    <cellStyle name="40% - 輔色4 21 12 25" xfId="29863"/>
    <cellStyle name="40% - 輔色4 21 12 3" xfId="7250"/>
    <cellStyle name="40% - 輔色4 21 12 3 10" xfId="22486"/>
    <cellStyle name="40% - 輔色4 21 12 3 11" xfId="23592"/>
    <cellStyle name="40% - 輔色4 21 12 3 12" xfId="24684"/>
    <cellStyle name="40% - 輔色4 21 12 3 13" xfId="25771"/>
    <cellStyle name="40% - 輔色4 21 12 3 14" xfId="26832"/>
    <cellStyle name="40% - 輔色4 21 12 3 15" xfId="27874"/>
    <cellStyle name="40% - 輔色4 21 12 3 16" xfId="28896"/>
    <cellStyle name="40% - 輔色4 21 12 3 17" xfId="29884"/>
    <cellStyle name="40% - 輔色4 21 12 3 18" xfId="30824"/>
    <cellStyle name="40% - 輔色4 21 12 3 19" xfId="31751"/>
    <cellStyle name="40% - 輔色4 21 12 3 2" xfId="13112"/>
    <cellStyle name="40% - 輔色4 21 12 3 20" xfId="32667"/>
    <cellStyle name="40% - 輔色4 21 12 3 3" xfId="14333"/>
    <cellStyle name="40% - 輔色4 21 12 3 4" xfId="15542"/>
    <cellStyle name="40% - 輔色4 21 12 3 5" xfId="16735"/>
    <cellStyle name="40% - 輔色4 21 12 3 6" xfId="17929"/>
    <cellStyle name="40% - 輔色4 21 12 3 7" xfId="19092"/>
    <cellStyle name="40% - 輔色4 21 12 3 8" xfId="20233"/>
    <cellStyle name="40% - 輔色4 21 12 3 9" xfId="21370"/>
    <cellStyle name="40% - 輔色4 21 12 4" xfId="7324"/>
    <cellStyle name="40% - 輔色4 21 12 4 10" xfId="22554"/>
    <cellStyle name="40% - 輔色4 21 12 4 11" xfId="23659"/>
    <cellStyle name="40% - 輔色4 21 12 4 12" xfId="24751"/>
    <cellStyle name="40% - 輔色4 21 12 4 13" xfId="25838"/>
    <cellStyle name="40% - 輔色4 21 12 4 14" xfId="26900"/>
    <cellStyle name="40% - 輔色4 21 12 4 15" xfId="27943"/>
    <cellStyle name="40% - 輔色4 21 12 4 16" xfId="28963"/>
    <cellStyle name="40% - 輔色4 21 12 4 17" xfId="29951"/>
    <cellStyle name="40% - 輔色4 21 12 4 18" xfId="30891"/>
    <cellStyle name="40% - 輔色4 21 12 4 19" xfId="31818"/>
    <cellStyle name="40% - 輔色4 21 12 4 2" xfId="13182"/>
    <cellStyle name="40% - 輔色4 21 12 4 20" xfId="32734"/>
    <cellStyle name="40% - 輔色4 21 12 4 3" xfId="14403"/>
    <cellStyle name="40% - 輔色4 21 12 4 4" xfId="15614"/>
    <cellStyle name="40% - 輔色4 21 12 4 5" xfId="16806"/>
    <cellStyle name="40% - 輔色4 21 12 4 6" xfId="18000"/>
    <cellStyle name="40% - 輔色4 21 12 4 7" xfId="19162"/>
    <cellStyle name="40% - 輔色4 21 12 4 8" xfId="20304"/>
    <cellStyle name="40% - 輔色4 21 12 4 9" xfId="21439"/>
    <cellStyle name="40% - 輔色4 21 12 5" xfId="7393"/>
    <cellStyle name="40% - 輔色4 21 12 5 10" xfId="22622"/>
    <cellStyle name="40% - 輔色4 21 12 5 11" xfId="23726"/>
    <cellStyle name="40% - 輔色4 21 12 5 12" xfId="24819"/>
    <cellStyle name="40% - 輔色4 21 12 5 13" xfId="25905"/>
    <cellStyle name="40% - 輔色4 21 12 5 14" xfId="26967"/>
    <cellStyle name="40% - 輔色4 21 12 5 15" xfId="28012"/>
    <cellStyle name="40% - 輔色4 21 12 5 16" xfId="29030"/>
    <cellStyle name="40% - 輔色4 21 12 5 17" xfId="30018"/>
    <cellStyle name="40% - 輔色4 21 12 5 18" xfId="30958"/>
    <cellStyle name="40% - 輔色4 21 12 5 19" xfId="31885"/>
    <cellStyle name="40% - 輔色4 21 12 5 2" xfId="13251"/>
    <cellStyle name="40% - 輔色4 21 12 5 20" xfId="32800"/>
    <cellStyle name="40% - 輔色4 21 12 5 3" xfId="14472"/>
    <cellStyle name="40% - 輔色4 21 12 5 4" xfId="15682"/>
    <cellStyle name="40% - 輔色4 21 12 5 5" xfId="16875"/>
    <cellStyle name="40% - 輔色4 21 12 5 6" xfId="18068"/>
    <cellStyle name="40% - 輔色4 21 12 5 7" xfId="19230"/>
    <cellStyle name="40% - 輔色4 21 12 5 8" xfId="20373"/>
    <cellStyle name="40% - 輔色4 21 12 5 9" xfId="21507"/>
    <cellStyle name="40% - 輔色4 21 12 6" xfId="7459"/>
    <cellStyle name="40% - 輔色4 21 12 6 10" xfId="22688"/>
    <cellStyle name="40% - 輔色4 21 12 6 11" xfId="23792"/>
    <cellStyle name="40% - 輔色4 21 12 6 12" xfId="24885"/>
    <cellStyle name="40% - 輔色4 21 12 6 13" xfId="25971"/>
    <cellStyle name="40% - 輔色4 21 12 6 14" xfId="27033"/>
    <cellStyle name="40% - 輔色4 21 12 6 15" xfId="28078"/>
    <cellStyle name="40% - 輔色4 21 12 6 16" xfId="29096"/>
    <cellStyle name="40% - 輔色4 21 12 6 17" xfId="30084"/>
    <cellStyle name="40% - 輔色4 21 12 6 18" xfId="31024"/>
    <cellStyle name="40% - 輔色4 21 12 6 19" xfId="31951"/>
    <cellStyle name="40% - 輔色4 21 12 6 2" xfId="13317"/>
    <cellStyle name="40% - 輔色4 21 12 6 20" xfId="32866"/>
    <cellStyle name="40% - 輔色4 21 12 6 3" xfId="14538"/>
    <cellStyle name="40% - 輔色4 21 12 6 4" xfId="15748"/>
    <cellStyle name="40% - 輔色4 21 12 6 5" xfId="16941"/>
    <cellStyle name="40% - 輔色4 21 12 6 6" xfId="18134"/>
    <cellStyle name="40% - 輔色4 21 12 6 7" xfId="19296"/>
    <cellStyle name="40% - 輔色4 21 12 6 8" xfId="20439"/>
    <cellStyle name="40% - 輔色4 21 12 6 9" xfId="21573"/>
    <cellStyle name="40% - 輔色4 21 12 7" xfId="11965"/>
    <cellStyle name="40% - 輔色4 21 12 8" xfId="7647"/>
    <cellStyle name="40% - 輔色4 21 12 9" xfId="9173"/>
    <cellStyle name="40% - 輔色4 21 13" xfId="5976"/>
    <cellStyle name="40% - 輔色4 21 13 10" xfId="12204"/>
    <cellStyle name="40% - 輔色4 21 13 11" xfId="13413"/>
    <cellStyle name="40% - 輔色4 21 13 12" xfId="15094"/>
    <cellStyle name="40% - 輔色4 21 13 13" xfId="9042"/>
    <cellStyle name="40% - 輔色4 21 13 14" xfId="17477"/>
    <cellStyle name="40% - 輔色4 21 13 15" xfId="18279"/>
    <cellStyle name="40% - 輔色4 21 13 16" xfId="20212"/>
    <cellStyle name="40% - 輔色4 21 13 17" xfId="20576"/>
    <cellStyle name="40% - 輔色4 21 13 18" xfId="21659"/>
    <cellStyle name="40% - 輔色4 21 13 19" xfId="22767"/>
    <cellStyle name="40% - 輔色4 21 13 2" xfId="7168"/>
    <cellStyle name="40% - 輔色4 21 13 2 10" xfId="22414"/>
    <cellStyle name="40% - 輔色4 21 13 2 11" xfId="23520"/>
    <cellStyle name="40% - 輔色4 21 13 2 12" xfId="24614"/>
    <cellStyle name="40% - 輔色4 21 13 2 13" xfId="25698"/>
    <cellStyle name="40% - 輔色4 21 13 2 14" xfId="26760"/>
    <cellStyle name="40% - 輔色4 21 13 2 15" xfId="27803"/>
    <cellStyle name="40% - 輔色4 21 13 2 16" xfId="28825"/>
    <cellStyle name="40% - 輔色4 21 13 2 17" xfId="29813"/>
    <cellStyle name="40% - 輔色4 21 13 2 18" xfId="30756"/>
    <cellStyle name="40% - 輔色4 21 13 2 19" xfId="31684"/>
    <cellStyle name="40% - 輔色4 21 13 2 2" xfId="13037"/>
    <cellStyle name="40% - 輔色4 21 13 2 20" xfId="32600"/>
    <cellStyle name="40% - 輔色4 21 13 2 3" xfId="14256"/>
    <cellStyle name="40% - 輔色4 21 13 2 4" xfId="15466"/>
    <cellStyle name="40% - 輔色4 21 13 2 5" xfId="16656"/>
    <cellStyle name="40% - 輔色4 21 13 2 6" xfId="17852"/>
    <cellStyle name="40% - 輔色4 21 13 2 7" xfId="19015"/>
    <cellStyle name="40% - 輔色4 21 13 2 8" xfId="20158"/>
    <cellStyle name="40% - 輔色4 21 13 2 9" xfId="21293"/>
    <cellStyle name="40% - 輔色4 21 13 20" xfId="23873"/>
    <cellStyle name="40% - 輔色4 21 13 21" xfId="24964"/>
    <cellStyle name="40% - 輔色4 21 13 22" xfId="26090"/>
    <cellStyle name="40% - 輔色4 21 13 23" xfId="20531"/>
    <cellStyle name="40% - 輔色4 21 13 24" xfId="28484"/>
    <cellStyle name="40% - 輔色4 21 13 25" xfId="29190"/>
    <cellStyle name="40% - 輔色4 21 13 3" xfId="7253"/>
    <cellStyle name="40% - 輔色4 21 13 3 10" xfId="22489"/>
    <cellStyle name="40% - 輔色4 21 13 3 11" xfId="23595"/>
    <cellStyle name="40% - 輔色4 21 13 3 12" xfId="24687"/>
    <cellStyle name="40% - 輔色4 21 13 3 13" xfId="25774"/>
    <cellStyle name="40% - 輔色4 21 13 3 14" xfId="26835"/>
    <cellStyle name="40% - 輔色4 21 13 3 15" xfId="27877"/>
    <cellStyle name="40% - 輔色4 21 13 3 16" xfId="28899"/>
    <cellStyle name="40% - 輔色4 21 13 3 17" xfId="29887"/>
    <cellStyle name="40% - 輔色4 21 13 3 18" xfId="30827"/>
    <cellStyle name="40% - 輔色4 21 13 3 19" xfId="31754"/>
    <cellStyle name="40% - 輔色4 21 13 3 2" xfId="13115"/>
    <cellStyle name="40% - 輔色4 21 13 3 20" xfId="32670"/>
    <cellStyle name="40% - 輔色4 21 13 3 3" xfId="14336"/>
    <cellStyle name="40% - 輔色4 21 13 3 4" xfId="15545"/>
    <cellStyle name="40% - 輔色4 21 13 3 5" xfId="16738"/>
    <cellStyle name="40% - 輔色4 21 13 3 6" xfId="17932"/>
    <cellStyle name="40% - 輔色4 21 13 3 7" xfId="19095"/>
    <cellStyle name="40% - 輔色4 21 13 3 8" xfId="20236"/>
    <cellStyle name="40% - 輔色4 21 13 3 9" xfId="21373"/>
    <cellStyle name="40% - 輔色4 21 13 4" xfId="7326"/>
    <cellStyle name="40% - 輔色4 21 13 4 10" xfId="22556"/>
    <cellStyle name="40% - 輔色4 21 13 4 11" xfId="23661"/>
    <cellStyle name="40% - 輔色4 21 13 4 12" xfId="24753"/>
    <cellStyle name="40% - 輔色4 21 13 4 13" xfId="25840"/>
    <cellStyle name="40% - 輔色4 21 13 4 14" xfId="26902"/>
    <cellStyle name="40% - 輔色4 21 13 4 15" xfId="27945"/>
    <cellStyle name="40% - 輔色4 21 13 4 16" xfId="28965"/>
    <cellStyle name="40% - 輔色4 21 13 4 17" xfId="29953"/>
    <cellStyle name="40% - 輔色4 21 13 4 18" xfId="30893"/>
    <cellStyle name="40% - 輔色4 21 13 4 19" xfId="31820"/>
    <cellStyle name="40% - 輔色4 21 13 4 2" xfId="13184"/>
    <cellStyle name="40% - 輔色4 21 13 4 20" xfId="32736"/>
    <cellStyle name="40% - 輔色4 21 13 4 3" xfId="14405"/>
    <cellStyle name="40% - 輔色4 21 13 4 4" xfId="15616"/>
    <cellStyle name="40% - 輔色4 21 13 4 5" xfId="16808"/>
    <cellStyle name="40% - 輔色4 21 13 4 6" xfId="18002"/>
    <cellStyle name="40% - 輔色4 21 13 4 7" xfId="19164"/>
    <cellStyle name="40% - 輔色4 21 13 4 8" xfId="20306"/>
    <cellStyle name="40% - 輔色4 21 13 4 9" xfId="21441"/>
    <cellStyle name="40% - 輔色4 21 13 5" xfId="7395"/>
    <cellStyle name="40% - 輔色4 21 13 5 10" xfId="22624"/>
    <cellStyle name="40% - 輔色4 21 13 5 11" xfId="23728"/>
    <cellStyle name="40% - 輔色4 21 13 5 12" xfId="24821"/>
    <cellStyle name="40% - 輔色4 21 13 5 13" xfId="25907"/>
    <cellStyle name="40% - 輔色4 21 13 5 14" xfId="26969"/>
    <cellStyle name="40% - 輔色4 21 13 5 15" xfId="28014"/>
    <cellStyle name="40% - 輔色4 21 13 5 16" xfId="29032"/>
    <cellStyle name="40% - 輔色4 21 13 5 17" xfId="30020"/>
    <cellStyle name="40% - 輔色4 21 13 5 18" xfId="30960"/>
    <cellStyle name="40% - 輔色4 21 13 5 19" xfId="31887"/>
    <cellStyle name="40% - 輔色4 21 13 5 2" xfId="13253"/>
    <cellStyle name="40% - 輔色4 21 13 5 20" xfId="32802"/>
    <cellStyle name="40% - 輔色4 21 13 5 3" xfId="14474"/>
    <cellStyle name="40% - 輔色4 21 13 5 4" xfId="15684"/>
    <cellStyle name="40% - 輔色4 21 13 5 5" xfId="16877"/>
    <cellStyle name="40% - 輔色4 21 13 5 6" xfId="18070"/>
    <cellStyle name="40% - 輔色4 21 13 5 7" xfId="19232"/>
    <cellStyle name="40% - 輔色4 21 13 5 8" xfId="20375"/>
    <cellStyle name="40% - 輔色4 21 13 5 9" xfId="21509"/>
    <cellStyle name="40% - 輔色4 21 13 6" xfId="7461"/>
    <cellStyle name="40% - 輔色4 21 13 6 10" xfId="22690"/>
    <cellStyle name="40% - 輔色4 21 13 6 11" xfId="23794"/>
    <cellStyle name="40% - 輔色4 21 13 6 12" xfId="24887"/>
    <cellStyle name="40% - 輔色4 21 13 6 13" xfId="25973"/>
    <cellStyle name="40% - 輔色4 21 13 6 14" xfId="27035"/>
    <cellStyle name="40% - 輔色4 21 13 6 15" xfId="28080"/>
    <cellStyle name="40% - 輔色4 21 13 6 16" xfId="29098"/>
    <cellStyle name="40% - 輔色4 21 13 6 17" xfId="30086"/>
    <cellStyle name="40% - 輔色4 21 13 6 18" xfId="31026"/>
    <cellStyle name="40% - 輔色4 21 13 6 19" xfId="31953"/>
    <cellStyle name="40% - 輔色4 21 13 6 2" xfId="13319"/>
    <cellStyle name="40% - 輔色4 21 13 6 20" xfId="32868"/>
    <cellStyle name="40% - 輔色4 21 13 6 3" xfId="14540"/>
    <cellStyle name="40% - 輔色4 21 13 6 4" xfId="15750"/>
    <cellStyle name="40% - 輔色4 21 13 6 5" xfId="16943"/>
    <cellStyle name="40% - 輔色4 21 13 6 6" xfId="18136"/>
    <cellStyle name="40% - 輔色4 21 13 6 7" xfId="19298"/>
    <cellStyle name="40% - 輔色4 21 13 6 8" xfId="20441"/>
    <cellStyle name="40% - 輔色4 21 13 6 9" xfId="21575"/>
    <cellStyle name="40% - 輔色4 21 13 7" xfId="11969"/>
    <cellStyle name="40% - 輔色4 21 13 8" xfId="7645"/>
    <cellStyle name="40% - 輔色4 21 13 9" xfId="9175"/>
    <cellStyle name="40% - 輔色4 21 14" xfId="6806"/>
    <cellStyle name="40% - 輔色4 21 14 10" xfId="22088"/>
    <cellStyle name="40% - 輔色4 21 14 11" xfId="23195"/>
    <cellStyle name="40% - 輔色4 21 14 12" xfId="24293"/>
    <cellStyle name="40% - 輔色4 21 14 13" xfId="25373"/>
    <cellStyle name="40% - 輔色4 21 14 14" xfId="26439"/>
    <cellStyle name="40% - 輔色4 21 14 15" xfId="27491"/>
    <cellStyle name="40% - 輔色4 21 14 16" xfId="28517"/>
    <cellStyle name="40% - 輔色4 21 14 17" xfId="29510"/>
    <cellStyle name="40% - 輔色4 21 14 18" xfId="30460"/>
    <cellStyle name="40% - 輔色4 21 14 19" xfId="31390"/>
    <cellStyle name="40% - 輔色4 21 14 2" xfId="12692"/>
    <cellStyle name="40% - 輔色4 21 14 20" xfId="32309"/>
    <cellStyle name="40% - 輔色4 21 14 3" xfId="13913"/>
    <cellStyle name="40% - 輔色4 21 14 4" xfId="15130"/>
    <cellStyle name="40% - 輔色4 21 14 5" xfId="16314"/>
    <cellStyle name="40% - 輔色4 21 14 6" xfId="17515"/>
    <cellStyle name="40% - 輔色4 21 14 7" xfId="18683"/>
    <cellStyle name="40% - 輔色4 21 14 8" xfId="19831"/>
    <cellStyle name="40% - 輔色4 21 14 9" xfId="20962"/>
    <cellStyle name="40% - 輔色4 21 15" xfId="6204"/>
    <cellStyle name="40% - 輔色4 21 15 10" xfId="21636"/>
    <cellStyle name="40% - 輔色4 21 15 11" xfId="22746"/>
    <cellStyle name="40% - 輔色4 21 15 12" xfId="23853"/>
    <cellStyle name="40% - 輔色4 21 15 13" xfId="24944"/>
    <cellStyle name="40% - 輔色4 21 15 14" xfId="26030"/>
    <cellStyle name="40% - 輔色4 21 15 15" xfId="27090"/>
    <cellStyle name="40% - 輔色4 21 15 16" xfId="28129"/>
    <cellStyle name="40% - 輔色4 21 15 17" xfId="29141"/>
    <cellStyle name="40% - 輔色4 21 15 18" xfId="30126"/>
    <cellStyle name="40% - 輔色4 21 15 19" xfId="31065"/>
    <cellStyle name="40% - 輔色4 21 15 2" xfId="12180"/>
    <cellStyle name="40% - 輔色4 21 15 20" xfId="31991"/>
    <cellStyle name="40% - 輔色4 21 15 3" xfId="13391"/>
    <cellStyle name="40% - 輔色4 21 15 4" xfId="14613"/>
    <cellStyle name="40% - 輔色4 21 15 5" xfId="15816"/>
    <cellStyle name="40% - 輔色4 21 15 6" xfId="17005"/>
    <cellStyle name="40% - 輔色4 21 15 7" xfId="18197"/>
    <cellStyle name="40% - 輔色4 21 15 8" xfId="19359"/>
    <cellStyle name="40% - 輔色4 21 15 9" xfId="20504"/>
    <cellStyle name="40% - 輔色4 21 16" xfId="6802"/>
    <cellStyle name="40% - 輔色4 21 16 10" xfId="22084"/>
    <cellStyle name="40% - 輔色4 21 16 11" xfId="23191"/>
    <cellStyle name="40% - 輔色4 21 16 12" xfId="24289"/>
    <cellStyle name="40% - 輔色4 21 16 13" xfId="25369"/>
    <cellStyle name="40% - 輔色4 21 16 14" xfId="26435"/>
    <cellStyle name="40% - 輔色4 21 16 15" xfId="27487"/>
    <cellStyle name="40% - 輔色4 21 16 16" xfId="28513"/>
    <cellStyle name="40% - 輔色4 21 16 17" xfId="29506"/>
    <cellStyle name="40% - 輔色4 21 16 18" xfId="30456"/>
    <cellStyle name="40% - 輔色4 21 16 19" xfId="31386"/>
    <cellStyle name="40% - 輔色4 21 16 2" xfId="12688"/>
    <cellStyle name="40% - 輔色4 21 16 20" xfId="32305"/>
    <cellStyle name="40% - 輔色4 21 16 3" xfId="13909"/>
    <cellStyle name="40% - 輔色4 21 16 4" xfId="15126"/>
    <cellStyle name="40% - 輔色4 21 16 5" xfId="16310"/>
    <cellStyle name="40% - 輔色4 21 16 6" xfId="17511"/>
    <cellStyle name="40% - 輔色4 21 16 7" xfId="18679"/>
    <cellStyle name="40% - 輔色4 21 16 8" xfId="19827"/>
    <cellStyle name="40% - 輔色4 21 16 9" xfId="20958"/>
    <cellStyle name="40% - 輔色4 21 17" xfId="6672"/>
    <cellStyle name="40% - 輔色4 21 17 10" xfId="21984"/>
    <cellStyle name="40% - 輔色4 21 17 11" xfId="23096"/>
    <cellStyle name="40% - 輔色4 21 17 12" xfId="24188"/>
    <cellStyle name="40% - 輔色4 21 17 13" xfId="25272"/>
    <cellStyle name="40% - 輔色4 21 17 14" xfId="26336"/>
    <cellStyle name="40% - 輔色4 21 17 15" xfId="27391"/>
    <cellStyle name="40% - 輔色4 21 17 16" xfId="28418"/>
    <cellStyle name="40% - 輔色4 21 17 17" xfId="29419"/>
    <cellStyle name="40% - 輔色4 21 17 18" xfId="30378"/>
    <cellStyle name="40% - 輔色4 21 17 19" xfId="31309"/>
    <cellStyle name="40% - 輔色4 21 17 2" xfId="12580"/>
    <cellStyle name="40% - 輔色4 21 17 20" xfId="32229"/>
    <cellStyle name="40% - 輔色4 21 17 3" xfId="13793"/>
    <cellStyle name="40% - 輔色4 21 17 4" xfId="15013"/>
    <cellStyle name="40% - 輔色4 21 17 5" xfId="16203"/>
    <cellStyle name="40% - 輔色4 21 17 6" xfId="17398"/>
    <cellStyle name="40% - 輔色4 21 17 7" xfId="18565"/>
    <cellStyle name="40% - 輔色4 21 17 8" xfId="19725"/>
    <cellStyle name="40% - 輔色4 21 17 9" xfId="20851"/>
    <cellStyle name="40% - 輔色4 21 18" xfId="6700"/>
    <cellStyle name="40% - 輔色4 21 18 10" xfId="22006"/>
    <cellStyle name="40% - 輔色4 21 18 11" xfId="23117"/>
    <cellStyle name="40% - 輔色4 21 18 12" xfId="24210"/>
    <cellStyle name="40% - 輔色4 21 18 13" xfId="25291"/>
    <cellStyle name="40% - 輔色4 21 18 14" xfId="26359"/>
    <cellStyle name="40% - 輔色4 21 18 15" xfId="27412"/>
    <cellStyle name="40% - 輔色4 21 18 16" xfId="28440"/>
    <cellStyle name="40% - 輔色4 21 18 17" xfId="29441"/>
    <cellStyle name="40% - 輔色4 21 18 18" xfId="30397"/>
    <cellStyle name="40% - 輔色4 21 18 19" xfId="31328"/>
    <cellStyle name="40% - 輔色4 21 18 2" xfId="12604"/>
    <cellStyle name="40% - 輔色4 21 18 20" xfId="32248"/>
    <cellStyle name="40% - 輔色4 21 18 3" xfId="13818"/>
    <cellStyle name="40% - 輔色4 21 18 4" xfId="15040"/>
    <cellStyle name="40% - 輔色4 21 18 5" xfId="16228"/>
    <cellStyle name="40% - 輔色4 21 18 6" xfId="17425"/>
    <cellStyle name="40% - 輔色4 21 18 7" xfId="18592"/>
    <cellStyle name="40% - 輔色4 21 18 8" xfId="19748"/>
    <cellStyle name="40% - 輔色4 21 18 9" xfId="20875"/>
    <cellStyle name="40% - 輔色4 21 19" xfId="10913"/>
    <cellStyle name="40% - 輔色4 21 2" xfId="4898"/>
    <cellStyle name="40% - 輔色4 21 2 10" xfId="8593"/>
    <cellStyle name="40% - 輔色4 21 2 11" xfId="10116"/>
    <cellStyle name="40% - 輔色4 21 2 12" xfId="8045"/>
    <cellStyle name="40% - 輔色4 21 2 13" xfId="14181"/>
    <cellStyle name="40% - 輔色4 21 2 14" xfId="8143"/>
    <cellStyle name="40% - 輔色4 21 2 15" xfId="12746"/>
    <cellStyle name="40% - 輔色4 21 2 16" xfId="8198"/>
    <cellStyle name="40% - 輔色4 21 2 17" xfId="14939"/>
    <cellStyle name="40% - 輔色4 21 2 18" xfId="15764"/>
    <cellStyle name="40% - 輔色4 21 2 19" xfId="10432"/>
    <cellStyle name="40% - 輔色4 21 2 2" xfId="6877"/>
    <cellStyle name="40% - 輔色4 21 2 2 10" xfId="22151"/>
    <cellStyle name="40% - 輔色4 21 2 2 11" xfId="23257"/>
    <cellStyle name="40% - 輔色4 21 2 2 12" xfId="24355"/>
    <cellStyle name="40% - 輔色4 21 2 2 13" xfId="25437"/>
    <cellStyle name="40% - 輔色4 21 2 2 14" xfId="26500"/>
    <cellStyle name="40% - 輔色4 21 2 2 15" xfId="27548"/>
    <cellStyle name="40% - 輔色4 21 2 2 16" xfId="28577"/>
    <cellStyle name="40% - 輔色4 21 2 2 17" xfId="29566"/>
    <cellStyle name="40% - 輔色4 21 2 2 18" xfId="30516"/>
    <cellStyle name="40% - 輔色4 21 2 2 19" xfId="31446"/>
    <cellStyle name="40% - 輔色4 21 2 2 2" xfId="12759"/>
    <cellStyle name="40% - 輔色4 21 2 2 20" xfId="32365"/>
    <cellStyle name="40% - 輔色4 21 2 2 3" xfId="13978"/>
    <cellStyle name="40% - 輔色4 21 2 2 4" xfId="15195"/>
    <cellStyle name="40% - 輔色4 21 2 2 5" xfId="16383"/>
    <cellStyle name="40% - 輔色4 21 2 2 6" xfId="17579"/>
    <cellStyle name="40% - 輔色4 21 2 2 7" xfId="18749"/>
    <cellStyle name="40% - 輔色4 21 2 2 8" xfId="19894"/>
    <cellStyle name="40% - 輔色4 21 2 2 9" xfId="21028"/>
    <cellStyle name="40% - 輔色4 21 2 20" xfId="22695"/>
    <cellStyle name="40% - 輔色4 21 2 21" xfId="23800"/>
    <cellStyle name="40% - 輔色4 21 2 22" xfId="9516"/>
    <cellStyle name="40% - 輔色4 21 2 23" xfId="10184"/>
    <cellStyle name="40% - 輔色4 21 2 24" xfId="26694"/>
    <cellStyle name="40% - 輔色4 21 2 25" xfId="8847"/>
    <cellStyle name="40% - 輔色4 21 2 3" xfId="6152"/>
    <cellStyle name="40% - 輔色4 21 2 3 10" xfId="8016"/>
    <cellStyle name="40% - 輔色4 21 2 3 11" xfId="11840"/>
    <cellStyle name="40% - 輔色4 21 2 3 12" xfId="9562"/>
    <cellStyle name="40% - 輔色4 21 2 3 13" xfId="8860"/>
    <cellStyle name="40% - 輔色4 21 2 3 14" xfId="12851"/>
    <cellStyle name="40% - 輔色4 21 2 3 15" xfId="8435"/>
    <cellStyle name="40% - 輔色4 21 2 3 16" xfId="11109"/>
    <cellStyle name="40% - 輔色4 21 2 3 17" xfId="15789"/>
    <cellStyle name="40% - 輔色4 21 2 3 18" xfId="20464"/>
    <cellStyle name="40% - 輔色4 21 2 3 19" xfId="18481"/>
    <cellStyle name="40% - 輔色4 21 2 3 2" xfId="12131"/>
    <cellStyle name="40% - 輔色4 21 2 3 20" xfId="10179"/>
    <cellStyle name="40% - 輔色4 21 2 3 3" xfId="10338"/>
    <cellStyle name="40% - 輔色4 21 2 3 4" xfId="11813"/>
    <cellStyle name="40% - 輔色4 21 2 3 5" xfId="7774"/>
    <cellStyle name="40% - 輔色4 21 2 3 6" xfId="9089"/>
    <cellStyle name="40% - 輔色4 21 2 3 7" xfId="11603"/>
    <cellStyle name="40% - 輔色4 21 2 3 8" xfId="11033"/>
    <cellStyle name="40% - 輔色4 21 2 3 9" xfId="9009"/>
    <cellStyle name="40% - 輔色4 21 2 4" xfId="6502"/>
    <cellStyle name="40% - 輔色4 21 2 4 10" xfId="21853"/>
    <cellStyle name="40% - 輔色4 21 2 4 11" xfId="22963"/>
    <cellStyle name="40% - 輔色4 21 2 4 12" xfId="24062"/>
    <cellStyle name="40% - 輔色4 21 2 4 13" xfId="25149"/>
    <cellStyle name="40% - 輔色4 21 2 4 14" xfId="26220"/>
    <cellStyle name="40% - 輔色4 21 2 4 15" xfId="27279"/>
    <cellStyle name="40% - 輔色4 21 2 4 16" xfId="28307"/>
    <cellStyle name="40% - 輔色4 21 2 4 17" xfId="29310"/>
    <cellStyle name="40% - 輔色4 21 2 4 18" xfId="30279"/>
    <cellStyle name="40% - 輔色4 21 2 4 19" xfId="31211"/>
    <cellStyle name="40% - 輔色4 21 2 4 2" xfId="12431"/>
    <cellStyle name="40% - 輔色4 21 2 4 20" xfId="32133"/>
    <cellStyle name="40% - 輔色4 21 2 4 3" xfId="13644"/>
    <cellStyle name="40% - 輔色4 21 2 4 4" xfId="14868"/>
    <cellStyle name="40% - 輔色4 21 2 4 5" xfId="16060"/>
    <cellStyle name="40% - 輔色4 21 2 4 6" xfId="17248"/>
    <cellStyle name="40% - 輔色4 21 2 4 7" xfId="18436"/>
    <cellStyle name="40% - 輔色4 21 2 4 8" xfId="19593"/>
    <cellStyle name="40% - 輔色4 21 2 4 9" xfId="20722"/>
    <cellStyle name="40% - 輔色4 21 2 5" xfId="6848"/>
    <cellStyle name="40% - 輔色4 21 2 5 10" xfId="22124"/>
    <cellStyle name="40% - 輔色4 21 2 5 11" xfId="23231"/>
    <cellStyle name="40% - 輔色4 21 2 5 12" xfId="24330"/>
    <cellStyle name="40% - 輔色4 21 2 5 13" xfId="25411"/>
    <cellStyle name="40% - 輔色4 21 2 5 14" xfId="26475"/>
    <cellStyle name="40% - 輔色4 21 2 5 15" xfId="27525"/>
    <cellStyle name="40% - 輔色4 21 2 5 16" xfId="28553"/>
    <cellStyle name="40% - 輔色4 21 2 5 17" xfId="29543"/>
    <cellStyle name="40% - 輔色4 21 2 5 18" xfId="30493"/>
    <cellStyle name="40% - 輔色4 21 2 5 19" xfId="31423"/>
    <cellStyle name="40% - 輔色4 21 2 5 2" xfId="12731"/>
    <cellStyle name="40% - 輔色4 21 2 5 20" xfId="32342"/>
    <cellStyle name="40% - 輔色4 21 2 5 3" xfId="13952"/>
    <cellStyle name="40% - 輔色4 21 2 5 4" xfId="15169"/>
    <cellStyle name="40% - 輔色4 21 2 5 5" xfId="16356"/>
    <cellStyle name="40% - 輔色4 21 2 5 6" xfId="17554"/>
    <cellStyle name="40% - 輔色4 21 2 5 7" xfId="18723"/>
    <cellStyle name="40% - 輔色4 21 2 5 8" xfId="19868"/>
    <cellStyle name="40% - 輔色4 21 2 5 9" xfId="21001"/>
    <cellStyle name="40% - 輔色4 21 2 6" xfId="6711"/>
    <cellStyle name="40% - 輔色4 21 2 6 10" xfId="22014"/>
    <cellStyle name="40% - 輔色4 21 2 6 11" xfId="23125"/>
    <cellStyle name="40% - 輔色4 21 2 6 12" xfId="24217"/>
    <cellStyle name="40% - 輔色4 21 2 6 13" xfId="25299"/>
    <cellStyle name="40% - 輔色4 21 2 6 14" xfId="26368"/>
    <cellStyle name="40% - 輔色4 21 2 6 15" xfId="27419"/>
    <cellStyle name="40% - 輔色4 21 2 6 16" xfId="28447"/>
    <cellStyle name="40% - 輔色4 21 2 6 17" xfId="29447"/>
    <cellStyle name="40% - 輔色4 21 2 6 18" xfId="30401"/>
    <cellStyle name="40% - 輔色4 21 2 6 19" xfId="31332"/>
    <cellStyle name="40% - 輔色4 21 2 6 2" xfId="12613"/>
    <cellStyle name="40% - 輔色4 21 2 6 20" xfId="32252"/>
    <cellStyle name="40% - 輔色4 21 2 6 3" xfId="13828"/>
    <cellStyle name="40% - 輔色4 21 2 6 4" xfId="15046"/>
    <cellStyle name="40% - 輔色4 21 2 6 5" xfId="16237"/>
    <cellStyle name="40% - 輔色4 21 2 6 6" xfId="17432"/>
    <cellStyle name="40% - 輔色4 21 2 6 7" xfId="18603"/>
    <cellStyle name="40% - 輔色4 21 2 6 8" xfId="19758"/>
    <cellStyle name="40% - 輔色4 21 2 6 9" xfId="20884"/>
    <cellStyle name="40% - 輔色4 21 2 7" xfId="11153"/>
    <cellStyle name="40% - 輔色4 21 2 8" xfId="9511"/>
    <cellStyle name="40% - 輔色4 21 2 9" xfId="9657"/>
    <cellStyle name="40% - 輔色4 21 20" xfId="11320"/>
    <cellStyle name="40% - 輔色4 21 21" xfId="8164"/>
    <cellStyle name="40% - 輔色4 21 22" xfId="8790"/>
    <cellStyle name="40% - 輔色4 21 23" xfId="10729"/>
    <cellStyle name="40% - 輔色4 21 24" xfId="13855"/>
    <cellStyle name="40% - 輔色4 21 25" xfId="11398"/>
    <cellStyle name="40% - 輔色4 21 26" xfId="10778"/>
    <cellStyle name="40% - 輔色4 21 27" xfId="8554"/>
    <cellStyle name="40% - 輔色4 21 28" xfId="17672"/>
    <cellStyle name="40% - 輔色4 21 29" xfId="14675"/>
    <cellStyle name="40% - 輔色4 21 3" xfId="5850"/>
    <cellStyle name="40% - 輔色4 21 3 10" xfId="8333"/>
    <cellStyle name="40% - 輔色4 21 3 11" xfId="8663"/>
    <cellStyle name="40% - 輔色4 21 3 12" xfId="9622"/>
    <cellStyle name="40% - 輔色4 21 3 13" xfId="10894"/>
    <cellStyle name="40% - 輔色4 21 3 14" xfId="8428"/>
    <cellStyle name="40% - 輔色4 21 3 15" xfId="18248"/>
    <cellStyle name="40% - 輔色4 21 3 16" xfId="8992"/>
    <cellStyle name="40% - 輔色4 21 3 17" xfId="14280"/>
    <cellStyle name="40% - 輔色4 21 3 18" xfId="10292"/>
    <cellStyle name="40% - 輔色4 21 3 19" xfId="9612"/>
    <cellStyle name="40% - 輔色4 21 3 2" xfId="7130"/>
    <cellStyle name="40% - 輔色4 21 3 2 10" xfId="22377"/>
    <cellStyle name="40% - 輔色4 21 3 2 11" xfId="23483"/>
    <cellStyle name="40% - 輔色4 21 3 2 12" xfId="24578"/>
    <cellStyle name="40% - 輔色4 21 3 2 13" xfId="25663"/>
    <cellStyle name="40% - 輔色4 21 3 2 14" xfId="26725"/>
    <cellStyle name="40% - 輔色4 21 3 2 15" xfId="27769"/>
    <cellStyle name="40% - 輔色4 21 3 2 16" xfId="28790"/>
    <cellStyle name="40% - 輔色4 21 3 2 17" xfId="29778"/>
    <cellStyle name="40% - 輔色4 21 3 2 18" xfId="30723"/>
    <cellStyle name="40% - 輔色4 21 3 2 19" xfId="31651"/>
    <cellStyle name="40% - 輔色4 21 3 2 2" xfId="13000"/>
    <cellStyle name="40% - 輔色4 21 3 2 20" xfId="32567"/>
    <cellStyle name="40% - 輔色4 21 3 2 3" xfId="14219"/>
    <cellStyle name="40% - 輔色4 21 3 2 4" xfId="15430"/>
    <cellStyle name="40% - 輔色4 21 3 2 5" xfId="16621"/>
    <cellStyle name="40% - 輔色4 21 3 2 6" xfId="17815"/>
    <cellStyle name="40% - 輔色4 21 3 2 7" xfId="18980"/>
    <cellStyle name="40% - 輔色4 21 3 2 8" xfId="20124"/>
    <cellStyle name="40% - 輔色4 21 3 2 9" xfId="21258"/>
    <cellStyle name="40% - 輔色4 21 3 20" xfId="10311"/>
    <cellStyle name="40% - 輔色4 21 3 21" xfId="10269"/>
    <cellStyle name="40% - 輔色4 21 3 22" xfId="26070"/>
    <cellStyle name="40% - 輔色4 21 3 23" xfId="15403"/>
    <cellStyle name="40% - 輔色4 21 3 24" xfId="10218"/>
    <cellStyle name="40% - 輔色4 21 3 25" xfId="7713"/>
    <cellStyle name="40% - 輔色4 21 3 3" xfId="7219"/>
    <cellStyle name="40% - 輔色4 21 3 3 10" xfId="22457"/>
    <cellStyle name="40% - 輔色4 21 3 3 11" xfId="23563"/>
    <cellStyle name="40% - 輔色4 21 3 3 12" xfId="24655"/>
    <cellStyle name="40% - 輔色4 21 3 3 13" xfId="25742"/>
    <cellStyle name="40% - 輔色4 21 3 3 14" xfId="26801"/>
    <cellStyle name="40% - 輔色4 21 3 3 15" xfId="27844"/>
    <cellStyle name="40% - 輔色4 21 3 3 16" xfId="28866"/>
    <cellStyle name="40% - 輔色4 21 3 3 17" xfId="29853"/>
    <cellStyle name="40% - 輔色4 21 3 3 18" xfId="30795"/>
    <cellStyle name="40% - 輔色4 21 3 3 19" xfId="31722"/>
    <cellStyle name="40% - 輔色4 21 3 3 2" xfId="13083"/>
    <cellStyle name="40% - 輔色4 21 3 3 20" xfId="32638"/>
    <cellStyle name="40% - 輔色4 21 3 3 3" xfId="14302"/>
    <cellStyle name="40% - 輔色4 21 3 3 4" xfId="15512"/>
    <cellStyle name="40% - 輔色4 21 3 3 5" xfId="16705"/>
    <cellStyle name="40% - 輔色4 21 3 3 6" xfId="17898"/>
    <cellStyle name="40% - 輔色4 21 3 3 7" xfId="19061"/>
    <cellStyle name="40% - 輔色4 21 3 3 8" xfId="20202"/>
    <cellStyle name="40% - 輔色4 21 3 3 9" xfId="21339"/>
    <cellStyle name="40% - 輔色4 21 3 4" xfId="7295"/>
    <cellStyle name="40% - 輔色4 21 3 4 10" xfId="22525"/>
    <cellStyle name="40% - 輔色4 21 3 4 11" xfId="23630"/>
    <cellStyle name="40% - 輔色4 21 3 4 12" xfId="24722"/>
    <cellStyle name="40% - 輔色4 21 3 4 13" xfId="25809"/>
    <cellStyle name="40% - 輔色4 21 3 4 14" xfId="26871"/>
    <cellStyle name="40% - 輔色4 21 3 4 15" xfId="27914"/>
    <cellStyle name="40% - 輔色4 21 3 4 16" xfId="28934"/>
    <cellStyle name="40% - 輔色4 21 3 4 17" xfId="29922"/>
    <cellStyle name="40% - 輔色4 21 3 4 18" xfId="30862"/>
    <cellStyle name="40% - 輔色4 21 3 4 19" xfId="31789"/>
    <cellStyle name="40% - 輔色4 21 3 4 2" xfId="13153"/>
    <cellStyle name="40% - 輔色4 21 3 4 20" xfId="32705"/>
    <cellStyle name="40% - 輔色4 21 3 4 3" xfId="14374"/>
    <cellStyle name="40% - 輔色4 21 3 4 4" xfId="15585"/>
    <cellStyle name="40% - 輔色4 21 3 4 5" xfId="16777"/>
    <cellStyle name="40% - 輔色4 21 3 4 6" xfId="17971"/>
    <cellStyle name="40% - 輔色4 21 3 4 7" xfId="19133"/>
    <cellStyle name="40% - 輔色4 21 3 4 8" xfId="20275"/>
    <cellStyle name="40% - 輔色4 21 3 4 9" xfId="21410"/>
    <cellStyle name="40% - 輔色4 21 3 5" xfId="7364"/>
    <cellStyle name="40% - 輔色4 21 3 5 10" xfId="22593"/>
    <cellStyle name="40% - 輔色4 21 3 5 11" xfId="23697"/>
    <cellStyle name="40% - 輔色4 21 3 5 12" xfId="24790"/>
    <cellStyle name="40% - 輔色4 21 3 5 13" xfId="25876"/>
    <cellStyle name="40% - 輔色4 21 3 5 14" xfId="26938"/>
    <cellStyle name="40% - 輔色4 21 3 5 15" xfId="27983"/>
    <cellStyle name="40% - 輔色4 21 3 5 16" xfId="29001"/>
    <cellStyle name="40% - 輔色4 21 3 5 17" xfId="29989"/>
    <cellStyle name="40% - 輔色4 21 3 5 18" xfId="30929"/>
    <cellStyle name="40% - 輔色4 21 3 5 19" xfId="31856"/>
    <cellStyle name="40% - 輔色4 21 3 5 2" xfId="13222"/>
    <cellStyle name="40% - 輔色4 21 3 5 20" xfId="32771"/>
    <cellStyle name="40% - 輔色4 21 3 5 3" xfId="14443"/>
    <cellStyle name="40% - 輔色4 21 3 5 4" xfId="15653"/>
    <cellStyle name="40% - 輔色4 21 3 5 5" xfId="16846"/>
    <cellStyle name="40% - 輔色4 21 3 5 6" xfId="18039"/>
    <cellStyle name="40% - 輔色4 21 3 5 7" xfId="19201"/>
    <cellStyle name="40% - 輔色4 21 3 5 8" xfId="20344"/>
    <cellStyle name="40% - 輔色4 21 3 5 9" xfId="21478"/>
    <cellStyle name="40% - 輔色4 21 3 6" xfId="7430"/>
    <cellStyle name="40% - 輔色4 21 3 6 10" xfId="22659"/>
    <cellStyle name="40% - 輔色4 21 3 6 11" xfId="23763"/>
    <cellStyle name="40% - 輔色4 21 3 6 12" xfId="24856"/>
    <cellStyle name="40% - 輔色4 21 3 6 13" xfId="25942"/>
    <cellStyle name="40% - 輔色4 21 3 6 14" xfId="27004"/>
    <cellStyle name="40% - 輔色4 21 3 6 15" xfId="28049"/>
    <cellStyle name="40% - 輔色4 21 3 6 16" xfId="29067"/>
    <cellStyle name="40% - 輔色4 21 3 6 17" xfId="30055"/>
    <cellStyle name="40% - 輔色4 21 3 6 18" xfId="30995"/>
    <cellStyle name="40% - 輔色4 21 3 6 19" xfId="31922"/>
    <cellStyle name="40% - 輔色4 21 3 6 2" xfId="13288"/>
    <cellStyle name="40% - 輔色4 21 3 6 20" xfId="32837"/>
    <cellStyle name="40% - 輔色4 21 3 6 3" xfId="14509"/>
    <cellStyle name="40% - 輔色4 21 3 6 4" xfId="15719"/>
    <cellStyle name="40% - 輔色4 21 3 6 5" xfId="16912"/>
    <cellStyle name="40% - 輔色4 21 3 6 6" xfId="18105"/>
    <cellStyle name="40% - 輔色4 21 3 6 7" xfId="19267"/>
    <cellStyle name="40% - 輔色4 21 3 6 8" xfId="20410"/>
    <cellStyle name="40% - 輔色4 21 3 6 9" xfId="21544"/>
    <cellStyle name="40% - 輔色4 21 3 7" xfId="11870"/>
    <cellStyle name="40% - 輔色4 21 3 8" xfId="7728"/>
    <cellStyle name="40% - 輔色4 21 3 9" xfId="10288"/>
    <cellStyle name="40% - 輔色4 21 30" xfId="10853"/>
    <cellStyle name="40% - 輔色4 21 31" xfId="11396"/>
    <cellStyle name="40% - 輔色4 21 32" xfId="9699"/>
    <cellStyle name="40% - 輔色4 21 33" xfId="11316"/>
    <cellStyle name="40% - 輔色4 21 34" xfId="8771"/>
    <cellStyle name="40% - 輔色4 21 35" xfId="11333"/>
    <cellStyle name="40% - 輔色4 21 36" xfId="11253"/>
    <cellStyle name="40% - 輔色4 21 37" xfId="28464"/>
    <cellStyle name="40% - 輔色4 21 4" xfId="4923"/>
    <cellStyle name="40% - 輔色4 21 4 10" xfId="8116"/>
    <cellStyle name="40% - 輔色4 21 4 11" xfId="10849"/>
    <cellStyle name="40% - 輔色4 21 4 12" xfId="9927"/>
    <cellStyle name="40% - 輔色4 21 4 13" xfId="11469"/>
    <cellStyle name="40% - 輔色4 21 4 14" xfId="7662"/>
    <cellStyle name="40% - 輔色4 21 4 15" xfId="8136"/>
    <cellStyle name="40% - 輔色4 21 4 16" xfId="9366"/>
    <cellStyle name="40% - 輔色4 21 4 17" xfId="10932"/>
    <cellStyle name="40% - 輔色4 21 4 18" xfId="9046"/>
    <cellStyle name="40% - 輔色4 21 4 19" xfId="9361"/>
    <cellStyle name="40% - 輔色4 21 4 2" xfId="6893"/>
    <cellStyle name="40% - 輔色4 21 4 2 10" xfId="22167"/>
    <cellStyle name="40% - 輔色4 21 4 2 11" xfId="23273"/>
    <cellStyle name="40% - 輔色4 21 4 2 12" xfId="24371"/>
    <cellStyle name="40% - 輔色4 21 4 2 13" xfId="25453"/>
    <cellStyle name="40% - 輔色4 21 4 2 14" xfId="26516"/>
    <cellStyle name="40% - 輔色4 21 4 2 15" xfId="27564"/>
    <cellStyle name="40% - 輔色4 21 4 2 16" xfId="28593"/>
    <cellStyle name="40% - 輔色4 21 4 2 17" xfId="29582"/>
    <cellStyle name="40% - 輔色4 21 4 2 18" xfId="30532"/>
    <cellStyle name="40% - 輔色4 21 4 2 19" xfId="31462"/>
    <cellStyle name="40% - 輔色4 21 4 2 2" xfId="12775"/>
    <cellStyle name="40% - 輔色4 21 4 2 20" xfId="32381"/>
    <cellStyle name="40% - 輔色4 21 4 2 3" xfId="13994"/>
    <cellStyle name="40% - 輔色4 21 4 2 4" xfId="15211"/>
    <cellStyle name="40% - 輔色4 21 4 2 5" xfId="16399"/>
    <cellStyle name="40% - 輔色4 21 4 2 6" xfId="17595"/>
    <cellStyle name="40% - 輔色4 21 4 2 7" xfId="18765"/>
    <cellStyle name="40% - 輔色4 21 4 2 8" xfId="19910"/>
    <cellStyle name="40% - 輔色4 21 4 2 9" xfId="21044"/>
    <cellStyle name="40% - 輔色4 21 4 20" xfId="8795"/>
    <cellStyle name="40% - 輔色4 21 4 21" xfId="18534"/>
    <cellStyle name="40% - 輔色4 21 4 22" xfId="22720"/>
    <cellStyle name="40% - 輔色4 21 4 23" xfId="9895"/>
    <cellStyle name="40% - 輔色4 21 4 24" xfId="11728"/>
    <cellStyle name="40% - 輔色4 21 4 25" xfId="9770"/>
    <cellStyle name="40% - 輔色4 21 4 3" xfId="6137"/>
    <cellStyle name="40% - 輔色4 21 4 3 10" xfId="8352"/>
    <cellStyle name="40% - 輔色4 21 4 3 11" xfId="13675"/>
    <cellStyle name="40% - 輔色4 21 4 3 12" xfId="8293"/>
    <cellStyle name="40% - 輔色4 21 4 3 13" xfId="10087"/>
    <cellStyle name="40% - 輔色4 21 4 3 14" xfId="8731"/>
    <cellStyle name="40% - 輔色4 21 4 3 15" xfId="12288"/>
    <cellStyle name="40% - 輔色4 21 4 3 16" xfId="9107"/>
    <cellStyle name="40% - 輔色4 21 4 3 17" xfId="14706"/>
    <cellStyle name="40% - 輔色4 21 4 3 18" xfId="22419"/>
    <cellStyle name="40% - 輔色4 21 4 3 19" xfId="16587"/>
    <cellStyle name="40% - 輔色4 21 4 3 2" xfId="12116"/>
    <cellStyle name="40% - 輔色4 21 4 3 20" xfId="8013"/>
    <cellStyle name="40% - 輔色4 21 4 3 3" xfId="7523"/>
    <cellStyle name="40% - 輔色4 21 4 3 4" xfId="9275"/>
    <cellStyle name="40% - 輔色4 21 4 3 5" xfId="11307"/>
    <cellStyle name="40% - 輔色4 21 4 3 6" xfId="8176"/>
    <cellStyle name="40% - 輔色4 21 4 3 7" xfId="9778"/>
    <cellStyle name="40% - 輔色4 21 4 3 8" xfId="10028"/>
    <cellStyle name="40% - 輔色4 21 4 3 9" xfId="7706"/>
    <cellStyle name="40% - 輔色4 21 4 4" xfId="6825"/>
    <cellStyle name="40% - 輔色4 21 4 4 10" xfId="22106"/>
    <cellStyle name="40% - 輔色4 21 4 4 11" xfId="23212"/>
    <cellStyle name="40% - 輔色4 21 4 4 12" xfId="24310"/>
    <cellStyle name="40% - 輔色4 21 4 4 13" xfId="25390"/>
    <cellStyle name="40% - 輔色4 21 4 4 14" xfId="26456"/>
    <cellStyle name="40% - 輔色4 21 4 4 15" xfId="27508"/>
    <cellStyle name="40% - 輔色4 21 4 4 16" xfId="28534"/>
    <cellStyle name="40% - 輔色4 21 4 4 17" xfId="29527"/>
    <cellStyle name="40% - 輔色4 21 4 4 18" xfId="30477"/>
    <cellStyle name="40% - 輔色4 21 4 4 19" xfId="31407"/>
    <cellStyle name="40% - 輔色4 21 4 4 2" xfId="12711"/>
    <cellStyle name="40% - 輔色4 21 4 4 20" xfId="32326"/>
    <cellStyle name="40% - 輔色4 21 4 4 3" xfId="13930"/>
    <cellStyle name="40% - 輔色4 21 4 4 4" xfId="15148"/>
    <cellStyle name="40% - 輔色4 21 4 4 5" xfId="16333"/>
    <cellStyle name="40% - 輔色4 21 4 4 6" xfId="17533"/>
    <cellStyle name="40% - 輔色4 21 4 4 7" xfId="18700"/>
    <cellStyle name="40% - 輔色4 21 4 4 8" xfId="19849"/>
    <cellStyle name="40% - 輔色4 21 4 4 9" xfId="20980"/>
    <cellStyle name="40% - 輔色4 21 4 5" xfId="6213"/>
    <cellStyle name="40% - 輔色4 21 4 5 10" xfId="21645"/>
    <cellStyle name="40% - 輔色4 21 4 5 11" xfId="22755"/>
    <cellStyle name="40% - 輔色4 21 4 5 12" xfId="23862"/>
    <cellStyle name="40% - 輔色4 21 4 5 13" xfId="24953"/>
    <cellStyle name="40% - 輔色4 21 4 5 14" xfId="26039"/>
    <cellStyle name="40% - 輔色4 21 4 5 15" xfId="27099"/>
    <cellStyle name="40% - 輔色4 21 4 5 16" xfId="28138"/>
    <cellStyle name="40% - 輔色4 21 4 5 17" xfId="29150"/>
    <cellStyle name="40% - 輔色4 21 4 5 18" xfId="30135"/>
    <cellStyle name="40% - 輔色4 21 4 5 19" xfId="31074"/>
    <cellStyle name="40% - 輔色4 21 4 5 2" xfId="12189"/>
    <cellStyle name="40% - 輔色4 21 4 5 20" xfId="32000"/>
    <cellStyle name="40% - 輔色4 21 4 5 3" xfId="13400"/>
    <cellStyle name="40% - 輔色4 21 4 5 4" xfId="14622"/>
    <cellStyle name="40% - 輔色4 21 4 5 5" xfId="15825"/>
    <cellStyle name="40% - 輔色4 21 4 5 6" xfId="17014"/>
    <cellStyle name="40% - 輔色4 21 4 5 7" xfId="18206"/>
    <cellStyle name="40% - 輔色4 21 4 5 8" xfId="19368"/>
    <cellStyle name="40% - 輔色4 21 4 5 9" xfId="20513"/>
    <cellStyle name="40% - 輔色4 21 4 6" xfId="6851"/>
    <cellStyle name="40% - 輔色4 21 4 6 10" xfId="22127"/>
    <cellStyle name="40% - 輔色4 21 4 6 11" xfId="23233"/>
    <cellStyle name="40% - 輔色4 21 4 6 12" xfId="24332"/>
    <cellStyle name="40% - 輔色4 21 4 6 13" xfId="25413"/>
    <cellStyle name="40% - 輔色4 21 4 6 14" xfId="26478"/>
    <cellStyle name="40% - 輔色4 21 4 6 15" xfId="27527"/>
    <cellStyle name="40% - 輔色4 21 4 6 16" xfId="28555"/>
    <cellStyle name="40% - 輔色4 21 4 6 17" xfId="29545"/>
    <cellStyle name="40% - 輔色4 21 4 6 18" xfId="30495"/>
    <cellStyle name="40% - 輔色4 21 4 6 19" xfId="31425"/>
    <cellStyle name="40% - 輔色4 21 4 6 2" xfId="12734"/>
    <cellStyle name="40% - 輔色4 21 4 6 20" xfId="32344"/>
    <cellStyle name="40% - 輔色4 21 4 6 3" xfId="13955"/>
    <cellStyle name="40% - 輔色4 21 4 6 4" xfId="15171"/>
    <cellStyle name="40% - 輔色4 21 4 6 5" xfId="16359"/>
    <cellStyle name="40% - 輔色4 21 4 6 6" xfId="17556"/>
    <cellStyle name="40% - 輔色4 21 4 6 7" xfId="18726"/>
    <cellStyle name="40% - 輔色4 21 4 6 8" xfId="19870"/>
    <cellStyle name="40% - 輔色4 21 4 6 9" xfId="21004"/>
    <cellStyle name="40% - 輔色4 21 4 7" xfId="11176"/>
    <cellStyle name="40% - 輔色4 21 4 8" xfId="10368"/>
    <cellStyle name="40% - 輔色4 21 4 9" xfId="11387"/>
    <cellStyle name="40% - 輔色4 21 5" xfId="5410"/>
    <cellStyle name="40% - 輔色4 21 5 10" xfId="9696"/>
    <cellStyle name="40% - 輔色4 21 5 11" xfId="10152"/>
    <cellStyle name="40% - 輔色4 21 5 12" xfId="12833"/>
    <cellStyle name="40% - 輔色4 21 5 13" xfId="11871"/>
    <cellStyle name="40% - 輔色4 21 5 14" xfId="15268"/>
    <cellStyle name="40% - 輔色4 21 5 15" xfId="9884"/>
    <cellStyle name="40% - 輔色4 21 5 16" xfId="11940"/>
    <cellStyle name="40% - 輔色4 21 5 17" xfId="10257"/>
    <cellStyle name="40% - 輔色4 21 5 18" xfId="18718"/>
    <cellStyle name="40% - 輔色4 21 5 19" xfId="7640"/>
    <cellStyle name="40% - 輔色4 21 5 2" xfId="7005"/>
    <cellStyle name="40% - 輔色4 21 5 2 10" xfId="22267"/>
    <cellStyle name="40% - 輔色4 21 5 2 11" xfId="23376"/>
    <cellStyle name="40% - 輔色4 21 5 2 12" xfId="24470"/>
    <cellStyle name="40% - 輔色4 21 5 2 13" xfId="25551"/>
    <cellStyle name="40% - 輔色4 21 5 2 14" xfId="26617"/>
    <cellStyle name="40% - 輔色4 21 5 2 15" xfId="27662"/>
    <cellStyle name="40% - 輔色4 21 5 2 16" xfId="28684"/>
    <cellStyle name="40% - 輔色4 21 5 2 17" xfId="29672"/>
    <cellStyle name="40% - 輔色4 21 5 2 18" xfId="30620"/>
    <cellStyle name="40% - 輔色4 21 5 2 19" xfId="31549"/>
    <cellStyle name="40% - 輔色4 21 5 2 2" xfId="12882"/>
    <cellStyle name="40% - 輔色4 21 5 2 20" xfId="32467"/>
    <cellStyle name="40% - 輔色4 21 5 2 3" xfId="14099"/>
    <cellStyle name="40% - 輔色4 21 5 2 4" xfId="15314"/>
    <cellStyle name="40% - 輔色4 21 5 2 5" xfId="16502"/>
    <cellStyle name="40% - 輔色4 21 5 2 6" xfId="17699"/>
    <cellStyle name="40% - 輔色4 21 5 2 7" xfId="18866"/>
    <cellStyle name="40% - 輔色4 21 5 2 8" xfId="20009"/>
    <cellStyle name="40% - 輔色4 21 5 2 9" xfId="21145"/>
    <cellStyle name="40% - 輔色4 21 5 20" xfId="10431"/>
    <cellStyle name="40% - 輔色4 21 5 21" xfId="21074"/>
    <cellStyle name="40% - 輔色4 21 5 22" xfId="18263"/>
    <cellStyle name="40% - 輔色4 21 5 23" xfId="14199"/>
    <cellStyle name="40% - 輔色4 21 5 24" xfId="26574"/>
    <cellStyle name="40% - 輔色4 21 5 25" xfId="29102"/>
    <cellStyle name="40% - 輔色4 21 5 3" xfId="6074"/>
    <cellStyle name="40% - 輔色4 21 5 3 10" xfId="15874"/>
    <cellStyle name="40% - 輔色4 21 5 3 11" xfId="16234"/>
    <cellStyle name="40% - 輔色4 21 5 3 12" xfId="11994"/>
    <cellStyle name="40% - 輔色4 21 5 3 13" xfId="9477"/>
    <cellStyle name="40% - 輔色4 21 5 3 14" xfId="11677"/>
    <cellStyle name="40% - 輔色4 21 5 3 15" xfId="11389"/>
    <cellStyle name="40% - 輔色4 21 5 3 16" xfId="10321"/>
    <cellStyle name="40% - 輔色4 21 5 3 17" xfId="18600"/>
    <cellStyle name="40% - 輔色4 21 5 3 18" xfId="9581"/>
    <cellStyle name="40% - 輔色4 21 5 3 19" xfId="19304"/>
    <cellStyle name="40% - 輔色4 21 5 3 2" xfId="12058"/>
    <cellStyle name="40% - 輔色4 21 5 3 20" xfId="27111"/>
    <cellStyle name="40% - 輔色4 21 5 3 3" xfId="7570"/>
    <cellStyle name="40% - 輔色4 21 5 3 4" xfId="9239"/>
    <cellStyle name="40% - 輔色4 21 5 3 5" xfId="9816"/>
    <cellStyle name="40% - 輔色4 21 5 3 6" xfId="8536"/>
    <cellStyle name="40% - 輔色4 21 5 3 7" xfId="7678"/>
    <cellStyle name="40% - 輔色4 21 5 3 8" xfId="10955"/>
    <cellStyle name="40% - 輔色4 21 5 3 9" xfId="10412"/>
    <cellStyle name="40% - 輔色4 21 5 4" xfId="6185"/>
    <cellStyle name="40% - 輔色4 21 5 4 10" xfId="21617"/>
    <cellStyle name="40% - 輔色4 21 5 4 11" xfId="22727"/>
    <cellStyle name="40% - 輔色4 21 5 4 12" xfId="23834"/>
    <cellStyle name="40% - 輔色4 21 5 4 13" xfId="24926"/>
    <cellStyle name="40% - 輔色4 21 5 4 14" xfId="26012"/>
    <cellStyle name="40% - 輔色4 21 5 4 15" xfId="27073"/>
    <cellStyle name="40% - 輔色4 21 5 4 16" xfId="28112"/>
    <cellStyle name="40% - 輔色4 21 5 4 17" xfId="29124"/>
    <cellStyle name="40% - 輔色4 21 5 4 18" xfId="30109"/>
    <cellStyle name="40% - 輔色4 21 5 4 19" xfId="31048"/>
    <cellStyle name="40% - 輔色4 21 5 4 2" xfId="12162"/>
    <cellStyle name="40% - 輔色4 21 5 4 20" xfId="31974"/>
    <cellStyle name="40% - 輔色4 21 5 4 3" xfId="13372"/>
    <cellStyle name="40% - 輔色4 21 5 4 4" xfId="14595"/>
    <cellStyle name="40% - 輔色4 21 5 4 5" xfId="15797"/>
    <cellStyle name="40% - 輔色4 21 5 4 6" xfId="16987"/>
    <cellStyle name="40% - 輔色4 21 5 4 7" xfId="18178"/>
    <cellStyle name="40% - 輔色4 21 5 4 8" xfId="19342"/>
    <cellStyle name="40% - 輔色4 21 5 4 9" xfId="20486"/>
    <cellStyle name="40% - 輔色4 21 5 5" xfId="6399"/>
    <cellStyle name="40% - 輔色4 21 5 5 10" xfId="21760"/>
    <cellStyle name="40% - 輔色4 21 5 5 11" xfId="22871"/>
    <cellStyle name="40% - 輔色4 21 5 5 12" xfId="23967"/>
    <cellStyle name="40% - 輔色4 21 5 5 13" xfId="25055"/>
    <cellStyle name="40% - 輔色4 21 5 5 14" xfId="26131"/>
    <cellStyle name="40% - 輔色4 21 5 5 15" xfId="27192"/>
    <cellStyle name="40% - 輔色4 21 5 5 16" xfId="28216"/>
    <cellStyle name="40% - 輔色4 21 5 5 17" xfId="29221"/>
    <cellStyle name="40% - 輔色4 21 5 5 18" xfId="30193"/>
    <cellStyle name="40% - 輔色4 21 5 5 19" xfId="31125"/>
    <cellStyle name="40% - 輔色4 21 5 5 2" xfId="12335"/>
    <cellStyle name="40% - 輔色4 21 5 5 20" xfId="32048"/>
    <cellStyle name="40% - 輔色4 21 5 5 3" xfId="13548"/>
    <cellStyle name="40% - 輔色4 21 5 5 4" xfId="14771"/>
    <cellStyle name="40% - 輔色4 21 5 5 5" xfId="15965"/>
    <cellStyle name="40% - 輔色4 21 5 5 6" xfId="17148"/>
    <cellStyle name="40% - 輔色4 21 5 5 7" xfId="18337"/>
    <cellStyle name="40% - 輔色4 21 5 5 8" xfId="19501"/>
    <cellStyle name="40% - 輔色4 21 5 5 9" xfId="20627"/>
    <cellStyle name="40% - 輔色4 21 5 6" xfId="6719"/>
    <cellStyle name="40% - 輔色4 21 5 6 10" xfId="22020"/>
    <cellStyle name="40% - 輔色4 21 5 6 11" xfId="23130"/>
    <cellStyle name="40% - 輔色4 21 5 6 12" xfId="24224"/>
    <cellStyle name="40% - 輔色4 21 5 6 13" xfId="25305"/>
    <cellStyle name="40% - 輔色4 21 5 6 14" xfId="26375"/>
    <cellStyle name="40% - 輔色4 21 5 6 15" xfId="27425"/>
    <cellStyle name="40% - 輔色4 21 5 6 16" xfId="28452"/>
    <cellStyle name="40% - 輔色4 21 5 6 17" xfId="29453"/>
    <cellStyle name="40% - 輔色4 21 5 6 18" xfId="30405"/>
    <cellStyle name="40% - 輔色4 21 5 6 19" xfId="31336"/>
    <cellStyle name="40% - 輔色4 21 5 6 2" xfId="12620"/>
    <cellStyle name="40% - 輔色4 21 5 6 20" xfId="32256"/>
    <cellStyle name="40% - 輔色4 21 5 6 3" xfId="13833"/>
    <cellStyle name="40% - 輔色4 21 5 6 4" xfId="15054"/>
    <cellStyle name="40% - 輔色4 21 5 6 5" xfId="16244"/>
    <cellStyle name="40% - 輔色4 21 5 6 6" xfId="17438"/>
    <cellStyle name="40% - 輔色4 21 5 6 7" xfId="18611"/>
    <cellStyle name="40% - 輔色4 21 5 6 8" xfId="19764"/>
    <cellStyle name="40% - 輔色4 21 5 6 9" xfId="20892"/>
    <cellStyle name="40% - 輔色4 21 5 7" xfId="11536"/>
    <cellStyle name="40% - 輔色4 21 5 8" xfId="7996"/>
    <cellStyle name="40% - 輔色4 21 5 9" xfId="8920"/>
    <cellStyle name="40% - 輔色4 21 6" xfId="5884"/>
    <cellStyle name="40% - 輔色4 21 6 10" xfId="9461"/>
    <cellStyle name="40% - 輔色4 21 6 11" xfId="11622"/>
    <cellStyle name="40% - 輔色4 21 6 12" xfId="18157"/>
    <cellStyle name="40% - 輔色4 21 6 13" xfId="14684"/>
    <cellStyle name="40% - 輔色4 21 6 14" xfId="17228"/>
    <cellStyle name="40% - 輔色4 21 6 15" xfId="8733"/>
    <cellStyle name="40% - 輔色4 21 6 16" xfId="18272"/>
    <cellStyle name="40% - 輔色4 21 6 17" xfId="20815"/>
    <cellStyle name="40% - 輔色4 21 6 18" xfId="11322"/>
    <cellStyle name="40% - 輔色4 21 6 19" xfId="10583"/>
    <cellStyle name="40% - 輔色4 21 6 2" xfId="7142"/>
    <cellStyle name="40% - 輔色4 21 6 2 10" xfId="22389"/>
    <cellStyle name="40% - 輔色4 21 6 2 11" xfId="23495"/>
    <cellStyle name="40% - 輔色4 21 6 2 12" xfId="24590"/>
    <cellStyle name="40% - 輔色4 21 6 2 13" xfId="25675"/>
    <cellStyle name="40% - 輔色4 21 6 2 14" xfId="26737"/>
    <cellStyle name="40% - 輔色4 21 6 2 15" xfId="27781"/>
    <cellStyle name="40% - 輔色4 21 6 2 16" xfId="28802"/>
    <cellStyle name="40% - 輔色4 21 6 2 17" xfId="29790"/>
    <cellStyle name="40% - 輔色4 21 6 2 18" xfId="30734"/>
    <cellStyle name="40% - 輔色4 21 6 2 19" xfId="31662"/>
    <cellStyle name="40% - 輔色4 21 6 2 2" xfId="13012"/>
    <cellStyle name="40% - 輔色4 21 6 2 20" xfId="32578"/>
    <cellStyle name="40% - 輔色4 21 6 2 3" xfId="14231"/>
    <cellStyle name="40% - 輔色4 21 6 2 4" xfId="15442"/>
    <cellStyle name="40% - 輔色4 21 6 2 5" xfId="16633"/>
    <cellStyle name="40% - 輔色4 21 6 2 6" xfId="17827"/>
    <cellStyle name="40% - 輔色4 21 6 2 7" xfId="18992"/>
    <cellStyle name="40% - 輔色4 21 6 2 8" xfId="20136"/>
    <cellStyle name="40% - 輔色4 21 6 2 9" xfId="21270"/>
    <cellStyle name="40% - 輔色4 21 6 20" xfId="9841"/>
    <cellStyle name="40% - 輔色4 21 6 21" xfId="7614"/>
    <cellStyle name="40% - 輔色4 21 6 22" xfId="11566"/>
    <cellStyle name="40% - 輔色4 21 6 23" xfId="30095"/>
    <cellStyle name="40% - 輔色4 21 6 24" xfId="28291"/>
    <cellStyle name="40% - 輔色4 21 6 25" xfId="31961"/>
    <cellStyle name="40% - 輔色4 21 6 3" xfId="7231"/>
    <cellStyle name="40% - 輔色4 21 6 3 10" xfId="22468"/>
    <cellStyle name="40% - 輔色4 21 6 3 11" xfId="23574"/>
    <cellStyle name="40% - 輔色4 21 6 3 12" xfId="24666"/>
    <cellStyle name="40% - 輔色4 21 6 3 13" xfId="25753"/>
    <cellStyle name="40% - 輔色4 21 6 3 14" xfId="26813"/>
    <cellStyle name="40% - 輔色4 21 6 3 15" xfId="27856"/>
    <cellStyle name="40% - 輔色4 21 6 3 16" xfId="28877"/>
    <cellStyle name="40% - 輔色4 21 6 3 17" xfId="29865"/>
    <cellStyle name="40% - 輔色4 21 6 3 18" xfId="30806"/>
    <cellStyle name="40% - 輔色4 21 6 3 19" xfId="31733"/>
    <cellStyle name="40% - 輔色4 21 6 3 2" xfId="13094"/>
    <cellStyle name="40% - 輔色4 21 6 3 20" xfId="32649"/>
    <cellStyle name="40% - 輔色4 21 6 3 3" xfId="14314"/>
    <cellStyle name="40% - 輔色4 21 6 3 4" xfId="15523"/>
    <cellStyle name="40% - 輔色4 21 6 3 5" xfId="16717"/>
    <cellStyle name="40% - 輔色4 21 6 3 6" xfId="17910"/>
    <cellStyle name="40% - 輔色4 21 6 3 7" xfId="19073"/>
    <cellStyle name="40% - 輔色4 21 6 3 8" xfId="20214"/>
    <cellStyle name="40% - 輔色4 21 6 3 9" xfId="21351"/>
    <cellStyle name="40% - 輔色4 21 6 4" xfId="7306"/>
    <cellStyle name="40% - 輔色4 21 6 4 10" xfId="22536"/>
    <cellStyle name="40% - 輔色4 21 6 4 11" xfId="23641"/>
    <cellStyle name="40% - 輔色4 21 6 4 12" xfId="24733"/>
    <cellStyle name="40% - 輔色4 21 6 4 13" xfId="25820"/>
    <cellStyle name="40% - 輔色4 21 6 4 14" xfId="26882"/>
    <cellStyle name="40% - 輔色4 21 6 4 15" xfId="27925"/>
    <cellStyle name="40% - 輔色4 21 6 4 16" xfId="28945"/>
    <cellStyle name="40% - 輔色4 21 6 4 17" xfId="29933"/>
    <cellStyle name="40% - 輔色4 21 6 4 18" xfId="30873"/>
    <cellStyle name="40% - 輔色4 21 6 4 19" xfId="31800"/>
    <cellStyle name="40% - 輔色4 21 6 4 2" xfId="13164"/>
    <cellStyle name="40% - 輔色4 21 6 4 20" xfId="32716"/>
    <cellStyle name="40% - 輔色4 21 6 4 3" xfId="14385"/>
    <cellStyle name="40% - 輔色4 21 6 4 4" xfId="15596"/>
    <cellStyle name="40% - 輔色4 21 6 4 5" xfId="16788"/>
    <cellStyle name="40% - 輔色4 21 6 4 6" xfId="17982"/>
    <cellStyle name="40% - 輔色4 21 6 4 7" xfId="19144"/>
    <cellStyle name="40% - 輔色4 21 6 4 8" xfId="20286"/>
    <cellStyle name="40% - 輔色4 21 6 4 9" xfId="21421"/>
    <cellStyle name="40% - 輔色4 21 6 5" xfId="7375"/>
    <cellStyle name="40% - 輔色4 21 6 5 10" xfId="22604"/>
    <cellStyle name="40% - 輔色4 21 6 5 11" xfId="23708"/>
    <cellStyle name="40% - 輔色4 21 6 5 12" xfId="24801"/>
    <cellStyle name="40% - 輔色4 21 6 5 13" xfId="25887"/>
    <cellStyle name="40% - 輔色4 21 6 5 14" xfId="26949"/>
    <cellStyle name="40% - 輔色4 21 6 5 15" xfId="27994"/>
    <cellStyle name="40% - 輔色4 21 6 5 16" xfId="29012"/>
    <cellStyle name="40% - 輔色4 21 6 5 17" xfId="30000"/>
    <cellStyle name="40% - 輔色4 21 6 5 18" xfId="30940"/>
    <cellStyle name="40% - 輔色4 21 6 5 19" xfId="31867"/>
    <cellStyle name="40% - 輔色4 21 6 5 2" xfId="13233"/>
    <cellStyle name="40% - 輔色4 21 6 5 20" xfId="32782"/>
    <cellStyle name="40% - 輔色4 21 6 5 3" xfId="14454"/>
    <cellStyle name="40% - 輔色4 21 6 5 4" xfId="15664"/>
    <cellStyle name="40% - 輔色4 21 6 5 5" xfId="16857"/>
    <cellStyle name="40% - 輔色4 21 6 5 6" xfId="18050"/>
    <cellStyle name="40% - 輔色4 21 6 5 7" xfId="19212"/>
    <cellStyle name="40% - 輔色4 21 6 5 8" xfId="20355"/>
    <cellStyle name="40% - 輔色4 21 6 5 9" xfId="21489"/>
    <cellStyle name="40% - 輔色4 21 6 6" xfId="7441"/>
    <cellStyle name="40% - 輔色4 21 6 6 10" xfId="22670"/>
    <cellStyle name="40% - 輔色4 21 6 6 11" xfId="23774"/>
    <cellStyle name="40% - 輔色4 21 6 6 12" xfId="24867"/>
    <cellStyle name="40% - 輔色4 21 6 6 13" xfId="25953"/>
    <cellStyle name="40% - 輔色4 21 6 6 14" xfId="27015"/>
    <cellStyle name="40% - 輔色4 21 6 6 15" xfId="28060"/>
    <cellStyle name="40% - 輔色4 21 6 6 16" xfId="29078"/>
    <cellStyle name="40% - 輔色4 21 6 6 17" xfId="30066"/>
    <cellStyle name="40% - 輔色4 21 6 6 18" xfId="31006"/>
    <cellStyle name="40% - 輔色4 21 6 6 19" xfId="31933"/>
    <cellStyle name="40% - 輔色4 21 6 6 2" xfId="13299"/>
    <cellStyle name="40% - 輔色4 21 6 6 20" xfId="32848"/>
    <cellStyle name="40% - 輔色4 21 6 6 3" xfId="14520"/>
    <cellStyle name="40% - 輔色4 21 6 6 4" xfId="15730"/>
    <cellStyle name="40% - 輔色4 21 6 6 5" xfId="16923"/>
    <cellStyle name="40% - 輔色4 21 6 6 6" xfId="18116"/>
    <cellStyle name="40% - 輔色4 21 6 6 7" xfId="19278"/>
    <cellStyle name="40% - 輔色4 21 6 6 8" xfId="20421"/>
    <cellStyle name="40% - 輔色4 21 6 6 9" xfId="21555"/>
    <cellStyle name="40% - 輔色4 21 6 7" xfId="11897"/>
    <cellStyle name="40% - 輔色4 21 6 8" xfId="7702"/>
    <cellStyle name="40% - 輔色4 21 6 9" xfId="9136"/>
    <cellStyle name="40% - 輔色4 21 7" xfId="5917"/>
    <cellStyle name="40% - 輔色4 21 7 10" xfId="10625"/>
    <cellStyle name="40% - 輔色4 21 7 11" xfId="9989"/>
    <cellStyle name="40% - 輔色4 21 7 12" xfId="10107"/>
    <cellStyle name="40% - 輔色4 21 7 13" xfId="7562"/>
    <cellStyle name="40% - 輔色4 21 7 14" xfId="12149"/>
    <cellStyle name="40% - 輔色4 21 7 15" xfId="7933"/>
    <cellStyle name="40% - 輔色4 21 7 16" xfId="8417"/>
    <cellStyle name="40% - 輔色4 21 7 17" xfId="10222"/>
    <cellStyle name="40% - 輔色4 21 7 18" xfId="9096"/>
    <cellStyle name="40% - 輔色4 21 7 19" xfId="19459"/>
    <cellStyle name="40% - 輔色4 21 7 2" xfId="7147"/>
    <cellStyle name="40% - 輔色4 21 7 2 10" xfId="22393"/>
    <cellStyle name="40% - 輔色4 21 7 2 11" xfId="23499"/>
    <cellStyle name="40% - 輔色4 21 7 2 12" xfId="24594"/>
    <cellStyle name="40% - 輔色4 21 7 2 13" xfId="25679"/>
    <cellStyle name="40% - 輔色4 21 7 2 14" xfId="26741"/>
    <cellStyle name="40% - 輔色4 21 7 2 15" xfId="27785"/>
    <cellStyle name="40% - 輔色4 21 7 2 16" xfId="28806"/>
    <cellStyle name="40% - 輔色4 21 7 2 17" xfId="29794"/>
    <cellStyle name="40% - 輔色4 21 7 2 18" xfId="30738"/>
    <cellStyle name="40% - 輔色4 21 7 2 19" xfId="31666"/>
    <cellStyle name="40% - 輔色4 21 7 2 2" xfId="13016"/>
    <cellStyle name="40% - 輔色4 21 7 2 20" xfId="32582"/>
    <cellStyle name="40% - 輔色4 21 7 2 3" xfId="14236"/>
    <cellStyle name="40% - 輔色4 21 7 2 4" xfId="15446"/>
    <cellStyle name="40% - 輔色4 21 7 2 5" xfId="16637"/>
    <cellStyle name="40% - 輔色4 21 7 2 6" xfId="17831"/>
    <cellStyle name="40% - 輔色4 21 7 2 7" xfId="18996"/>
    <cellStyle name="40% - 輔色4 21 7 2 8" xfId="20140"/>
    <cellStyle name="40% - 輔色4 21 7 2 9" xfId="21274"/>
    <cellStyle name="40% - 輔色4 21 7 20" xfId="8298"/>
    <cellStyle name="40% - 輔色4 21 7 21" xfId="12260"/>
    <cellStyle name="40% - 輔色4 21 7 22" xfId="19405"/>
    <cellStyle name="40% - 輔色4 21 7 23" xfId="10386"/>
    <cellStyle name="40% - 輔色4 21 7 24" xfId="23822"/>
    <cellStyle name="40% - 輔色4 21 7 25" xfId="21652"/>
    <cellStyle name="40% - 輔色4 21 7 3" xfId="7236"/>
    <cellStyle name="40% - 輔色4 21 7 3 10" xfId="22472"/>
    <cellStyle name="40% - 輔色4 21 7 3 11" xfId="23578"/>
    <cellStyle name="40% - 輔色4 21 7 3 12" xfId="24670"/>
    <cellStyle name="40% - 輔色4 21 7 3 13" xfId="25757"/>
    <cellStyle name="40% - 輔色4 21 7 3 14" xfId="26818"/>
    <cellStyle name="40% - 輔色4 21 7 3 15" xfId="27860"/>
    <cellStyle name="40% - 輔色4 21 7 3 16" xfId="28882"/>
    <cellStyle name="40% - 輔色4 21 7 3 17" xfId="29870"/>
    <cellStyle name="40% - 輔色4 21 7 3 18" xfId="30810"/>
    <cellStyle name="40% - 輔色4 21 7 3 19" xfId="31737"/>
    <cellStyle name="40% - 輔色4 21 7 3 2" xfId="13098"/>
    <cellStyle name="40% - 輔色4 21 7 3 20" xfId="32653"/>
    <cellStyle name="40% - 輔色4 21 7 3 3" xfId="14319"/>
    <cellStyle name="40% - 輔色4 21 7 3 4" xfId="15528"/>
    <cellStyle name="40% - 輔色4 21 7 3 5" xfId="16721"/>
    <cellStyle name="40% - 輔色4 21 7 3 6" xfId="17915"/>
    <cellStyle name="40% - 輔色4 21 7 3 7" xfId="19078"/>
    <cellStyle name="40% - 輔色4 21 7 3 8" xfId="20219"/>
    <cellStyle name="40% - 輔色4 21 7 3 9" xfId="21356"/>
    <cellStyle name="40% - 輔色4 21 7 4" xfId="7310"/>
    <cellStyle name="40% - 輔色4 21 7 4 10" xfId="22540"/>
    <cellStyle name="40% - 輔色4 21 7 4 11" xfId="23645"/>
    <cellStyle name="40% - 輔色4 21 7 4 12" xfId="24737"/>
    <cellStyle name="40% - 輔色4 21 7 4 13" xfId="25824"/>
    <cellStyle name="40% - 輔色4 21 7 4 14" xfId="26886"/>
    <cellStyle name="40% - 輔色4 21 7 4 15" xfId="27929"/>
    <cellStyle name="40% - 輔色4 21 7 4 16" xfId="28949"/>
    <cellStyle name="40% - 輔色4 21 7 4 17" xfId="29937"/>
    <cellStyle name="40% - 輔色4 21 7 4 18" xfId="30877"/>
    <cellStyle name="40% - 輔色4 21 7 4 19" xfId="31804"/>
    <cellStyle name="40% - 輔色4 21 7 4 2" xfId="13168"/>
    <cellStyle name="40% - 輔色4 21 7 4 20" xfId="32720"/>
    <cellStyle name="40% - 輔色4 21 7 4 3" xfId="14389"/>
    <cellStyle name="40% - 輔色4 21 7 4 4" xfId="15600"/>
    <cellStyle name="40% - 輔色4 21 7 4 5" xfId="16792"/>
    <cellStyle name="40% - 輔色4 21 7 4 6" xfId="17986"/>
    <cellStyle name="40% - 輔色4 21 7 4 7" xfId="19148"/>
    <cellStyle name="40% - 輔色4 21 7 4 8" xfId="20290"/>
    <cellStyle name="40% - 輔色4 21 7 4 9" xfId="21425"/>
    <cellStyle name="40% - 輔色4 21 7 5" xfId="7379"/>
    <cellStyle name="40% - 輔色4 21 7 5 10" xfId="22608"/>
    <cellStyle name="40% - 輔色4 21 7 5 11" xfId="23712"/>
    <cellStyle name="40% - 輔色4 21 7 5 12" xfId="24805"/>
    <cellStyle name="40% - 輔色4 21 7 5 13" xfId="25891"/>
    <cellStyle name="40% - 輔色4 21 7 5 14" xfId="26953"/>
    <cellStyle name="40% - 輔色4 21 7 5 15" xfId="27998"/>
    <cellStyle name="40% - 輔色4 21 7 5 16" xfId="29016"/>
    <cellStyle name="40% - 輔色4 21 7 5 17" xfId="30004"/>
    <cellStyle name="40% - 輔色4 21 7 5 18" xfId="30944"/>
    <cellStyle name="40% - 輔色4 21 7 5 19" xfId="31871"/>
    <cellStyle name="40% - 輔色4 21 7 5 2" xfId="13237"/>
    <cellStyle name="40% - 輔色4 21 7 5 20" xfId="32786"/>
    <cellStyle name="40% - 輔色4 21 7 5 3" xfId="14458"/>
    <cellStyle name="40% - 輔色4 21 7 5 4" xfId="15668"/>
    <cellStyle name="40% - 輔色4 21 7 5 5" xfId="16861"/>
    <cellStyle name="40% - 輔色4 21 7 5 6" xfId="18054"/>
    <cellStyle name="40% - 輔色4 21 7 5 7" xfId="19216"/>
    <cellStyle name="40% - 輔色4 21 7 5 8" xfId="20359"/>
    <cellStyle name="40% - 輔色4 21 7 5 9" xfId="21493"/>
    <cellStyle name="40% - 輔色4 21 7 6" xfId="7445"/>
    <cellStyle name="40% - 輔色4 21 7 6 10" xfId="22674"/>
    <cellStyle name="40% - 輔色4 21 7 6 11" xfId="23778"/>
    <cellStyle name="40% - 輔色4 21 7 6 12" xfId="24871"/>
    <cellStyle name="40% - 輔色4 21 7 6 13" xfId="25957"/>
    <cellStyle name="40% - 輔色4 21 7 6 14" xfId="27019"/>
    <cellStyle name="40% - 輔色4 21 7 6 15" xfId="28064"/>
    <cellStyle name="40% - 輔色4 21 7 6 16" xfId="29082"/>
    <cellStyle name="40% - 輔色4 21 7 6 17" xfId="30070"/>
    <cellStyle name="40% - 輔色4 21 7 6 18" xfId="31010"/>
    <cellStyle name="40% - 輔色4 21 7 6 19" xfId="31937"/>
    <cellStyle name="40% - 輔色4 21 7 6 2" xfId="13303"/>
    <cellStyle name="40% - 輔色4 21 7 6 20" xfId="32852"/>
    <cellStyle name="40% - 輔色4 21 7 6 3" xfId="14524"/>
    <cellStyle name="40% - 輔色4 21 7 6 4" xfId="15734"/>
    <cellStyle name="40% - 輔色4 21 7 6 5" xfId="16927"/>
    <cellStyle name="40% - 輔色4 21 7 6 6" xfId="18120"/>
    <cellStyle name="40% - 輔色4 21 7 6 7" xfId="19282"/>
    <cellStyle name="40% - 輔色4 21 7 6 8" xfId="20425"/>
    <cellStyle name="40% - 輔色4 21 7 6 9" xfId="21559"/>
    <cellStyle name="40% - 輔色4 21 7 7" xfId="11924"/>
    <cellStyle name="40% - 輔色4 21 7 8" xfId="7684"/>
    <cellStyle name="40% - 輔色4 21 7 9" xfId="9150"/>
    <cellStyle name="40% - 輔色4 21 8" xfId="5935"/>
    <cellStyle name="40% - 輔色4 21 8 10" xfId="10131"/>
    <cellStyle name="40% - 輔色4 21 8 11" xfId="8418"/>
    <cellStyle name="40% - 輔色4 21 8 12" xfId="8371"/>
    <cellStyle name="40% - 輔色4 21 8 13" xfId="8780"/>
    <cellStyle name="40% - 輔色4 21 8 14" xfId="11331"/>
    <cellStyle name="40% - 輔色4 21 8 15" xfId="10514"/>
    <cellStyle name="40% - 輔色4 21 8 16" xfId="17222"/>
    <cellStyle name="40% - 輔色4 21 8 17" xfId="20100"/>
    <cellStyle name="40% - 輔色4 21 8 18" xfId="9502"/>
    <cellStyle name="40% - 輔色4 21 8 19" xfId="8423"/>
    <cellStyle name="40% - 輔色4 21 8 2" xfId="7152"/>
    <cellStyle name="40% - 輔色4 21 8 2 10" xfId="22398"/>
    <cellStyle name="40% - 輔色4 21 8 2 11" xfId="23504"/>
    <cellStyle name="40% - 輔色4 21 8 2 12" xfId="24599"/>
    <cellStyle name="40% - 輔色4 21 8 2 13" xfId="25683"/>
    <cellStyle name="40% - 輔色4 21 8 2 14" xfId="26746"/>
    <cellStyle name="40% - 輔色4 21 8 2 15" xfId="27789"/>
    <cellStyle name="40% - 輔色4 21 8 2 16" xfId="28810"/>
    <cellStyle name="40% - 輔色4 21 8 2 17" xfId="29798"/>
    <cellStyle name="40% - 輔色4 21 8 2 18" xfId="30742"/>
    <cellStyle name="40% - 輔色4 21 8 2 19" xfId="31670"/>
    <cellStyle name="40% - 輔色4 21 8 2 2" xfId="13021"/>
    <cellStyle name="40% - 輔色4 21 8 2 20" xfId="32586"/>
    <cellStyle name="40% - 輔色4 21 8 2 3" xfId="14241"/>
    <cellStyle name="40% - 輔色4 21 8 2 4" xfId="15451"/>
    <cellStyle name="40% - 輔色4 21 8 2 5" xfId="16642"/>
    <cellStyle name="40% - 輔色4 21 8 2 6" xfId="17836"/>
    <cellStyle name="40% - 輔色4 21 8 2 7" xfId="19000"/>
    <cellStyle name="40% - 輔色4 21 8 2 8" xfId="20144"/>
    <cellStyle name="40% - 輔色4 21 8 2 9" xfId="21278"/>
    <cellStyle name="40% - 輔色4 21 8 20" xfId="12229"/>
    <cellStyle name="40% - 輔色4 21 8 21" xfId="17547"/>
    <cellStyle name="40% - 輔色4 21 8 22" xfId="13837"/>
    <cellStyle name="40% - 輔色4 21 8 23" xfId="7924"/>
    <cellStyle name="40% - 輔色4 21 8 24" xfId="28101"/>
    <cellStyle name="40% - 輔色4 21 8 25" xfId="8430"/>
    <cellStyle name="40% - 輔色4 21 8 3" xfId="7239"/>
    <cellStyle name="40% - 輔色4 21 8 3 10" xfId="22475"/>
    <cellStyle name="40% - 輔色4 21 8 3 11" xfId="23581"/>
    <cellStyle name="40% - 輔色4 21 8 3 12" xfId="24673"/>
    <cellStyle name="40% - 輔色4 21 8 3 13" xfId="25760"/>
    <cellStyle name="40% - 輔色4 21 8 3 14" xfId="26821"/>
    <cellStyle name="40% - 輔色4 21 8 3 15" xfId="27863"/>
    <cellStyle name="40% - 輔色4 21 8 3 16" xfId="28885"/>
    <cellStyle name="40% - 輔色4 21 8 3 17" xfId="29873"/>
    <cellStyle name="40% - 輔色4 21 8 3 18" xfId="30813"/>
    <cellStyle name="40% - 輔色4 21 8 3 19" xfId="31740"/>
    <cellStyle name="40% - 輔色4 21 8 3 2" xfId="13101"/>
    <cellStyle name="40% - 輔色4 21 8 3 20" xfId="32656"/>
    <cellStyle name="40% - 輔色4 21 8 3 3" xfId="14322"/>
    <cellStyle name="40% - 輔色4 21 8 3 4" xfId="15531"/>
    <cellStyle name="40% - 輔色4 21 8 3 5" xfId="16724"/>
    <cellStyle name="40% - 輔色4 21 8 3 6" xfId="17918"/>
    <cellStyle name="40% - 輔色4 21 8 3 7" xfId="19081"/>
    <cellStyle name="40% - 輔色4 21 8 3 8" xfId="20222"/>
    <cellStyle name="40% - 輔色4 21 8 3 9" xfId="21359"/>
    <cellStyle name="40% - 輔色4 21 8 4" xfId="7313"/>
    <cellStyle name="40% - 輔色4 21 8 4 10" xfId="22543"/>
    <cellStyle name="40% - 輔色4 21 8 4 11" xfId="23648"/>
    <cellStyle name="40% - 輔色4 21 8 4 12" xfId="24740"/>
    <cellStyle name="40% - 輔色4 21 8 4 13" xfId="25827"/>
    <cellStyle name="40% - 輔色4 21 8 4 14" xfId="26889"/>
    <cellStyle name="40% - 輔色4 21 8 4 15" xfId="27932"/>
    <cellStyle name="40% - 輔色4 21 8 4 16" xfId="28952"/>
    <cellStyle name="40% - 輔色4 21 8 4 17" xfId="29940"/>
    <cellStyle name="40% - 輔色4 21 8 4 18" xfId="30880"/>
    <cellStyle name="40% - 輔色4 21 8 4 19" xfId="31807"/>
    <cellStyle name="40% - 輔色4 21 8 4 2" xfId="13171"/>
    <cellStyle name="40% - 輔色4 21 8 4 20" xfId="32723"/>
    <cellStyle name="40% - 輔色4 21 8 4 3" xfId="14392"/>
    <cellStyle name="40% - 輔色4 21 8 4 4" xfId="15603"/>
    <cellStyle name="40% - 輔色4 21 8 4 5" xfId="16795"/>
    <cellStyle name="40% - 輔色4 21 8 4 6" xfId="17989"/>
    <cellStyle name="40% - 輔色4 21 8 4 7" xfId="19151"/>
    <cellStyle name="40% - 輔色4 21 8 4 8" xfId="20293"/>
    <cellStyle name="40% - 輔色4 21 8 4 9" xfId="21428"/>
    <cellStyle name="40% - 輔色4 21 8 5" xfId="7382"/>
    <cellStyle name="40% - 輔色4 21 8 5 10" xfId="22611"/>
    <cellStyle name="40% - 輔色4 21 8 5 11" xfId="23715"/>
    <cellStyle name="40% - 輔色4 21 8 5 12" xfId="24808"/>
    <cellStyle name="40% - 輔色4 21 8 5 13" xfId="25894"/>
    <cellStyle name="40% - 輔色4 21 8 5 14" xfId="26956"/>
    <cellStyle name="40% - 輔色4 21 8 5 15" xfId="28001"/>
    <cellStyle name="40% - 輔色4 21 8 5 16" xfId="29019"/>
    <cellStyle name="40% - 輔色4 21 8 5 17" xfId="30007"/>
    <cellStyle name="40% - 輔色4 21 8 5 18" xfId="30947"/>
    <cellStyle name="40% - 輔色4 21 8 5 19" xfId="31874"/>
    <cellStyle name="40% - 輔色4 21 8 5 2" xfId="13240"/>
    <cellStyle name="40% - 輔色4 21 8 5 20" xfId="32789"/>
    <cellStyle name="40% - 輔色4 21 8 5 3" xfId="14461"/>
    <cellStyle name="40% - 輔色4 21 8 5 4" xfId="15671"/>
    <cellStyle name="40% - 輔色4 21 8 5 5" xfId="16864"/>
    <cellStyle name="40% - 輔色4 21 8 5 6" xfId="18057"/>
    <cellStyle name="40% - 輔色4 21 8 5 7" xfId="19219"/>
    <cellStyle name="40% - 輔色4 21 8 5 8" xfId="20362"/>
    <cellStyle name="40% - 輔色4 21 8 5 9" xfId="21496"/>
    <cellStyle name="40% - 輔色4 21 8 6" xfId="7448"/>
    <cellStyle name="40% - 輔色4 21 8 6 10" xfId="22677"/>
    <cellStyle name="40% - 輔色4 21 8 6 11" xfId="23781"/>
    <cellStyle name="40% - 輔色4 21 8 6 12" xfId="24874"/>
    <cellStyle name="40% - 輔色4 21 8 6 13" xfId="25960"/>
    <cellStyle name="40% - 輔色4 21 8 6 14" xfId="27022"/>
    <cellStyle name="40% - 輔色4 21 8 6 15" xfId="28067"/>
    <cellStyle name="40% - 輔色4 21 8 6 16" xfId="29085"/>
    <cellStyle name="40% - 輔色4 21 8 6 17" xfId="30073"/>
    <cellStyle name="40% - 輔色4 21 8 6 18" xfId="31013"/>
    <cellStyle name="40% - 輔色4 21 8 6 19" xfId="31940"/>
    <cellStyle name="40% - 輔色4 21 8 6 2" xfId="13306"/>
    <cellStyle name="40% - 輔色4 21 8 6 20" xfId="32855"/>
    <cellStyle name="40% - 輔色4 21 8 6 3" xfId="14527"/>
    <cellStyle name="40% - 輔色4 21 8 6 4" xfId="15737"/>
    <cellStyle name="40% - 輔色4 21 8 6 5" xfId="16930"/>
    <cellStyle name="40% - 輔色4 21 8 6 6" xfId="18123"/>
    <cellStyle name="40% - 輔色4 21 8 6 7" xfId="19285"/>
    <cellStyle name="40% - 輔色4 21 8 6 8" xfId="20428"/>
    <cellStyle name="40% - 輔色4 21 8 6 9" xfId="21562"/>
    <cellStyle name="40% - 輔色4 21 8 7" xfId="11939"/>
    <cellStyle name="40% - 輔色4 21 8 8" xfId="7668"/>
    <cellStyle name="40% - 輔色4 21 8 9" xfId="10958"/>
    <cellStyle name="40% - 輔色4 21 9" xfId="5951"/>
    <cellStyle name="40% - 輔色4 21 9 10" xfId="10306"/>
    <cellStyle name="40% - 輔色4 21 9 11" xfId="11525"/>
    <cellStyle name="40% - 輔色4 21 9 12" xfId="11023"/>
    <cellStyle name="40% - 輔色4 21 9 13" xfId="8662"/>
    <cellStyle name="40% - 輔色4 21 9 14" xfId="8560"/>
    <cellStyle name="40% - 輔色4 21 9 15" xfId="10181"/>
    <cellStyle name="40% - 輔色4 21 9 16" xfId="10002"/>
    <cellStyle name="40% - 輔色4 21 9 17" xfId="11604"/>
    <cellStyle name="40% - 輔色4 21 9 18" xfId="10205"/>
    <cellStyle name="40% - 輔色4 21 9 19" xfId="17112"/>
    <cellStyle name="40% - 輔色4 21 9 2" xfId="7157"/>
    <cellStyle name="40% - 輔色4 21 9 2 10" xfId="22403"/>
    <cellStyle name="40% - 輔色4 21 9 2 11" xfId="23509"/>
    <cellStyle name="40% - 輔色4 21 9 2 12" xfId="24604"/>
    <cellStyle name="40% - 輔色4 21 9 2 13" xfId="25688"/>
    <cellStyle name="40% - 輔色4 21 9 2 14" xfId="26750"/>
    <cellStyle name="40% - 輔色4 21 9 2 15" xfId="27793"/>
    <cellStyle name="40% - 輔色4 21 9 2 16" xfId="28814"/>
    <cellStyle name="40% - 輔色4 21 9 2 17" xfId="29802"/>
    <cellStyle name="40% - 輔色4 21 9 2 18" xfId="30746"/>
    <cellStyle name="40% - 輔色4 21 9 2 19" xfId="31674"/>
    <cellStyle name="40% - 輔色4 21 9 2 2" xfId="13026"/>
    <cellStyle name="40% - 輔色4 21 9 2 20" xfId="32590"/>
    <cellStyle name="40% - 輔色4 21 9 2 3" xfId="14246"/>
    <cellStyle name="40% - 輔色4 21 9 2 4" xfId="15456"/>
    <cellStyle name="40% - 輔色4 21 9 2 5" xfId="16646"/>
    <cellStyle name="40% - 輔色4 21 9 2 6" xfId="17841"/>
    <cellStyle name="40% - 輔色4 21 9 2 7" xfId="19005"/>
    <cellStyle name="40% - 輔色4 21 9 2 8" xfId="20148"/>
    <cellStyle name="40% - 輔色4 21 9 2 9" xfId="21282"/>
    <cellStyle name="40% - 輔色4 21 9 20" xfId="14913"/>
    <cellStyle name="40% - 輔色4 21 9 21" xfId="19947"/>
    <cellStyle name="40% - 輔色4 21 9 22" xfId="10012"/>
    <cellStyle name="40% - 輔色4 21 9 23" xfId="10037"/>
    <cellStyle name="40% - 輔色4 21 9 24" xfId="11361"/>
    <cellStyle name="40% - 輔色4 21 9 25" xfId="10153"/>
    <cellStyle name="40% - 輔色4 21 9 3" xfId="7242"/>
    <cellStyle name="40% - 輔色4 21 9 3 10" xfId="22478"/>
    <cellStyle name="40% - 輔色4 21 9 3 11" xfId="23584"/>
    <cellStyle name="40% - 輔色4 21 9 3 12" xfId="24676"/>
    <cellStyle name="40% - 輔色4 21 9 3 13" xfId="25763"/>
    <cellStyle name="40% - 輔色4 21 9 3 14" xfId="26824"/>
    <cellStyle name="40% - 輔色4 21 9 3 15" xfId="27866"/>
    <cellStyle name="40% - 輔色4 21 9 3 16" xfId="28888"/>
    <cellStyle name="40% - 輔色4 21 9 3 17" xfId="29876"/>
    <cellStyle name="40% - 輔色4 21 9 3 18" xfId="30816"/>
    <cellStyle name="40% - 輔色4 21 9 3 19" xfId="31743"/>
    <cellStyle name="40% - 輔色4 21 9 3 2" xfId="13104"/>
    <cellStyle name="40% - 輔色4 21 9 3 20" xfId="32659"/>
    <cellStyle name="40% - 輔色4 21 9 3 3" xfId="14325"/>
    <cellStyle name="40% - 輔色4 21 9 3 4" xfId="15534"/>
    <cellStyle name="40% - 輔色4 21 9 3 5" xfId="16727"/>
    <cellStyle name="40% - 輔色4 21 9 3 6" xfId="17921"/>
    <cellStyle name="40% - 輔色4 21 9 3 7" xfId="19084"/>
    <cellStyle name="40% - 輔色4 21 9 3 8" xfId="20225"/>
    <cellStyle name="40% - 輔色4 21 9 3 9" xfId="21362"/>
    <cellStyle name="40% - 輔色4 21 9 4" xfId="7316"/>
    <cellStyle name="40% - 輔色4 21 9 4 10" xfId="22546"/>
    <cellStyle name="40% - 輔色4 21 9 4 11" xfId="23651"/>
    <cellStyle name="40% - 輔色4 21 9 4 12" xfId="24743"/>
    <cellStyle name="40% - 輔色4 21 9 4 13" xfId="25830"/>
    <cellStyle name="40% - 輔色4 21 9 4 14" xfId="26892"/>
    <cellStyle name="40% - 輔色4 21 9 4 15" xfId="27935"/>
    <cellStyle name="40% - 輔色4 21 9 4 16" xfId="28955"/>
    <cellStyle name="40% - 輔色4 21 9 4 17" xfId="29943"/>
    <cellStyle name="40% - 輔色4 21 9 4 18" xfId="30883"/>
    <cellStyle name="40% - 輔色4 21 9 4 19" xfId="31810"/>
    <cellStyle name="40% - 輔色4 21 9 4 2" xfId="13174"/>
    <cellStyle name="40% - 輔色4 21 9 4 20" xfId="32726"/>
    <cellStyle name="40% - 輔色4 21 9 4 3" xfId="14395"/>
    <cellStyle name="40% - 輔色4 21 9 4 4" xfId="15606"/>
    <cellStyle name="40% - 輔色4 21 9 4 5" xfId="16798"/>
    <cellStyle name="40% - 輔色4 21 9 4 6" xfId="17992"/>
    <cellStyle name="40% - 輔色4 21 9 4 7" xfId="19154"/>
    <cellStyle name="40% - 輔色4 21 9 4 8" xfId="20296"/>
    <cellStyle name="40% - 輔色4 21 9 4 9" xfId="21431"/>
    <cellStyle name="40% - 輔色4 21 9 5" xfId="7385"/>
    <cellStyle name="40% - 輔色4 21 9 5 10" xfId="22614"/>
    <cellStyle name="40% - 輔色4 21 9 5 11" xfId="23718"/>
    <cellStyle name="40% - 輔色4 21 9 5 12" xfId="24811"/>
    <cellStyle name="40% - 輔色4 21 9 5 13" xfId="25897"/>
    <cellStyle name="40% - 輔色4 21 9 5 14" xfId="26959"/>
    <cellStyle name="40% - 輔色4 21 9 5 15" xfId="28004"/>
    <cellStyle name="40% - 輔色4 21 9 5 16" xfId="29022"/>
    <cellStyle name="40% - 輔色4 21 9 5 17" xfId="30010"/>
    <cellStyle name="40% - 輔色4 21 9 5 18" xfId="30950"/>
    <cellStyle name="40% - 輔色4 21 9 5 19" xfId="31877"/>
    <cellStyle name="40% - 輔色4 21 9 5 2" xfId="13243"/>
    <cellStyle name="40% - 輔色4 21 9 5 20" xfId="32792"/>
    <cellStyle name="40% - 輔色4 21 9 5 3" xfId="14464"/>
    <cellStyle name="40% - 輔色4 21 9 5 4" xfId="15674"/>
    <cellStyle name="40% - 輔色4 21 9 5 5" xfId="16867"/>
    <cellStyle name="40% - 輔色4 21 9 5 6" xfId="18060"/>
    <cellStyle name="40% - 輔色4 21 9 5 7" xfId="19222"/>
    <cellStyle name="40% - 輔色4 21 9 5 8" xfId="20365"/>
    <cellStyle name="40% - 輔色4 21 9 5 9" xfId="21499"/>
    <cellStyle name="40% - 輔色4 21 9 6" xfId="7451"/>
    <cellStyle name="40% - 輔色4 21 9 6 10" xfId="22680"/>
    <cellStyle name="40% - 輔色4 21 9 6 11" xfId="23784"/>
    <cellStyle name="40% - 輔色4 21 9 6 12" xfId="24877"/>
    <cellStyle name="40% - 輔色4 21 9 6 13" xfId="25963"/>
    <cellStyle name="40% - 輔色4 21 9 6 14" xfId="27025"/>
    <cellStyle name="40% - 輔色4 21 9 6 15" xfId="28070"/>
    <cellStyle name="40% - 輔色4 21 9 6 16" xfId="29088"/>
    <cellStyle name="40% - 輔色4 21 9 6 17" xfId="30076"/>
    <cellStyle name="40% - 輔色4 21 9 6 18" xfId="31016"/>
    <cellStyle name="40% - 輔色4 21 9 6 19" xfId="31943"/>
    <cellStyle name="40% - 輔色4 21 9 6 2" xfId="13309"/>
    <cellStyle name="40% - 輔色4 21 9 6 20" xfId="32858"/>
    <cellStyle name="40% - 輔色4 21 9 6 3" xfId="14530"/>
    <cellStyle name="40% - 輔色4 21 9 6 4" xfId="15740"/>
    <cellStyle name="40% - 輔色4 21 9 6 5" xfId="16933"/>
    <cellStyle name="40% - 輔色4 21 9 6 6" xfId="18126"/>
    <cellStyle name="40% - 輔色4 21 9 6 7" xfId="19288"/>
    <cellStyle name="40% - 輔色4 21 9 6 8" xfId="20431"/>
    <cellStyle name="40% - 輔色4 21 9 6 9" xfId="21565"/>
    <cellStyle name="40% - 輔色4 21 9 7" xfId="11948"/>
    <cellStyle name="40% - 輔色4 21 9 8" xfId="11133"/>
    <cellStyle name="40% - 輔色4 21 9 9" xfId="11288"/>
    <cellStyle name="40% - 輔色4 22" xfId="4614"/>
    <cellStyle name="40% - 輔色4 23" xfId="4656"/>
    <cellStyle name="40% - 輔色4 24" xfId="4698"/>
    <cellStyle name="40% - 輔色4 25" xfId="4870"/>
    <cellStyle name="40% - 輔色4 26" xfId="4833"/>
    <cellStyle name="40% - 輔色4 27" xfId="7495"/>
    <cellStyle name="40% - 輔色4 28" xfId="32879"/>
    <cellStyle name="40% - 輔色4 29" xfId="32921"/>
    <cellStyle name="40% - 輔色4 3" xfId="474"/>
    <cellStyle name="40% - 輔色4 3 10" xfId="475"/>
    <cellStyle name="40% - 輔色4 3 11" xfId="476"/>
    <cellStyle name="40% - 輔色4 3 12" xfId="477"/>
    <cellStyle name="40% - 輔色4 3 13" xfId="478"/>
    <cellStyle name="40% - 輔色4 3 14" xfId="479"/>
    <cellStyle name="40% - 輔色4 3 15" xfId="480"/>
    <cellStyle name="40% - 輔色4 3 16" xfId="481"/>
    <cellStyle name="40% - 輔色4 3 17" xfId="482"/>
    <cellStyle name="40% - 輔色4 3 2" xfId="483"/>
    <cellStyle name="40% - 輔色4 3 2 2" xfId="484"/>
    <cellStyle name="40% - 輔色4 3 2 3" xfId="485"/>
    <cellStyle name="40% - 輔色4 3 3" xfId="486"/>
    <cellStyle name="40% - 輔色4 3 4" xfId="487"/>
    <cellStyle name="40% - 輔色4 3 5" xfId="488"/>
    <cellStyle name="40% - 輔色4 3 6" xfId="489"/>
    <cellStyle name="40% - 輔色4 3 7" xfId="490"/>
    <cellStyle name="40% - 輔色4 3 8" xfId="491"/>
    <cellStyle name="40% - 輔色4 3 9" xfId="492"/>
    <cellStyle name="40% - 輔色4 30" xfId="32963"/>
    <cellStyle name="40% - 輔色4 4" xfId="493"/>
    <cellStyle name="40% - 輔色4 4 10" xfId="494"/>
    <cellStyle name="40% - 輔色4 4 11" xfId="495"/>
    <cellStyle name="40% - 輔色4 4 12" xfId="496"/>
    <cellStyle name="40% - 輔色4 4 13" xfId="497"/>
    <cellStyle name="40% - 輔色4 4 14" xfId="498"/>
    <cellStyle name="40% - 輔色4 4 15" xfId="499"/>
    <cellStyle name="40% - 輔色4 4 16" xfId="500"/>
    <cellStyle name="40% - 輔色4 4 17" xfId="501"/>
    <cellStyle name="40% - 輔色4 4 2" xfId="502"/>
    <cellStyle name="40% - 輔色4 4 2 2" xfId="503"/>
    <cellStyle name="40% - 輔色4 4 2 3" xfId="504"/>
    <cellStyle name="40% - 輔色4 4 3" xfId="505"/>
    <cellStyle name="40% - 輔色4 4 4" xfId="506"/>
    <cellStyle name="40% - 輔色4 4 5" xfId="507"/>
    <cellStyle name="40% - 輔色4 4 6" xfId="508"/>
    <cellStyle name="40% - 輔色4 4 7" xfId="509"/>
    <cellStyle name="40% - 輔色4 4 8" xfId="510"/>
    <cellStyle name="40% - 輔色4 4 9" xfId="511"/>
    <cellStyle name="40% - 輔色4 5" xfId="512"/>
    <cellStyle name="40% - 輔色4 6" xfId="513"/>
    <cellStyle name="40% - 輔色4 7" xfId="514"/>
    <cellStyle name="40% - 輔色4 8" xfId="515"/>
    <cellStyle name="40% - 輔色4 9" xfId="516"/>
    <cellStyle name="40% - 輔色5" xfId="517" builtinId="47" customBuiltin="1"/>
    <cellStyle name="40% - 輔色5 10" xfId="518"/>
    <cellStyle name="40% - 輔色5 11" xfId="519"/>
    <cellStyle name="40% - 輔色5 12" xfId="520"/>
    <cellStyle name="40% - 輔色5 13" xfId="521"/>
    <cellStyle name="40% - 輔色5 14" xfId="2354"/>
    <cellStyle name="40% - 輔色5 15" xfId="2396"/>
    <cellStyle name="40% - 輔色5 16" xfId="3699"/>
    <cellStyle name="40% - 輔色5 17" xfId="3741"/>
    <cellStyle name="40% - 輔色5 18" xfId="3808"/>
    <cellStyle name="40% - 輔色5 19" xfId="4502"/>
    <cellStyle name="40% - 輔色5 2" xfId="522"/>
    <cellStyle name="40% - 輔色5 20" xfId="4544"/>
    <cellStyle name="40% - 輔色5 21" xfId="4586"/>
    <cellStyle name="40% - 輔色5 21 10" xfId="5744"/>
    <cellStyle name="40% - 輔色5 21 10 10" xfId="9673"/>
    <cellStyle name="40% - 輔色5 21 10 11" xfId="9683"/>
    <cellStyle name="40% - 輔色5 21 10 12" xfId="8159"/>
    <cellStyle name="40% - 輔色5 21 10 13" xfId="9844"/>
    <cellStyle name="40% - 輔色5 21 10 14" xfId="10606"/>
    <cellStyle name="40% - 輔色5 21 10 15" xfId="7808"/>
    <cellStyle name="40% - 輔色5 21 10 16" xfId="17499"/>
    <cellStyle name="40% - 輔色5 21 10 17" xfId="9799"/>
    <cellStyle name="40% - 輔色5 21 10 18" xfId="11703"/>
    <cellStyle name="40% - 輔色5 21 10 19" xfId="10380"/>
    <cellStyle name="40% - 輔色5 21 10 2" xfId="7096"/>
    <cellStyle name="40% - 輔色5 21 10 2 10" xfId="22346"/>
    <cellStyle name="40% - 輔色5 21 10 2 11" xfId="23452"/>
    <cellStyle name="40% - 輔色5 21 10 2 12" xfId="24547"/>
    <cellStyle name="40% - 輔色5 21 10 2 13" xfId="25631"/>
    <cellStyle name="40% - 輔色5 21 10 2 14" xfId="26696"/>
    <cellStyle name="40% - 輔色5 21 10 2 15" xfId="27741"/>
    <cellStyle name="40% - 輔色5 21 10 2 16" xfId="28761"/>
    <cellStyle name="40% - 輔色5 21 10 2 17" xfId="29748"/>
    <cellStyle name="40% - 輔色5 21 10 2 18" xfId="30695"/>
    <cellStyle name="40% - 輔色5 21 10 2 19" xfId="31623"/>
    <cellStyle name="40% - 輔色5 21 10 2 2" xfId="12967"/>
    <cellStyle name="40% - 輔色5 21 10 2 20" xfId="32539"/>
    <cellStyle name="40% - 輔色5 21 10 2 3" xfId="14185"/>
    <cellStyle name="40% - 輔色5 21 10 2 4" xfId="15397"/>
    <cellStyle name="40% - 輔色5 21 10 2 5" xfId="16589"/>
    <cellStyle name="40% - 輔色5 21 10 2 6" xfId="17782"/>
    <cellStyle name="40% - 輔色5 21 10 2 7" xfId="18948"/>
    <cellStyle name="40% - 輔色5 21 10 2 8" xfId="20092"/>
    <cellStyle name="40% - 輔色5 21 10 2 9" xfId="21227"/>
    <cellStyle name="40% - 輔色5 21 10 20" xfId="10035"/>
    <cellStyle name="40% - 輔色5 21 10 21" xfId="19874"/>
    <cellStyle name="40% - 輔色5 21 10 22" xfId="11950"/>
    <cellStyle name="40% - 輔色5 21 10 23" xfId="9161"/>
    <cellStyle name="40% - 輔色5 21 10 24" xfId="10983"/>
    <cellStyle name="40% - 輔色5 21 10 25" xfId="18573"/>
    <cellStyle name="40% - 輔色5 21 10 3" xfId="7179"/>
    <cellStyle name="40% - 輔色5 21 10 3 10" xfId="22422"/>
    <cellStyle name="40% - 輔色5 21 10 3 11" xfId="23528"/>
    <cellStyle name="40% - 輔色5 21 10 3 12" xfId="24621"/>
    <cellStyle name="40% - 輔色5 21 10 3 13" xfId="25707"/>
    <cellStyle name="40% - 輔色5 21 10 3 14" xfId="26766"/>
    <cellStyle name="40% - 輔色5 21 10 3 15" xfId="27811"/>
    <cellStyle name="40% - 輔色5 21 10 3 16" xfId="28832"/>
    <cellStyle name="40% - 輔色5 21 10 3 17" xfId="29820"/>
    <cellStyle name="40% - 輔色5 21 10 3 18" xfId="30762"/>
    <cellStyle name="40% - 輔色5 21 10 3 19" xfId="31690"/>
    <cellStyle name="40% - 輔色5 21 10 3 2" xfId="13046"/>
    <cellStyle name="40% - 輔色5 21 10 3 20" xfId="32606"/>
    <cellStyle name="40% - 輔色5 21 10 3 3" xfId="14266"/>
    <cellStyle name="40% - 輔色5 21 10 3 4" xfId="15475"/>
    <cellStyle name="40% - 輔色5 21 10 3 5" xfId="16666"/>
    <cellStyle name="40% - 輔色5 21 10 3 6" xfId="17862"/>
    <cellStyle name="40% - 輔色5 21 10 3 7" xfId="19025"/>
    <cellStyle name="40% - 輔色5 21 10 3 8" xfId="20166"/>
    <cellStyle name="40% - 輔色5 21 10 3 9" xfId="21301"/>
    <cellStyle name="40% - 輔色5 21 10 4" xfId="7264"/>
    <cellStyle name="40% - 輔色5 21 10 4 10" xfId="22498"/>
    <cellStyle name="40% - 輔色5 21 10 4 11" xfId="23604"/>
    <cellStyle name="40% - 輔色5 21 10 4 12" xfId="24696"/>
    <cellStyle name="40% - 輔色5 21 10 4 13" xfId="25783"/>
    <cellStyle name="40% - 輔色5 21 10 4 14" xfId="26845"/>
    <cellStyle name="40% - 輔色5 21 10 4 15" xfId="27886"/>
    <cellStyle name="40% - 輔色5 21 10 4 16" xfId="28908"/>
    <cellStyle name="40% - 輔色5 21 10 4 17" xfId="29896"/>
    <cellStyle name="40% - 輔色5 21 10 4 18" xfId="30836"/>
    <cellStyle name="40% - 輔色5 21 10 4 19" xfId="31763"/>
    <cellStyle name="40% - 輔色5 21 10 4 2" xfId="13125"/>
    <cellStyle name="40% - 輔色5 21 10 4 20" xfId="32679"/>
    <cellStyle name="40% - 輔色5 21 10 4 3" xfId="14347"/>
    <cellStyle name="40% - 輔色5 21 10 4 4" xfId="15555"/>
    <cellStyle name="40% - 輔色5 21 10 4 5" xfId="16748"/>
    <cellStyle name="40% - 輔色5 21 10 4 6" xfId="17943"/>
    <cellStyle name="40% - 輔色5 21 10 4 7" xfId="19106"/>
    <cellStyle name="40% - 輔色5 21 10 4 8" xfId="20246"/>
    <cellStyle name="40% - 輔色5 21 10 4 9" xfId="21383"/>
    <cellStyle name="40% - 輔色5 21 10 5" xfId="7337"/>
    <cellStyle name="40% - 輔色5 21 10 5 10" xfId="22567"/>
    <cellStyle name="40% - 輔色5 21 10 5 11" xfId="23671"/>
    <cellStyle name="40% - 輔色5 21 10 5 12" xfId="24763"/>
    <cellStyle name="40% - 輔色5 21 10 5 13" xfId="25850"/>
    <cellStyle name="40% - 輔色5 21 10 5 14" xfId="26912"/>
    <cellStyle name="40% - 輔色5 21 10 5 15" xfId="27956"/>
    <cellStyle name="40% - 輔色5 21 10 5 16" xfId="28975"/>
    <cellStyle name="40% - 輔色5 21 10 5 17" xfId="29963"/>
    <cellStyle name="40% - 輔色5 21 10 5 18" xfId="30903"/>
    <cellStyle name="40% - 輔色5 21 10 5 19" xfId="31830"/>
    <cellStyle name="40% - 輔色5 21 10 5 2" xfId="13195"/>
    <cellStyle name="40% - 輔色5 21 10 5 20" xfId="32745"/>
    <cellStyle name="40% - 輔色5 21 10 5 3" xfId="14416"/>
    <cellStyle name="40% - 輔色5 21 10 5 4" xfId="15626"/>
    <cellStyle name="40% - 輔色5 21 10 5 5" xfId="16819"/>
    <cellStyle name="40% - 輔色5 21 10 5 6" xfId="18012"/>
    <cellStyle name="40% - 輔色5 21 10 5 7" xfId="19174"/>
    <cellStyle name="40% - 輔色5 21 10 5 8" xfId="20317"/>
    <cellStyle name="40% - 輔色5 21 10 5 9" xfId="21452"/>
    <cellStyle name="40% - 輔色5 21 10 6" xfId="7404"/>
    <cellStyle name="40% - 輔色5 21 10 6 10" xfId="22633"/>
    <cellStyle name="40% - 輔色5 21 10 6 11" xfId="23737"/>
    <cellStyle name="40% - 輔色5 21 10 6 12" xfId="24830"/>
    <cellStyle name="40% - 輔色5 21 10 6 13" xfId="25916"/>
    <cellStyle name="40% - 輔色5 21 10 6 14" xfId="26978"/>
    <cellStyle name="40% - 輔色5 21 10 6 15" xfId="28023"/>
    <cellStyle name="40% - 輔色5 21 10 6 16" xfId="29041"/>
    <cellStyle name="40% - 輔色5 21 10 6 17" xfId="30029"/>
    <cellStyle name="40% - 輔色5 21 10 6 18" xfId="30969"/>
    <cellStyle name="40% - 輔色5 21 10 6 19" xfId="31896"/>
    <cellStyle name="40% - 輔色5 21 10 6 2" xfId="13262"/>
    <cellStyle name="40% - 輔色5 21 10 6 20" xfId="32811"/>
    <cellStyle name="40% - 輔色5 21 10 6 3" xfId="14483"/>
    <cellStyle name="40% - 輔色5 21 10 6 4" xfId="15693"/>
    <cellStyle name="40% - 輔色5 21 10 6 5" xfId="16886"/>
    <cellStyle name="40% - 輔色5 21 10 6 6" xfId="18079"/>
    <cellStyle name="40% - 輔色5 21 10 6 7" xfId="19241"/>
    <cellStyle name="40% - 輔色5 21 10 6 8" xfId="20384"/>
    <cellStyle name="40% - 輔色5 21 10 6 9" xfId="21518"/>
    <cellStyle name="40% - 輔色5 21 10 7" xfId="11793"/>
    <cellStyle name="40% - 輔色5 21 10 8" xfId="7788"/>
    <cellStyle name="40% - 輔色5 21 10 9" xfId="9074"/>
    <cellStyle name="40% - 輔色5 21 11" xfId="5077"/>
    <cellStyle name="40% - 輔色5 21 11 10" xfId="12167"/>
    <cellStyle name="40% - 輔色5 21 11 11" xfId="13378"/>
    <cellStyle name="40% - 輔色5 21 11 12" xfId="10489"/>
    <cellStyle name="40% - 輔色5 21 11 13" xfId="16828"/>
    <cellStyle name="40% - 輔色5 21 11 14" xfId="8451"/>
    <cellStyle name="40% - 輔色5 21 11 15" xfId="19043"/>
    <cellStyle name="40% - 輔色5 21 11 16" xfId="10698"/>
    <cellStyle name="40% - 輔色5 21 11 17" xfId="21321"/>
    <cellStyle name="40% - 輔色5 21 11 18" xfId="21623"/>
    <cellStyle name="40% - 輔色5 21 11 19" xfId="22733"/>
    <cellStyle name="40% - 輔色5 21 11 2" xfId="6941"/>
    <cellStyle name="40% - 輔色5 21 11 2 10" xfId="22213"/>
    <cellStyle name="40% - 輔色5 21 11 2 11" xfId="23320"/>
    <cellStyle name="40% - 輔色5 21 11 2 12" xfId="24417"/>
    <cellStyle name="40% - 輔色5 21 11 2 13" xfId="25497"/>
    <cellStyle name="40% - 輔色5 21 11 2 14" xfId="26563"/>
    <cellStyle name="40% - 輔色5 21 11 2 15" xfId="27608"/>
    <cellStyle name="40% - 輔色5 21 11 2 16" xfId="28636"/>
    <cellStyle name="40% - 輔色5 21 11 2 17" xfId="29624"/>
    <cellStyle name="40% - 輔色5 21 11 2 18" xfId="30574"/>
    <cellStyle name="40% - 輔色5 21 11 2 19" xfId="31503"/>
    <cellStyle name="40% - 輔色5 21 11 2 2" xfId="12822"/>
    <cellStyle name="40% - 輔色5 21 11 2 20" xfId="32422"/>
    <cellStyle name="40% - 輔色5 21 11 2 3" xfId="14040"/>
    <cellStyle name="40% - 輔色5 21 11 2 4" xfId="15258"/>
    <cellStyle name="40% - 輔色5 21 11 2 5" xfId="16444"/>
    <cellStyle name="40% - 輔色5 21 11 2 6" xfId="17639"/>
    <cellStyle name="40% - 輔色5 21 11 2 7" xfId="18812"/>
    <cellStyle name="40% - 輔色5 21 11 2 8" xfId="19955"/>
    <cellStyle name="40% - 輔色5 21 11 2 9" xfId="21090"/>
    <cellStyle name="40% - 輔色5 21 11 20" xfId="23840"/>
    <cellStyle name="40% - 輔色5 21 11 21" xfId="24931"/>
    <cellStyle name="40% - 輔色5 21 11 22" xfId="26783"/>
    <cellStyle name="40% - 輔色5 21 11 23" xfId="27965"/>
    <cellStyle name="40% - 輔色5 21 11 24" xfId="22999"/>
    <cellStyle name="40% - 輔色5 21 11 25" xfId="29835"/>
    <cellStyle name="40% - 輔色5 21 11 3" xfId="6678"/>
    <cellStyle name="40% - 輔色5 21 11 3 10" xfId="21988"/>
    <cellStyle name="40% - 輔色5 21 11 3 11" xfId="23100"/>
    <cellStyle name="40% - 輔色5 21 11 3 12" xfId="24192"/>
    <cellStyle name="40% - 輔色5 21 11 3 13" xfId="25276"/>
    <cellStyle name="40% - 輔色5 21 11 3 14" xfId="26340"/>
    <cellStyle name="40% - 輔色5 21 11 3 15" xfId="27395"/>
    <cellStyle name="40% - 輔色5 21 11 3 16" xfId="28422"/>
    <cellStyle name="40% - 輔色5 21 11 3 17" xfId="29423"/>
    <cellStyle name="40% - 輔色5 21 11 3 18" xfId="30382"/>
    <cellStyle name="40% - 輔色5 21 11 3 19" xfId="31313"/>
    <cellStyle name="40% - 輔色5 21 11 3 2" xfId="12585"/>
    <cellStyle name="40% - 輔色5 21 11 3 20" xfId="32233"/>
    <cellStyle name="40% - 輔色5 21 11 3 3" xfId="13798"/>
    <cellStyle name="40% - 輔色5 21 11 3 4" xfId="15018"/>
    <cellStyle name="40% - 輔色5 21 11 3 5" xfId="16209"/>
    <cellStyle name="40% - 輔色5 21 11 3 6" xfId="17404"/>
    <cellStyle name="40% - 輔色5 21 11 3 7" xfId="18571"/>
    <cellStyle name="40% - 輔色5 21 11 3 8" xfId="19730"/>
    <cellStyle name="40% - 輔色5 21 11 3 9" xfId="20855"/>
    <cellStyle name="40% - 輔色5 21 11 4" xfId="6884"/>
    <cellStyle name="40% - 輔色5 21 11 4 10" xfId="22158"/>
    <cellStyle name="40% - 輔色5 21 11 4 11" xfId="23264"/>
    <cellStyle name="40% - 輔色5 21 11 4 12" xfId="24362"/>
    <cellStyle name="40% - 輔色5 21 11 4 13" xfId="25444"/>
    <cellStyle name="40% - 輔色5 21 11 4 14" xfId="26507"/>
    <cellStyle name="40% - 輔色5 21 11 4 15" xfId="27555"/>
    <cellStyle name="40% - 輔色5 21 11 4 16" xfId="28584"/>
    <cellStyle name="40% - 輔色5 21 11 4 17" xfId="29573"/>
    <cellStyle name="40% - 輔色5 21 11 4 18" xfId="30523"/>
    <cellStyle name="40% - 輔色5 21 11 4 19" xfId="31453"/>
    <cellStyle name="40% - 輔色5 21 11 4 2" xfId="12766"/>
    <cellStyle name="40% - 輔色5 21 11 4 20" xfId="32372"/>
    <cellStyle name="40% - 輔色5 21 11 4 3" xfId="13985"/>
    <cellStyle name="40% - 輔色5 21 11 4 4" xfId="15202"/>
    <cellStyle name="40% - 輔色5 21 11 4 5" xfId="16390"/>
    <cellStyle name="40% - 輔色5 21 11 4 6" xfId="17586"/>
    <cellStyle name="40% - 輔色5 21 11 4 7" xfId="18756"/>
    <cellStyle name="40% - 輔色5 21 11 4 8" xfId="19901"/>
    <cellStyle name="40% - 輔色5 21 11 4 9" xfId="21035"/>
    <cellStyle name="40% - 輔色5 21 11 5" xfId="6181"/>
    <cellStyle name="40% - 輔色5 21 11 5 10" xfId="21614"/>
    <cellStyle name="40% - 輔色5 21 11 5 11" xfId="22724"/>
    <cellStyle name="40% - 輔色5 21 11 5 12" xfId="23831"/>
    <cellStyle name="40% - 輔色5 21 11 5 13" xfId="24923"/>
    <cellStyle name="40% - 輔色5 21 11 5 14" xfId="26009"/>
    <cellStyle name="40% - 輔色5 21 11 5 15" xfId="27069"/>
    <cellStyle name="40% - 輔色5 21 11 5 16" xfId="28109"/>
    <cellStyle name="40% - 輔色5 21 11 5 17" xfId="29121"/>
    <cellStyle name="40% - 輔色5 21 11 5 18" xfId="30106"/>
    <cellStyle name="40% - 輔色5 21 11 5 19" xfId="31045"/>
    <cellStyle name="40% - 輔色5 21 11 5 2" xfId="12159"/>
    <cellStyle name="40% - 輔色5 21 11 5 20" xfId="31971"/>
    <cellStyle name="40% - 輔色5 21 11 5 3" xfId="13368"/>
    <cellStyle name="40% - 輔色5 21 11 5 4" xfId="14591"/>
    <cellStyle name="40% - 輔色5 21 11 5 5" xfId="15793"/>
    <cellStyle name="40% - 輔色5 21 11 5 6" xfId="16983"/>
    <cellStyle name="40% - 輔色5 21 11 5 7" xfId="18174"/>
    <cellStyle name="40% - 輔色5 21 11 5 8" xfId="19338"/>
    <cellStyle name="40% - 輔色5 21 11 5 9" xfId="20482"/>
    <cellStyle name="40% - 輔色5 21 11 6" xfId="6197"/>
    <cellStyle name="40% - 輔色5 21 11 6 10" xfId="21629"/>
    <cellStyle name="40% - 輔色5 21 11 6 11" xfId="22739"/>
    <cellStyle name="40% - 輔色5 21 11 6 12" xfId="23846"/>
    <cellStyle name="40% - 輔色5 21 11 6 13" xfId="24937"/>
    <cellStyle name="40% - 輔色5 21 11 6 14" xfId="26023"/>
    <cellStyle name="40% - 輔色5 21 11 6 15" xfId="27083"/>
    <cellStyle name="40% - 輔色5 21 11 6 16" xfId="28122"/>
    <cellStyle name="40% - 輔色5 21 11 6 17" xfId="29134"/>
    <cellStyle name="40% - 輔色5 21 11 6 18" xfId="30119"/>
    <cellStyle name="40% - 輔色5 21 11 6 19" xfId="31058"/>
    <cellStyle name="40% - 輔色5 21 11 6 2" xfId="12173"/>
    <cellStyle name="40% - 輔色5 21 11 6 20" xfId="31984"/>
    <cellStyle name="40% - 輔色5 21 11 6 3" xfId="13384"/>
    <cellStyle name="40% - 輔色5 21 11 6 4" xfId="14606"/>
    <cellStyle name="40% - 輔色5 21 11 6 5" xfId="15809"/>
    <cellStyle name="40% - 輔色5 21 11 6 6" xfId="16998"/>
    <cellStyle name="40% - 輔色5 21 11 6 7" xfId="18190"/>
    <cellStyle name="40% - 輔色5 21 11 6 8" xfId="19352"/>
    <cellStyle name="40% - 輔色5 21 11 6 9" xfId="20497"/>
    <cellStyle name="40% - 輔色5 21 11 7" xfId="11295"/>
    <cellStyle name="40% - 輔色5 21 11 8" xfId="8185"/>
    <cellStyle name="40% - 輔色5 21 11 9" xfId="8775"/>
    <cellStyle name="40% - 輔色5 21 12" xfId="5297"/>
    <cellStyle name="40% - 輔色5 21 12 10" xfId="9871"/>
    <cellStyle name="40% - 輔色5 21 12 11" xfId="10732"/>
    <cellStyle name="40% - 輔色5 21 12 12" xfId="14927"/>
    <cellStyle name="40% - 輔色5 21 12 13" xfId="15794"/>
    <cellStyle name="40% - 輔色5 21 12 14" xfId="17310"/>
    <cellStyle name="40% - 輔色5 21 12 15" xfId="18510"/>
    <cellStyle name="40% - 輔色5 21 12 16" xfId="19705"/>
    <cellStyle name="40% - 輔色5 21 12 17" xfId="20796"/>
    <cellStyle name="40% - 輔色5 21 12 18" xfId="11990"/>
    <cellStyle name="40% - 輔色5 21 12 19" xfId="9966"/>
    <cellStyle name="40% - 輔色5 21 12 2" xfId="6978"/>
    <cellStyle name="40% - 輔色5 21 12 2 10" xfId="22244"/>
    <cellStyle name="40% - 輔色5 21 12 2 11" xfId="23352"/>
    <cellStyle name="40% - 輔色5 21 12 2 12" xfId="24446"/>
    <cellStyle name="40% - 輔色5 21 12 2 13" xfId="25526"/>
    <cellStyle name="40% - 輔色5 21 12 2 14" xfId="26593"/>
    <cellStyle name="40% - 輔色5 21 12 2 15" xfId="27637"/>
    <cellStyle name="40% - 輔色5 21 12 2 16" xfId="28660"/>
    <cellStyle name="40% - 輔色5 21 12 2 17" xfId="29650"/>
    <cellStyle name="40% - 輔色5 21 12 2 18" xfId="30598"/>
    <cellStyle name="40% - 輔色5 21 12 2 19" xfId="31527"/>
    <cellStyle name="40% - 輔色5 21 12 2 2" xfId="12857"/>
    <cellStyle name="40% - 輔色5 21 12 2 20" xfId="32446"/>
    <cellStyle name="40% - 輔色5 21 12 2 3" xfId="14073"/>
    <cellStyle name="40% - 輔色5 21 12 2 4" xfId="15289"/>
    <cellStyle name="40% - 輔色5 21 12 2 5" xfId="16478"/>
    <cellStyle name="40% - 輔色5 21 12 2 6" xfId="17673"/>
    <cellStyle name="40% - 輔色5 21 12 2 7" xfId="18842"/>
    <cellStyle name="40% - 輔色5 21 12 2 8" xfId="19985"/>
    <cellStyle name="40% - 輔色5 21 12 2 9" xfId="21120"/>
    <cellStyle name="40% - 輔色5 21 12 20" xfId="9732"/>
    <cellStyle name="40% - 輔色5 21 12 21" xfId="21577"/>
    <cellStyle name="40% - 輔色5 21 12 22" xfId="26288"/>
    <cellStyle name="40% - 輔色5 21 12 23" xfId="27070"/>
    <cellStyle name="40% - 輔色5 21 12 24" xfId="28349"/>
    <cellStyle name="40% - 輔色5 21 12 25" xfId="29369"/>
    <cellStyle name="40% - 輔色5 21 12 3" xfId="6092"/>
    <cellStyle name="40% - 輔色5 21 12 3 10" xfId="8011"/>
    <cellStyle name="40% - 輔色5 21 12 3 11" xfId="13685"/>
    <cellStyle name="40% - 輔色5 21 12 3 12" xfId="8221"/>
    <cellStyle name="40% - 輔色5 21 12 3 13" xfId="16205"/>
    <cellStyle name="40% - 輔色5 21 12 3 14" xfId="13943"/>
    <cellStyle name="40% - 輔色5 21 12 3 15" xfId="14761"/>
    <cellStyle name="40% - 輔色5 21 12 3 16" xfId="9792"/>
    <cellStyle name="40% - 輔色5 21 12 3 17" xfId="17287"/>
    <cellStyle name="40% - 輔色5 21 12 3 18" xfId="9402"/>
    <cellStyle name="40% - 輔色5 21 12 3 19" xfId="14067"/>
    <cellStyle name="40% - 輔色5 21 12 3 2" xfId="12074"/>
    <cellStyle name="40% - 輔色5 21 12 3 20" xfId="11975"/>
    <cellStyle name="40% - 輔色5 21 12 3 3" xfId="9295"/>
    <cellStyle name="40% - 輔色5 21 12 3 4" xfId="10046"/>
    <cellStyle name="40% - 輔色5 21 12 3 5" xfId="8476"/>
    <cellStyle name="40% - 輔色5 21 12 3 6" xfId="9363"/>
    <cellStyle name="40% - 輔色5 21 12 3 7" xfId="13019"/>
    <cellStyle name="40% - 輔色5 21 12 3 8" xfId="15902"/>
    <cellStyle name="40% - 輔色5 21 12 3 9" xfId="8585"/>
    <cellStyle name="40% - 輔色5 21 12 4" xfId="6442"/>
    <cellStyle name="40% - 輔色5 21 12 4 10" xfId="21800"/>
    <cellStyle name="40% - 輔色5 21 12 4 11" xfId="22909"/>
    <cellStyle name="40% - 輔色5 21 12 4 12" xfId="24007"/>
    <cellStyle name="40% - 輔色5 21 12 4 13" xfId="25093"/>
    <cellStyle name="40% - 輔色5 21 12 4 14" xfId="26169"/>
    <cellStyle name="40% - 輔色5 21 12 4 15" xfId="27229"/>
    <cellStyle name="40% - 輔色5 21 12 4 16" xfId="28253"/>
    <cellStyle name="40% - 輔色5 21 12 4 17" xfId="29259"/>
    <cellStyle name="40% - 輔色5 21 12 4 18" xfId="30229"/>
    <cellStyle name="40% - 輔色5 21 12 4 19" xfId="31161"/>
    <cellStyle name="40% - 輔色5 21 12 4 2" xfId="12374"/>
    <cellStyle name="40% - 輔色5 21 12 4 20" xfId="32084"/>
    <cellStyle name="40% - 輔色5 21 12 4 3" xfId="13588"/>
    <cellStyle name="40% - 輔色5 21 12 4 4" xfId="14813"/>
    <cellStyle name="40% - 輔色5 21 12 4 5" xfId="16005"/>
    <cellStyle name="40% - 輔色5 21 12 4 6" xfId="17189"/>
    <cellStyle name="40% - 輔色5 21 12 4 7" xfId="18378"/>
    <cellStyle name="40% - 輔色5 21 12 4 8" xfId="19538"/>
    <cellStyle name="40% - 輔色5 21 12 4 9" xfId="20668"/>
    <cellStyle name="40% - 輔色5 21 12 5" xfId="6838"/>
    <cellStyle name="40% - 輔色5 21 12 5 10" xfId="22116"/>
    <cellStyle name="40% - 輔色5 21 12 5 11" xfId="23223"/>
    <cellStyle name="40% - 輔色5 21 12 5 12" xfId="24321"/>
    <cellStyle name="40% - 輔色5 21 12 5 13" xfId="25402"/>
    <cellStyle name="40% - 輔色5 21 12 5 14" xfId="26467"/>
    <cellStyle name="40% - 輔色5 21 12 5 15" xfId="27518"/>
    <cellStyle name="40% - 輔色5 21 12 5 16" xfId="28545"/>
    <cellStyle name="40% - 輔色5 21 12 5 17" xfId="29537"/>
    <cellStyle name="40% - 輔色5 21 12 5 18" xfId="30487"/>
    <cellStyle name="40% - 輔色5 21 12 5 19" xfId="31417"/>
    <cellStyle name="40% - 輔色5 21 12 5 2" xfId="12721"/>
    <cellStyle name="40% - 輔色5 21 12 5 20" xfId="32336"/>
    <cellStyle name="40% - 輔色5 21 12 5 3" xfId="13942"/>
    <cellStyle name="40% - 輔色5 21 12 5 4" xfId="15159"/>
    <cellStyle name="40% - 輔色5 21 12 5 5" xfId="16346"/>
    <cellStyle name="40% - 輔色5 21 12 5 6" xfId="17545"/>
    <cellStyle name="40% - 輔色5 21 12 5 7" xfId="18713"/>
    <cellStyle name="40% - 輔色5 21 12 5 8" xfId="19860"/>
    <cellStyle name="40% - 輔色5 21 12 5 9" xfId="20992"/>
    <cellStyle name="40% - 輔色5 21 12 6" xfId="6252"/>
    <cellStyle name="40% - 輔色5 21 12 6 10" xfId="21667"/>
    <cellStyle name="40% - 輔色5 21 12 6 11" xfId="22776"/>
    <cellStyle name="40% - 輔色5 21 12 6 12" xfId="23881"/>
    <cellStyle name="40% - 輔色5 21 12 6 13" xfId="24972"/>
    <cellStyle name="40% - 輔色5 21 12 6 14" xfId="26056"/>
    <cellStyle name="40% - 輔色5 21 12 6 15" xfId="27115"/>
    <cellStyle name="40% - 輔色5 21 12 6 16" xfId="28149"/>
    <cellStyle name="40% - 輔色5 21 12 6 17" xfId="29163"/>
    <cellStyle name="40% - 輔色5 21 12 6 18" xfId="30144"/>
    <cellStyle name="40% - 輔色5 21 12 6 19" xfId="31079"/>
    <cellStyle name="40% - 輔色5 21 12 6 2" xfId="12221"/>
    <cellStyle name="40% - 輔色5 21 12 6 20" xfId="32004"/>
    <cellStyle name="40% - 輔色5 21 12 6 3" xfId="13428"/>
    <cellStyle name="40% - 輔色5 21 12 6 4" xfId="14653"/>
    <cellStyle name="40% - 輔色5 21 12 6 5" xfId="15851"/>
    <cellStyle name="40% - 輔色5 21 12 6 6" xfId="17043"/>
    <cellStyle name="40% - 輔色5 21 12 6 7" xfId="18230"/>
    <cellStyle name="40% - 輔色5 21 12 6 8" xfId="19398"/>
    <cellStyle name="40% - 輔色5 21 12 6 9" xfId="20535"/>
    <cellStyle name="40% - 輔色5 21 12 7" xfId="11450"/>
    <cellStyle name="40% - 輔色5 21 12 8" xfId="8063"/>
    <cellStyle name="40% - 輔色5 21 12 9" xfId="8865"/>
    <cellStyle name="40% - 輔色5 21 13" xfId="5745"/>
    <cellStyle name="40% - 輔色5 21 13 10" xfId="9941"/>
    <cellStyle name="40% - 輔色5 21 13 11" xfId="11324"/>
    <cellStyle name="40% - 輔色5 21 13 12" xfId="8142"/>
    <cellStyle name="40% - 輔色5 21 13 13" xfId="11080"/>
    <cellStyle name="40% - 輔色5 21 13 14" xfId="9413"/>
    <cellStyle name="40% - 輔色5 21 13 15" xfId="17070"/>
    <cellStyle name="40% - 輔色5 21 13 16" xfId="11762"/>
    <cellStyle name="40% - 輔色5 21 13 17" xfId="19762"/>
    <cellStyle name="40% - 輔色5 21 13 18" xfId="14799"/>
    <cellStyle name="40% - 輔色5 21 13 19" xfId="21597"/>
    <cellStyle name="40% - 輔色5 21 13 2" xfId="7097"/>
    <cellStyle name="40% - 輔色5 21 13 2 10" xfId="22347"/>
    <cellStyle name="40% - 輔色5 21 13 2 11" xfId="23453"/>
    <cellStyle name="40% - 輔色5 21 13 2 12" xfId="24548"/>
    <cellStyle name="40% - 輔色5 21 13 2 13" xfId="25632"/>
    <cellStyle name="40% - 輔色5 21 13 2 14" xfId="26697"/>
    <cellStyle name="40% - 輔色5 21 13 2 15" xfId="27742"/>
    <cellStyle name="40% - 輔色5 21 13 2 16" xfId="28762"/>
    <cellStyle name="40% - 輔色5 21 13 2 17" xfId="29749"/>
    <cellStyle name="40% - 輔色5 21 13 2 18" xfId="30696"/>
    <cellStyle name="40% - 輔色5 21 13 2 19" xfId="31624"/>
    <cellStyle name="40% - 輔色5 21 13 2 2" xfId="12968"/>
    <cellStyle name="40% - 輔色5 21 13 2 20" xfId="32540"/>
    <cellStyle name="40% - 輔色5 21 13 2 3" xfId="14186"/>
    <cellStyle name="40% - 輔色5 21 13 2 4" xfId="15398"/>
    <cellStyle name="40% - 輔色5 21 13 2 5" xfId="16590"/>
    <cellStyle name="40% - 輔色5 21 13 2 6" xfId="17783"/>
    <cellStyle name="40% - 輔色5 21 13 2 7" xfId="18949"/>
    <cellStyle name="40% - 輔色5 21 13 2 8" xfId="20093"/>
    <cellStyle name="40% - 輔色5 21 13 2 9" xfId="21228"/>
    <cellStyle name="40% - 輔色5 21 13 20" xfId="10632"/>
    <cellStyle name="40% - 輔色5 21 13 21" xfId="18160"/>
    <cellStyle name="40% - 輔色5 21 13 22" xfId="25303"/>
    <cellStyle name="40% - 輔色5 21 13 23" xfId="10024"/>
    <cellStyle name="40% - 輔色5 21 13 24" xfId="13518"/>
    <cellStyle name="40% - 輔色5 21 13 25" xfId="9099"/>
    <cellStyle name="40% - 輔色5 21 13 3" xfId="7180"/>
    <cellStyle name="40% - 輔色5 21 13 3 10" xfId="22423"/>
    <cellStyle name="40% - 輔色5 21 13 3 11" xfId="23529"/>
    <cellStyle name="40% - 輔色5 21 13 3 12" xfId="24622"/>
    <cellStyle name="40% - 輔色5 21 13 3 13" xfId="25708"/>
    <cellStyle name="40% - 輔色5 21 13 3 14" xfId="26767"/>
    <cellStyle name="40% - 輔色5 21 13 3 15" xfId="27812"/>
    <cellStyle name="40% - 輔色5 21 13 3 16" xfId="28833"/>
    <cellStyle name="40% - 輔色5 21 13 3 17" xfId="29821"/>
    <cellStyle name="40% - 輔色5 21 13 3 18" xfId="30763"/>
    <cellStyle name="40% - 輔色5 21 13 3 19" xfId="31691"/>
    <cellStyle name="40% - 輔色5 21 13 3 2" xfId="13047"/>
    <cellStyle name="40% - 輔色5 21 13 3 20" xfId="32607"/>
    <cellStyle name="40% - 輔色5 21 13 3 3" xfId="14267"/>
    <cellStyle name="40% - 輔色5 21 13 3 4" xfId="15476"/>
    <cellStyle name="40% - 輔色5 21 13 3 5" xfId="16667"/>
    <cellStyle name="40% - 輔色5 21 13 3 6" xfId="17863"/>
    <cellStyle name="40% - 輔色5 21 13 3 7" xfId="19026"/>
    <cellStyle name="40% - 輔色5 21 13 3 8" xfId="20167"/>
    <cellStyle name="40% - 輔色5 21 13 3 9" xfId="21302"/>
    <cellStyle name="40% - 輔色5 21 13 4" xfId="7265"/>
    <cellStyle name="40% - 輔色5 21 13 4 10" xfId="22499"/>
    <cellStyle name="40% - 輔色5 21 13 4 11" xfId="23605"/>
    <cellStyle name="40% - 輔色5 21 13 4 12" xfId="24697"/>
    <cellStyle name="40% - 輔色5 21 13 4 13" xfId="25784"/>
    <cellStyle name="40% - 輔色5 21 13 4 14" xfId="26846"/>
    <cellStyle name="40% - 輔色5 21 13 4 15" xfId="27887"/>
    <cellStyle name="40% - 輔色5 21 13 4 16" xfId="28909"/>
    <cellStyle name="40% - 輔色5 21 13 4 17" xfId="29897"/>
    <cellStyle name="40% - 輔色5 21 13 4 18" xfId="30837"/>
    <cellStyle name="40% - 輔色5 21 13 4 19" xfId="31764"/>
    <cellStyle name="40% - 輔色5 21 13 4 2" xfId="13126"/>
    <cellStyle name="40% - 輔色5 21 13 4 20" xfId="32680"/>
    <cellStyle name="40% - 輔色5 21 13 4 3" xfId="14348"/>
    <cellStyle name="40% - 輔色5 21 13 4 4" xfId="15556"/>
    <cellStyle name="40% - 輔色5 21 13 4 5" xfId="16749"/>
    <cellStyle name="40% - 輔色5 21 13 4 6" xfId="17944"/>
    <cellStyle name="40% - 輔色5 21 13 4 7" xfId="19107"/>
    <cellStyle name="40% - 輔色5 21 13 4 8" xfId="20247"/>
    <cellStyle name="40% - 輔色5 21 13 4 9" xfId="21384"/>
    <cellStyle name="40% - 輔色5 21 13 5" xfId="7338"/>
    <cellStyle name="40% - 輔色5 21 13 5 10" xfId="22568"/>
    <cellStyle name="40% - 輔色5 21 13 5 11" xfId="23672"/>
    <cellStyle name="40% - 輔色5 21 13 5 12" xfId="24764"/>
    <cellStyle name="40% - 輔色5 21 13 5 13" xfId="25851"/>
    <cellStyle name="40% - 輔色5 21 13 5 14" xfId="26913"/>
    <cellStyle name="40% - 輔色5 21 13 5 15" xfId="27957"/>
    <cellStyle name="40% - 輔色5 21 13 5 16" xfId="28976"/>
    <cellStyle name="40% - 輔色5 21 13 5 17" xfId="29964"/>
    <cellStyle name="40% - 輔色5 21 13 5 18" xfId="30904"/>
    <cellStyle name="40% - 輔色5 21 13 5 19" xfId="31831"/>
    <cellStyle name="40% - 輔色5 21 13 5 2" xfId="13196"/>
    <cellStyle name="40% - 輔色5 21 13 5 20" xfId="32746"/>
    <cellStyle name="40% - 輔色5 21 13 5 3" xfId="14417"/>
    <cellStyle name="40% - 輔色5 21 13 5 4" xfId="15627"/>
    <cellStyle name="40% - 輔色5 21 13 5 5" xfId="16820"/>
    <cellStyle name="40% - 輔色5 21 13 5 6" xfId="18013"/>
    <cellStyle name="40% - 輔色5 21 13 5 7" xfId="19175"/>
    <cellStyle name="40% - 輔色5 21 13 5 8" xfId="20318"/>
    <cellStyle name="40% - 輔色5 21 13 5 9" xfId="21453"/>
    <cellStyle name="40% - 輔色5 21 13 6" xfId="7405"/>
    <cellStyle name="40% - 輔色5 21 13 6 10" xfId="22634"/>
    <cellStyle name="40% - 輔色5 21 13 6 11" xfId="23738"/>
    <cellStyle name="40% - 輔色5 21 13 6 12" xfId="24831"/>
    <cellStyle name="40% - 輔色5 21 13 6 13" xfId="25917"/>
    <cellStyle name="40% - 輔色5 21 13 6 14" xfId="26979"/>
    <cellStyle name="40% - 輔色5 21 13 6 15" xfId="28024"/>
    <cellStyle name="40% - 輔色5 21 13 6 16" xfId="29042"/>
    <cellStyle name="40% - 輔色5 21 13 6 17" xfId="30030"/>
    <cellStyle name="40% - 輔色5 21 13 6 18" xfId="30970"/>
    <cellStyle name="40% - 輔色5 21 13 6 19" xfId="31897"/>
    <cellStyle name="40% - 輔色5 21 13 6 2" xfId="13263"/>
    <cellStyle name="40% - 輔色5 21 13 6 20" xfId="32812"/>
    <cellStyle name="40% - 輔色5 21 13 6 3" xfId="14484"/>
    <cellStyle name="40% - 輔色5 21 13 6 4" xfId="15694"/>
    <cellStyle name="40% - 輔色5 21 13 6 5" xfId="16887"/>
    <cellStyle name="40% - 輔色5 21 13 6 6" xfId="18080"/>
    <cellStyle name="40% - 輔色5 21 13 6 7" xfId="19242"/>
    <cellStyle name="40% - 輔色5 21 13 6 8" xfId="20385"/>
    <cellStyle name="40% - 輔色5 21 13 6 9" xfId="21519"/>
    <cellStyle name="40% - 輔色5 21 13 7" xfId="11794"/>
    <cellStyle name="40% - 輔色5 21 13 8" xfId="7787"/>
    <cellStyle name="40% - 輔色5 21 13 9" xfId="9075"/>
    <cellStyle name="40% - 輔色5 21 14" xfId="6808"/>
    <cellStyle name="40% - 輔色5 21 14 10" xfId="22090"/>
    <cellStyle name="40% - 輔色5 21 14 11" xfId="23197"/>
    <cellStyle name="40% - 輔色5 21 14 12" xfId="24295"/>
    <cellStyle name="40% - 輔色5 21 14 13" xfId="25375"/>
    <cellStyle name="40% - 輔色5 21 14 14" xfId="26441"/>
    <cellStyle name="40% - 輔色5 21 14 15" xfId="27493"/>
    <cellStyle name="40% - 輔色5 21 14 16" xfId="28519"/>
    <cellStyle name="40% - 輔色5 21 14 17" xfId="29512"/>
    <cellStyle name="40% - 輔色5 21 14 18" xfId="30462"/>
    <cellStyle name="40% - 輔色5 21 14 19" xfId="31392"/>
    <cellStyle name="40% - 輔色5 21 14 2" xfId="12694"/>
    <cellStyle name="40% - 輔色5 21 14 20" xfId="32311"/>
    <cellStyle name="40% - 輔色5 21 14 3" xfId="13915"/>
    <cellStyle name="40% - 輔色5 21 14 4" xfId="15132"/>
    <cellStyle name="40% - 輔色5 21 14 5" xfId="16316"/>
    <cellStyle name="40% - 輔色5 21 14 6" xfId="17517"/>
    <cellStyle name="40% - 輔色5 21 14 7" xfId="18685"/>
    <cellStyle name="40% - 輔色5 21 14 8" xfId="19833"/>
    <cellStyle name="40% - 輔色5 21 14 9" xfId="20964"/>
    <cellStyle name="40% - 輔色5 21 15" xfId="6202"/>
    <cellStyle name="40% - 輔色5 21 15 10" xfId="21634"/>
    <cellStyle name="40% - 輔色5 21 15 11" xfId="22744"/>
    <cellStyle name="40% - 輔色5 21 15 12" xfId="23851"/>
    <cellStyle name="40% - 輔色5 21 15 13" xfId="24942"/>
    <cellStyle name="40% - 輔色5 21 15 14" xfId="26028"/>
    <cellStyle name="40% - 輔色5 21 15 15" xfId="27088"/>
    <cellStyle name="40% - 輔色5 21 15 16" xfId="28127"/>
    <cellStyle name="40% - 輔色5 21 15 17" xfId="29139"/>
    <cellStyle name="40% - 輔色5 21 15 18" xfId="30124"/>
    <cellStyle name="40% - 輔色5 21 15 19" xfId="31063"/>
    <cellStyle name="40% - 輔色5 21 15 2" xfId="12178"/>
    <cellStyle name="40% - 輔色5 21 15 20" xfId="31989"/>
    <cellStyle name="40% - 輔色5 21 15 3" xfId="13389"/>
    <cellStyle name="40% - 輔色5 21 15 4" xfId="14611"/>
    <cellStyle name="40% - 輔色5 21 15 5" xfId="15814"/>
    <cellStyle name="40% - 輔色5 21 15 6" xfId="17003"/>
    <cellStyle name="40% - 輔色5 21 15 7" xfId="18195"/>
    <cellStyle name="40% - 輔色5 21 15 8" xfId="19357"/>
    <cellStyle name="40% - 輔色5 21 15 9" xfId="20502"/>
    <cellStyle name="40% - 輔色5 21 16" xfId="6858"/>
    <cellStyle name="40% - 輔色5 21 16 10" xfId="22133"/>
    <cellStyle name="40% - 輔色5 21 16 11" xfId="23239"/>
    <cellStyle name="40% - 輔色5 21 16 12" xfId="24337"/>
    <cellStyle name="40% - 輔色5 21 16 13" xfId="25418"/>
    <cellStyle name="40% - 輔色5 21 16 14" xfId="26483"/>
    <cellStyle name="40% - 輔色5 21 16 15" xfId="27531"/>
    <cellStyle name="40% - 輔色5 21 16 16" xfId="28559"/>
    <cellStyle name="40% - 輔色5 21 16 17" xfId="29549"/>
    <cellStyle name="40% - 輔色5 21 16 18" xfId="30499"/>
    <cellStyle name="40% - 輔色5 21 16 19" xfId="31429"/>
    <cellStyle name="40% - 輔色5 21 16 2" xfId="12740"/>
    <cellStyle name="40% - 輔色5 21 16 20" xfId="32348"/>
    <cellStyle name="40% - 輔色5 21 16 3" xfId="13960"/>
    <cellStyle name="40% - 輔色5 21 16 4" xfId="15177"/>
    <cellStyle name="40% - 輔色5 21 16 5" xfId="16365"/>
    <cellStyle name="40% - 輔色5 21 16 6" xfId="17560"/>
    <cellStyle name="40% - 輔色5 21 16 7" xfId="18731"/>
    <cellStyle name="40% - 輔色5 21 16 8" xfId="19876"/>
    <cellStyle name="40% - 輔色5 21 16 9" xfId="21011"/>
    <cellStyle name="40% - 輔色5 21 17" xfId="6187"/>
    <cellStyle name="40% - 輔色5 21 17 10" xfId="21619"/>
    <cellStyle name="40% - 輔色5 21 17 11" xfId="22729"/>
    <cellStyle name="40% - 輔色5 21 17 12" xfId="23836"/>
    <cellStyle name="40% - 輔色5 21 17 13" xfId="24928"/>
    <cellStyle name="40% - 輔色5 21 17 14" xfId="26014"/>
    <cellStyle name="40% - 輔色5 21 17 15" xfId="27075"/>
    <cellStyle name="40% - 輔色5 21 17 16" xfId="28114"/>
    <cellStyle name="40% - 輔色5 21 17 17" xfId="29126"/>
    <cellStyle name="40% - 輔色5 21 17 18" xfId="30111"/>
    <cellStyle name="40% - 輔色5 21 17 19" xfId="31050"/>
    <cellStyle name="40% - 輔色5 21 17 2" xfId="12164"/>
    <cellStyle name="40% - 輔色5 21 17 20" xfId="31976"/>
    <cellStyle name="40% - 輔色5 21 17 3" xfId="13374"/>
    <cellStyle name="40% - 輔色5 21 17 4" xfId="14597"/>
    <cellStyle name="40% - 輔色5 21 17 5" xfId="15799"/>
    <cellStyle name="40% - 輔色5 21 17 6" xfId="16989"/>
    <cellStyle name="40% - 輔色5 21 17 7" xfId="18180"/>
    <cellStyle name="40% - 輔色5 21 17 8" xfId="19344"/>
    <cellStyle name="40% - 輔色5 21 17 9" xfId="20488"/>
    <cellStyle name="40% - 輔色5 21 18" xfId="7000"/>
    <cellStyle name="40% - 輔色5 21 18 10" xfId="22262"/>
    <cellStyle name="40% - 輔色5 21 18 11" xfId="23371"/>
    <cellStyle name="40% - 輔色5 21 18 12" xfId="24465"/>
    <cellStyle name="40% - 輔色5 21 18 13" xfId="25546"/>
    <cellStyle name="40% - 輔色5 21 18 14" xfId="26612"/>
    <cellStyle name="40% - 輔色5 21 18 15" xfId="27657"/>
    <cellStyle name="40% - 輔色5 21 18 16" xfId="28679"/>
    <cellStyle name="40% - 輔色5 21 18 17" xfId="29667"/>
    <cellStyle name="40% - 輔色5 21 18 18" xfId="30615"/>
    <cellStyle name="40% - 輔色5 21 18 19" xfId="31544"/>
    <cellStyle name="40% - 輔色5 21 18 2" xfId="12877"/>
    <cellStyle name="40% - 輔色5 21 18 20" xfId="32462"/>
    <cellStyle name="40% - 輔色5 21 18 3" xfId="14094"/>
    <cellStyle name="40% - 輔色5 21 18 4" xfId="15309"/>
    <cellStyle name="40% - 輔色5 21 18 5" xfId="16497"/>
    <cellStyle name="40% - 輔色5 21 18 6" xfId="17694"/>
    <cellStyle name="40% - 輔色5 21 18 7" xfId="18861"/>
    <cellStyle name="40% - 輔色5 21 18 8" xfId="20004"/>
    <cellStyle name="40% - 輔色5 21 18 9" xfId="21140"/>
    <cellStyle name="40% - 輔色5 21 19" xfId="10917"/>
    <cellStyle name="40% - 輔色5 21 2" xfId="4900"/>
    <cellStyle name="40% - 輔色5 21 2 10" xfId="10298"/>
    <cellStyle name="40% - 輔色5 21 2 11" xfId="9583"/>
    <cellStyle name="40% - 輔色5 21 2 12" xfId="14804"/>
    <cellStyle name="40% - 輔色5 21 2 13" xfId="11092"/>
    <cellStyle name="40% - 輔色5 21 2 14" xfId="8858"/>
    <cellStyle name="40% - 輔色5 21 2 15" xfId="21133"/>
    <cellStyle name="40% - 輔色5 21 2 16" xfId="7887"/>
    <cellStyle name="40% - 輔色5 21 2 17" xfId="7889"/>
    <cellStyle name="40% - 輔色5 21 2 18" xfId="13731"/>
    <cellStyle name="40% - 輔色5 21 2 19" xfId="16241"/>
    <cellStyle name="40% - 輔色5 21 2 2" xfId="6879"/>
    <cellStyle name="40% - 輔色5 21 2 2 10" xfId="22153"/>
    <cellStyle name="40% - 輔色5 21 2 2 11" xfId="23259"/>
    <cellStyle name="40% - 輔色5 21 2 2 12" xfId="24357"/>
    <cellStyle name="40% - 輔色5 21 2 2 13" xfId="25439"/>
    <cellStyle name="40% - 輔色5 21 2 2 14" xfId="26502"/>
    <cellStyle name="40% - 輔色5 21 2 2 15" xfId="27550"/>
    <cellStyle name="40% - 輔色5 21 2 2 16" xfId="28579"/>
    <cellStyle name="40% - 輔色5 21 2 2 17" xfId="29568"/>
    <cellStyle name="40% - 輔色5 21 2 2 18" xfId="30518"/>
    <cellStyle name="40% - 輔色5 21 2 2 19" xfId="31448"/>
    <cellStyle name="40% - 輔色5 21 2 2 2" xfId="12761"/>
    <cellStyle name="40% - 輔色5 21 2 2 20" xfId="32367"/>
    <cellStyle name="40% - 輔色5 21 2 2 3" xfId="13980"/>
    <cellStyle name="40% - 輔色5 21 2 2 4" xfId="15197"/>
    <cellStyle name="40% - 輔色5 21 2 2 5" xfId="16385"/>
    <cellStyle name="40% - 輔色5 21 2 2 6" xfId="17581"/>
    <cellStyle name="40% - 輔色5 21 2 2 7" xfId="18751"/>
    <cellStyle name="40% - 輔色5 21 2 2 8" xfId="19896"/>
    <cellStyle name="40% - 輔色5 21 2 2 9" xfId="21030"/>
    <cellStyle name="40% - 輔色5 21 2 20" xfId="11705"/>
    <cellStyle name="40% - 輔色5 21 2 21" xfId="12650"/>
    <cellStyle name="40% - 輔色5 21 2 22" xfId="28672"/>
    <cellStyle name="40% - 輔色5 21 2 23" xfId="25175"/>
    <cellStyle name="40% - 輔色5 21 2 24" xfId="11231"/>
    <cellStyle name="40% - 輔色5 21 2 25" xfId="29181"/>
    <cellStyle name="40% - 輔色5 21 2 3" xfId="6150"/>
    <cellStyle name="40% - 輔色5 21 2 3 10" xfId="15263"/>
    <cellStyle name="40% - 輔色5 21 2 3 11" xfId="7631"/>
    <cellStyle name="40% - 輔色5 21 2 3 12" xfId="9754"/>
    <cellStyle name="40% - 輔色5 21 2 3 13" xfId="10788"/>
    <cellStyle name="40% - 輔色5 21 2 3 14" xfId="12527"/>
    <cellStyle name="40% - 輔色5 21 2 3 15" xfId="10439"/>
    <cellStyle name="40% - 輔色5 21 2 3 16" xfId="11441"/>
    <cellStyle name="40% - 輔色5 21 2 3 17" xfId="13492"/>
    <cellStyle name="40% - 輔色5 21 2 3 18" xfId="11858"/>
    <cellStyle name="40% - 輔色5 21 2 3 19" xfId="25051"/>
    <cellStyle name="40% - 輔色5 21 2 3 2" xfId="12129"/>
    <cellStyle name="40% - 輔色5 21 2 3 20" xfId="29361"/>
    <cellStyle name="40% - 輔色5 21 2 3 3" xfId="7517"/>
    <cellStyle name="40% - 輔色5 21 2 3 4" xfId="9281"/>
    <cellStyle name="40% - 輔色5 21 2 3 5" xfId="11625"/>
    <cellStyle name="40% - 輔色5 21 2 3 6" xfId="7923"/>
    <cellStyle name="40% - 輔色5 21 2 3 7" xfId="15249"/>
    <cellStyle name="40% - 輔色5 21 2 3 8" xfId="8078"/>
    <cellStyle name="40% - 輔色5 21 2 3 9" xfId="13544"/>
    <cellStyle name="40% - 輔色5 21 2 4" xfId="6691"/>
    <cellStyle name="40% - 輔色5 21 2 4 10" xfId="21997"/>
    <cellStyle name="40% - 輔色5 21 2 4 11" xfId="23110"/>
    <cellStyle name="40% - 輔色5 21 2 4 12" xfId="24202"/>
    <cellStyle name="40% - 輔色5 21 2 4 13" xfId="25285"/>
    <cellStyle name="40% - 輔色5 21 2 4 14" xfId="26352"/>
    <cellStyle name="40% - 輔色5 21 2 4 15" xfId="27405"/>
    <cellStyle name="40% - 輔色5 21 2 4 16" xfId="28432"/>
    <cellStyle name="40% - 輔色5 21 2 4 17" xfId="29434"/>
    <cellStyle name="40% - 輔色5 21 2 4 18" xfId="30391"/>
    <cellStyle name="40% - 輔色5 21 2 4 19" xfId="31322"/>
    <cellStyle name="40% - 輔色5 21 2 4 2" xfId="12596"/>
    <cellStyle name="40% - 輔色5 21 2 4 20" xfId="32242"/>
    <cellStyle name="40% - 輔色5 21 2 4 3" xfId="13810"/>
    <cellStyle name="40% - 輔色5 21 2 4 4" xfId="15031"/>
    <cellStyle name="40% - 輔色5 21 2 4 5" xfId="16220"/>
    <cellStyle name="40% - 輔色5 21 2 4 6" xfId="17417"/>
    <cellStyle name="40% - 輔色5 21 2 4 7" xfId="18583"/>
    <cellStyle name="40% - 輔色5 21 2 4 8" xfId="19741"/>
    <cellStyle name="40% - 輔色5 21 2 4 9" xfId="20866"/>
    <cellStyle name="40% - 輔色5 21 2 5" xfId="6714"/>
    <cellStyle name="40% - 輔色5 21 2 5 10" xfId="22016"/>
    <cellStyle name="40% - 輔色5 21 2 5 11" xfId="23127"/>
    <cellStyle name="40% - 輔色5 21 2 5 12" xfId="24220"/>
    <cellStyle name="40% - 輔色5 21 2 5 13" xfId="25301"/>
    <cellStyle name="40% - 輔色5 21 2 5 14" xfId="26371"/>
    <cellStyle name="40% - 輔色5 21 2 5 15" xfId="27422"/>
    <cellStyle name="40% - 輔色5 21 2 5 16" xfId="28449"/>
    <cellStyle name="40% - 輔色5 21 2 5 17" xfId="29450"/>
    <cellStyle name="40% - 輔色5 21 2 5 18" xfId="30403"/>
    <cellStyle name="40% - 輔色5 21 2 5 19" xfId="31334"/>
    <cellStyle name="40% - 輔色5 21 2 5 2" xfId="12616"/>
    <cellStyle name="40% - 輔色5 21 2 5 20" xfId="32254"/>
    <cellStyle name="40% - 輔色5 21 2 5 3" xfId="13830"/>
    <cellStyle name="40% - 輔色5 21 2 5 4" xfId="15049"/>
    <cellStyle name="40% - 輔色5 21 2 5 5" xfId="16240"/>
    <cellStyle name="40% - 輔色5 21 2 5 6" xfId="17435"/>
    <cellStyle name="40% - 輔色5 21 2 5 7" xfId="18606"/>
    <cellStyle name="40% - 輔色5 21 2 5 8" xfId="19760"/>
    <cellStyle name="40% - 輔色5 21 2 5 9" xfId="20887"/>
    <cellStyle name="40% - 輔色5 21 2 6" xfId="6638"/>
    <cellStyle name="40% - 輔色5 21 2 6 10" xfId="21957"/>
    <cellStyle name="40% - 輔色5 21 2 6 11" xfId="23068"/>
    <cellStyle name="40% - 輔色5 21 2 6 12" xfId="24162"/>
    <cellStyle name="40% - 輔色5 21 2 6 13" xfId="25247"/>
    <cellStyle name="40% - 輔色5 21 2 6 14" xfId="26311"/>
    <cellStyle name="40% - 輔色5 21 2 6 15" xfId="27363"/>
    <cellStyle name="40% - 輔色5 21 2 6 16" xfId="28393"/>
    <cellStyle name="40% - 輔色5 21 2 6 17" xfId="29393"/>
    <cellStyle name="40% - 輔色5 21 2 6 18" xfId="30354"/>
    <cellStyle name="40% - 輔色5 21 2 6 19" xfId="31284"/>
    <cellStyle name="40% - 輔色5 21 2 6 2" xfId="12549"/>
    <cellStyle name="40% - 輔色5 21 2 6 20" xfId="32205"/>
    <cellStyle name="40% - 輔色5 21 2 6 3" xfId="13763"/>
    <cellStyle name="40% - 輔色5 21 2 6 4" xfId="14981"/>
    <cellStyle name="40% - 輔色5 21 2 6 5" xfId="16173"/>
    <cellStyle name="40% - 輔色5 21 2 6 6" xfId="17366"/>
    <cellStyle name="40% - 輔色5 21 2 6 7" xfId="18536"/>
    <cellStyle name="40% - 輔色5 21 2 6 8" xfId="19693"/>
    <cellStyle name="40% - 輔色5 21 2 6 9" xfId="20823"/>
    <cellStyle name="40% - 輔色5 21 2 7" xfId="11155"/>
    <cellStyle name="40% - 輔色5 21 2 8" xfId="9527"/>
    <cellStyle name="40% - 輔色5 21 2 9" xfId="11810"/>
    <cellStyle name="40% - 輔色5 21 20" xfId="10424"/>
    <cellStyle name="40% - 輔色5 21 21" xfId="12453"/>
    <cellStyle name="40% - 輔色5 21 22" xfId="13665"/>
    <cellStyle name="40% - 輔色5 21 23" xfId="14889"/>
    <cellStyle name="40% - 輔色5 21 24" xfId="13345"/>
    <cellStyle name="40% - 輔色5 21 25" xfId="17111"/>
    <cellStyle name="40% - 輔色5 21 26" xfId="18452"/>
    <cellStyle name="40% - 輔色5 21 27" xfId="14196"/>
    <cellStyle name="40% - 輔色5 21 28" xfId="20530"/>
    <cellStyle name="40% - 輔色5 21 29" xfId="21870"/>
    <cellStyle name="40% - 輔色5 21 3" xfId="5853"/>
    <cellStyle name="40% - 輔色5 21 3 10" xfId="9552"/>
    <cellStyle name="40% - 輔色5 21 3 11" xfId="11447"/>
    <cellStyle name="40% - 輔色5 21 3 12" xfId="8838"/>
    <cellStyle name="40% - 輔色5 21 3 13" xfId="15868"/>
    <cellStyle name="40% - 輔色5 21 3 14" xfId="10260"/>
    <cellStyle name="40% - 輔色5 21 3 15" xfId="17246"/>
    <cellStyle name="40% - 輔色5 21 3 16" xfId="16128"/>
    <cellStyle name="40% - 輔色5 21 3 17" xfId="9745"/>
    <cellStyle name="40% - 輔色5 21 3 18" xfId="13741"/>
    <cellStyle name="40% - 輔色5 21 3 19" xfId="18175"/>
    <cellStyle name="40% - 輔色5 21 3 2" xfId="7132"/>
    <cellStyle name="40% - 輔色5 21 3 2 10" xfId="22379"/>
    <cellStyle name="40% - 輔色5 21 3 2 11" xfId="23485"/>
    <cellStyle name="40% - 輔色5 21 3 2 12" xfId="24580"/>
    <cellStyle name="40% - 輔色5 21 3 2 13" xfId="25665"/>
    <cellStyle name="40% - 輔色5 21 3 2 14" xfId="26727"/>
    <cellStyle name="40% - 輔色5 21 3 2 15" xfId="27771"/>
    <cellStyle name="40% - 輔色5 21 3 2 16" xfId="28792"/>
    <cellStyle name="40% - 輔色5 21 3 2 17" xfId="29780"/>
    <cellStyle name="40% - 輔色5 21 3 2 18" xfId="30725"/>
    <cellStyle name="40% - 輔色5 21 3 2 19" xfId="31653"/>
    <cellStyle name="40% - 輔色5 21 3 2 2" xfId="13002"/>
    <cellStyle name="40% - 輔色5 21 3 2 20" xfId="32569"/>
    <cellStyle name="40% - 輔色5 21 3 2 3" xfId="14221"/>
    <cellStyle name="40% - 輔色5 21 3 2 4" xfId="15432"/>
    <cellStyle name="40% - 輔色5 21 3 2 5" xfId="16623"/>
    <cellStyle name="40% - 輔色5 21 3 2 6" xfId="17817"/>
    <cellStyle name="40% - 輔色5 21 3 2 7" xfId="18982"/>
    <cellStyle name="40% - 輔色5 21 3 2 8" xfId="20126"/>
    <cellStyle name="40% - 輔色5 21 3 2 9" xfId="21260"/>
    <cellStyle name="40% - 輔色5 21 3 20" xfId="10477"/>
    <cellStyle name="40% - 輔色5 21 3 21" xfId="20483"/>
    <cellStyle name="40% - 輔色5 21 3 22" xfId="25579"/>
    <cellStyle name="40% - 輔色5 21 3 23" xfId="27128"/>
    <cellStyle name="40% - 輔色5 21 3 24" xfId="28370"/>
    <cellStyle name="40% - 輔色5 21 3 25" xfId="28140"/>
    <cellStyle name="40% - 輔色5 21 3 3" xfId="7221"/>
    <cellStyle name="40% - 輔色5 21 3 3 10" xfId="22459"/>
    <cellStyle name="40% - 輔色5 21 3 3 11" xfId="23565"/>
    <cellStyle name="40% - 輔色5 21 3 3 12" xfId="24657"/>
    <cellStyle name="40% - 輔色5 21 3 3 13" xfId="25744"/>
    <cellStyle name="40% - 輔色5 21 3 3 14" xfId="26803"/>
    <cellStyle name="40% - 輔色5 21 3 3 15" xfId="27846"/>
    <cellStyle name="40% - 輔色5 21 3 3 16" xfId="28868"/>
    <cellStyle name="40% - 輔色5 21 3 3 17" xfId="29855"/>
    <cellStyle name="40% - 輔色5 21 3 3 18" xfId="30797"/>
    <cellStyle name="40% - 輔色5 21 3 3 19" xfId="31724"/>
    <cellStyle name="40% - 輔色5 21 3 3 2" xfId="13085"/>
    <cellStyle name="40% - 輔色5 21 3 3 20" xfId="32640"/>
    <cellStyle name="40% - 輔色5 21 3 3 3" xfId="14304"/>
    <cellStyle name="40% - 輔色5 21 3 3 4" xfId="15514"/>
    <cellStyle name="40% - 輔色5 21 3 3 5" xfId="16707"/>
    <cellStyle name="40% - 輔色5 21 3 3 6" xfId="17900"/>
    <cellStyle name="40% - 輔色5 21 3 3 7" xfId="19063"/>
    <cellStyle name="40% - 輔色5 21 3 3 8" xfId="20204"/>
    <cellStyle name="40% - 輔色5 21 3 3 9" xfId="21341"/>
    <cellStyle name="40% - 輔色5 21 3 4" xfId="7297"/>
    <cellStyle name="40% - 輔色5 21 3 4 10" xfId="22527"/>
    <cellStyle name="40% - 輔色5 21 3 4 11" xfId="23632"/>
    <cellStyle name="40% - 輔色5 21 3 4 12" xfId="24724"/>
    <cellStyle name="40% - 輔色5 21 3 4 13" xfId="25811"/>
    <cellStyle name="40% - 輔色5 21 3 4 14" xfId="26873"/>
    <cellStyle name="40% - 輔色5 21 3 4 15" xfId="27916"/>
    <cellStyle name="40% - 輔色5 21 3 4 16" xfId="28936"/>
    <cellStyle name="40% - 輔色5 21 3 4 17" xfId="29924"/>
    <cellStyle name="40% - 輔色5 21 3 4 18" xfId="30864"/>
    <cellStyle name="40% - 輔色5 21 3 4 19" xfId="31791"/>
    <cellStyle name="40% - 輔色5 21 3 4 2" xfId="13155"/>
    <cellStyle name="40% - 輔色5 21 3 4 20" xfId="32707"/>
    <cellStyle name="40% - 輔色5 21 3 4 3" xfId="14376"/>
    <cellStyle name="40% - 輔色5 21 3 4 4" xfId="15587"/>
    <cellStyle name="40% - 輔色5 21 3 4 5" xfId="16779"/>
    <cellStyle name="40% - 輔色5 21 3 4 6" xfId="17973"/>
    <cellStyle name="40% - 輔色5 21 3 4 7" xfId="19135"/>
    <cellStyle name="40% - 輔色5 21 3 4 8" xfId="20277"/>
    <cellStyle name="40% - 輔色5 21 3 4 9" xfId="21412"/>
    <cellStyle name="40% - 輔色5 21 3 5" xfId="7366"/>
    <cellStyle name="40% - 輔色5 21 3 5 10" xfId="22595"/>
    <cellStyle name="40% - 輔色5 21 3 5 11" xfId="23699"/>
    <cellStyle name="40% - 輔色5 21 3 5 12" xfId="24792"/>
    <cellStyle name="40% - 輔色5 21 3 5 13" xfId="25878"/>
    <cellStyle name="40% - 輔色5 21 3 5 14" xfId="26940"/>
    <cellStyle name="40% - 輔色5 21 3 5 15" xfId="27985"/>
    <cellStyle name="40% - 輔色5 21 3 5 16" xfId="29003"/>
    <cellStyle name="40% - 輔色5 21 3 5 17" xfId="29991"/>
    <cellStyle name="40% - 輔色5 21 3 5 18" xfId="30931"/>
    <cellStyle name="40% - 輔色5 21 3 5 19" xfId="31858"/>
    <cellStyle name="40% - 輔色5 21 3 5 2" xfId="13224"/>
    <cellStyle name="40% - 輔色5 21 3 5 20" xfId="32773"/>
    <cellStyle name="40% - 輔色5 21 3 5 3" xfId="14445"/>
    <cellStyle name="40% - 輔色5 21 3 5 4" xfId="15655"/>
    <cellStyle name="40% - 輔色5 21 3 5 5" xfId="16848"/>
    <cellStyle name="40% - 輔色5 21 3 5 6" xfId="18041"/>
    <cellStyle name="40% - 輔色5 21 3 5 7" xfId="19203"/>
    <cellStyle name="40% - 輔色5 21 3 5 8" xfId="20346"/>
    <cellStyle name="40% - 輔色5 21 3 5 9" xfId="21480"/>
    <cellStyle name="40% - 輔色5 21 3 6" xfId="7432"/>
    <cellStyle name="40% - 輔色5 21 3 6 10" xfId="22661"/>
    <cellStyle name="40% - 輔色5 21 3 6 11" xfId="23765"/>
    <cellStyle name="40% - 輔色5 21 3 6 12" xfId="24858"/>
    <cellStyle name="40% - 輔色5 21 3 6 13" xfId="25944"/>
    <cellStyle name="40% - 輔色5 21 3 6 14" xfId="27006"/>
    <cellStyle name="40% - 輔色5 21 3 6 15" xfId="28051"/>
    <cellStyle name="40% - 輔色5 21 3 6 16" xfId="29069"/>
    <cellStyle name="40% - 輔色5 21 3 6 17" xfId="30057"/>
    <cellStyle name="40% - 輔色5 21 3 6 18" xfId="30997"/>
    <cellStyle name="40% - 輔色5 21 3 6 19" xfId="31924"/>
    <cellStyle name="40% - 輔色5 21 3 6 2" xfId="13290"/>
    <cellStyle name="40% - 輔色5 21 3 6 20" xfId="32839"/>
    <cellStyle name="40% - 輔色5 21 3 6 3" xfId="14511"/>
    <cellStyle name="40% - 輔色5 21 3 6 4" xfId="15721"/>
    <cellStyle name="40% - 輔色5 21 3 6 5" xfId="16914"/>
    <cellStyle name="40% - 輔色5 21 3 6 6" xfId="18107"/>
    <cellStyle name="40% - 輔色5 21 3 6 7" xfId="19269"/>
    <cellStyle name="40% - 輔色5 21 3 6 8" xfId="20412"/>
    <cellStyle name="40% - 輔色5 21 3 6 9" xfId="21546"/>
    <cellStyle name="40% - 輔色5 21 3 7" xfId="11873"/>
    <cellStyle name="40% - 輔色5 21 3 8" xfId="7725"/>
    <cellStyle name="40% - 輔色5 21 3 9" xfId="10827"/>
    <cellStyle name="40% - 輔色5 21 30" xfId="22982"/>
    <cellStyle name="40% - 輔色5 21 31" xfId="24083"/>
    <cellStyle name="40% - 輔色5 21 32" xfId="25166"/>
    <cellStyle name="40% - 輔色5 21 33" xfId="26238"/>
    <cellStyle name="40% - 輔色5 21 34" xfId="7635"/>
    <cellStyle name="40% - 輔色5 21 35" xfId="24221"/>
    <cellStyle name="40% - 輔色5 21 36" xfId="29195"/>
    <cellStyle name="40% - 輔色5 21 37" xfId="10687"/>
    <cellStyle name="40% - 輔色5 21 4" xfId="4921"/>
    <cellStyle name="40% - 輔色5 21 4 10" xfId="11501"/>
    <cellStyle name="40% - 輔色5 21 4 11" xfId="8019"/>
    <cellStyle name="40% - 輔色5 21 4 12" xfId="13406"/>
    <cellStyle name="40% - 輔色5 21 4 13" xfId="9686"/>
    <cellStyle name="40% - 輔色5 21 4 14" xfId="8162"/>
    <cellStyle name="40% - 輔色5 21 4 15" xfId="11051"/>
    <cellStyle name="40% - 輔色5 21 4 16" xfId="20652"/>
    <cellStyle name="40% - 輔色5 21 4 17" xfId="9771"/>
    <cellStyle name="40% - 輔色5 21 4 18" xfId="9000"/>
    <cellStyle name="40% - 輔色5 21 4 19" xfId="7984"/>
    <cellStyle name="40% - 輔色5 21 4 2" xfId="6891"/>
    <cellStyle name="40% - 輔色5 21 4 2 10" xfId="22165"/>
    <cellStyle name="40% - 輔色5 21 4 2 11" xfId="23271"/>
    <cellStyle name="40% - 輔色5 21 4 2 12" xfId="24369"/>
    <cellStyle name="40% - 輔色5 21 4 2 13" xfId="25451"/>
    <cellStyle name="40% - 輔色5 21 4 2 14" xfId="26514"/>
    <cellStyle name="40% - 輔色5 21 4 2 15" xfId="27562"/>
    <cellStyle name="40% - 輔色5 21 4 2 16" xfId="28591"/>
    <cellStyle name="40% - 輔色5 21 4 2 17" xfId="29580"/>
    <cellStyle name="40% - 輔色5 21 4 2 18" xfId="30530"/>
    <cellStyle name="40% - 輔色5 21 4 2 19" xfId="31460"/>
    <cellStyle name="40% - 輔色5 21 4 2 2" xfId="12773"/>
    <cellStyle name="40% - 輔色5 21 4 2 20" xfId="32379"/>
    <cellStyle name="40% - 輔色5 21 4 2 3" xfId="13992"/>
    <cellStyle name="40% - 輔色5 21 4 2 4" xfId="15209"/>
    <cellStyle name="40% - 輔色5 21 4 2 5" xfId="16397"/>
    <cellStyle name="40% - 輔色5 21 4 2 6" xfId="17593"/>
    <cellStyle name="40% - 輔色5 21 4 2 7" xfId="18763"/>
    <cellStyle name="40% - 輔色5 21 4 2 8" xfId="19908"/>
    <cellStyle name="40% - 輔色5 21 4 2 9" xfId="21042"/>
    <cellStyle name="40% - 輔色5 21 4 20" xfId="19324"/>
    <cellStyle name="40% - 輔色5 21 4 21" xfId="19788"/>
    <cellStyle name="40% - 輔色5 21 4 22" xfId="8039"/>
    <cellStyle name="40% - 輔色5 21 4 23" xfId="9618"/>
    <cellStyle name="40% - 輔色5 21 4 24" xfId="19979"/>
    <cellStyle name="40% - 輔色5 21 4 25" xfId="23804"/>
    <cellStyle name="40% - 輔色5 21 4 3" xfId="6139"/>
    <cellStyle name="40% - 輔色5 21 4 3 10" xfId="21587"/>
    <cellStyle name="40% - 輔色5 21 4 3 11" xfId="12284"/>
    <cellStyle name="40% - 輔色5 21 4 3 12" xfId="18021"/>
    <cellStyle name="40% - 輔色5 21 4 3 13" xfId="9763"/>
    <cellStyle name="40% - 輔色5 21 4 3 14" xfId="8091"/>
    <cellStyle name="40% - 輔色5 21 4 3 15" xfId="14898"/>
    <cellStyle name="40% - 輔色5 21 4 3 16" xfId="14569"/>
    <cellStyle name="40% - 輔色5 21 4 3 17" xfId="29103"/>
    <cellStyle name="40% - 輔色5 21 4 3 18" xfId="10770"/>
    <cellStyle name="40% - 輔色5 21 4 3 19" xfId="11122"/>
    <cellStyle name="40% - 輔色5 21 4 3 2" xfId="12118"/>
    <cellStyle name="40% - 輔色5 21 4 3 20" xfId="26017"/>
    <cellStyle name="40% - 輔色5 21 4 3 3" xfId="7521"/>
    <cellStyle name="40% - 輔色5 21 4 3 4" xfId="9277"/>
    <cellStyle name="40% - 輔色5 21 4 3 5" xfId="11733"/>
    <cellStyle name="40% - 輔色5 21 4 3 6" xfId="7834"/>
    <cellStyle name="40% - 輔色5 21 4 3 7" xfId="10166"/>
    <cellStyle name="40% - 輔色5 21 4 3 8" xfId="11893"/>
    <cellStyle name="40% - 輔色5 21 4 3 9" xfId="11491"/>
    <cellStyle name="40% - 輔色5 21 4 4" xfId="6795"/>
    <cellStyle name="40% - 輔色5 21 4 4 10" xfId="22077"/>
    <cellStyle name="40% - 輔色5 21 4 4 11" xfId="23185"/>
    <cellStyle name="40% - 輔色5 21 4 4 12" xfId="24283"/>
    <cellStyle name="40% - 輔色5 21 4 4 13" xfId="25363"/>
    <cellStyle name="40% - 輔色5 21 4 4 14" xfId="26429"/>
    <cellStyle name="40% - 輔色5 21 4 4 15" xfId="27481"/>
    <cellStyle name="40% - 輔色5 21 4 4 16" xfId="28506"/>
    <cellStyle name="40% - 輔色5 21 4 4 17" xfId="29500"/>
    <cellStyle name="40% - 輔色5 21 4 4 18" xfId="30450"/>
    <cellStyle name="40% - 輔色5 21 4 4 19" xfId="31380"/>
    <cellStyle name="40% - 輔色5 21 4 4 2" xfId="12682"/>
    <cellStyle name="40% - 輔色5 21 4 4 20" xfId="32299"/>
    <cellStyle name="40% - 輔色5 21 4 4 3" xfId="13903"/>
    <cellStyle name="40% - 輔色5 21 4 4 4" xfId="15120"/>
    <cellStyle name="40% - 輔色5 21 4 4 5" xfId="16304"/>
    <cellStyle name="40% - 輔色5 21 4 4 6" xfId="17505"/>
    <cellStyle name="40% - 輔色5 21 4 4 7" xfId="18673"/>
    <cellStyle name="40% - 輔色5 21 4 4 8" xfId="19821"/>
    <cellStyle name="40% - 輔色5 21 4 4 9" xfId="20951"/>
    <cellStyle name="40% - 輔色5 21 4 5" xfId="6749"/>
    <cellStyle name="40% - 輔色5 21 4 5 10" xfId="22044"/>
    <cellStyle name="40% - 輔色5 21 4 5 11" xfId="23152"/>
    <cellStyle name="40% - 輔色5 21 4 5 12" xfId="24246"/>
    <cellStyle name="40% - 輔色5 21 4 5 13" xfId="25331"/>
    <cellStyle name="40% - 輔色5 21 4 5 14" xfId="26395"/>
    <cellStyle name="40% - 輔色5 21 4 5 15" xfId="27446"/>
    <cellStyle name="40% - 輔色5 21 4 5 16" xfId="28473"/>
    <cellStyle name="40% - 輔色5 21 4 5 17" xfId="29471"/>
    <cellStyle name="40% - 輔色5 21 4 5 18" xfId="30421"/>
    <cellStyle name="40% - 輔色5 21 4 5 19" xfId="31352"/>
    <cellStyle name="40% - 輔色5 21 4 5 2" xfId="12644"/>
    <cellStyle name="40% - 輔色5 21 4 5 20" xfId="32272"/>
    <cellStyle name="40% - 輔色5 21 4 5 3" xfId="13863"/>
    <cellStyle name="40% - 輔色5 21 4 5 4" xfId="15082"/>
    <cellStyle name="40% - 輔色5 21 4 5 5" xfId="16266"/>
    <cellStyle name="40% - 輔色5 21 4 5 6" xfId="17464"/>
    <cellStyle name="40% - 輔色5 21 4 5 7" xfId="18634"/>
    <cellStyle name="40% - 輔色5 21 4 5 8" xfId="19783"/>
    <cellStyle name="40% - 輔色5 21 4 5 9" xfId="20914"/>
    <cellStyle name="40% - 輔色5 21 4 6" xfId="6374"/>
    <cellStyle name="40% - 輔色5 21 4 6 10" xfId="21738"/>
    <cellStyle name="40% - 輔色5 21 4 6 11" xfId="22849"/>
    <cellStyle name="40% - 輔色5 21 4 6 12" xfId="23946"/>
    <cellStyle name="40% - 輔色5 21 4 6 13" xfId="25034"/>
    <cellStyle name="40% - 輔色5 21 4 6 14" xfId="26111"/>
    <cellStyle name="40% - 輔色5 21 4 6 15" xfId="27173"/>
    <cellStyle name="40% - 輔色5 21 4 6 16" xfId="28195"/>
    <cellStyle name="40% - 輔色5 21 4 6 17" xfId="29201"/>
    <cellStyle name="40% - 輔色5 21 4 6 18" xfId="30174"/>
    <cellStyle name="40% - 輔色5 21 4 6 19" xfId="31106"/>
    <cellStyle name="40% - 輔色5 21 4 6 2" xfId="12312"/>
    <cellStyle name="40% - 輔色5 21 4 6 20" xfId="32029"/>
    <cellStyle name="40% - 輔色5 21 4 6 3" xfId="13526"/>
    <cellStyle name="40% - 輔色5 21 4 6 4" xfId="14747"/>
    <cellStyle name="40% - 輔色5 21 4 6 5" xfId="15941"/>
    <cellStyle name="40% - 輔色5 21 4 6 6" xfId="17126"/>
    <cellStyle name="40% - 輔色5 21 4 6 7" xfId="18314"/>
    <cellStyle name="40% - 輔色5 21 4 6 8" xfId="19480"/>
    <cellStyle name="40% - 輔色5 21 4 6 9" xfId="20606"/>
    <cellStyle name="40% - 輔色5 21 4 7" xfId="11174"/>
    <cellStyle name="40% - 輔色5 21 4 8" xfId="10726"/>
    <cellStyle name="40% - 輔色5 21 4 9" xfId="9586"/>
    <cellStyle name="40% - 輔色5 21 5" xfId="5412"/>
    <cellStyle name="40% - 輔色5 21 5 10" xfId="10156"/>
    <cellStyle name="40% - 輔色5 21 5 11" xfId="8390"/>
    <cellStyle name="40% - 輔色5 21 5 12" xfId="12607"/>
    <cellStyle name="40% - 輔色5 21 5 13" xfId="14052"/>
    <cellStyle name="40% - 輔色5 21 5 14" xfId="15043"/>
    <cellStyle name="40% - 輔色5 21 5 15" xfId="17297"/>
    <cellStyle name="40% - 輔色5 21 5 16" xfId="10011"/>
    <cellStyle name="40% - 輔色5 21 5 17" xfId="19412"/>
    <cellStyle name="40% - 輔色5 21 5 18" xfId="21585"/>
    <cellStyle name="40% - 輔色5 21 5 19" xfId="13335"/>
    <cellStyle name="40% - 輔色5 21 5 2" xfId="7007"/>
    <cellStyle name="40% - 輔色5 21 5 2 10" xfId="22269"/>
    <cellStyle name="40% - 輔色5 21 5 2 11" xfId="23378"/>
    <cellStyle name="40% - 輔色5 21 5 2 12" xfId="24472"/>
    <cellStyle name="40% - 輔色5 21 5 2 13" xfId="25553"/>
    <cellStyle name="40% - 輔色5 21 5 2 14" xfId="26619"/>
    <cellStyle name="40% - 輔色5 21 5 2 15" xfId="27664"/>
    <cellStyle name="40% - 輔色5 21 5 2 16" xfId="28686"/>
    <cellStyle name="40% - 輔色5 21 5 2 17" xfId="29674"/>
    <cellStyle name="40% - 輔色5 21 5 2 18" xfId="30622"/>
    <cellStyle name="40% - 輔色5 21 5 2 19" xfId="31551"/>
    <cellStyle name="40% - 輔色5 21 5 2 2" xfId="12884"/>
    <cellStyle name="40% - 輔色5 21 5 2 20" xfId="32469"/>
    <cellStyle name="40% - 輔色5 21 5 2 3" xfId="14101"/>
    <cellStyle name="40% - 輔色5 21 5 2 4" xfId="15316"/>
    <cellStyle name="40% - 輔色5 21 5 2 5" xfId="16504"/>
    <cellStyle name="40% - 輔色5 21 5 2 6" xfId="17701"/>
    <cellStyle name="40% - 輔色5 21 5 2 7" xfId="18868"/>
    <cellStyle name="40% - 輔色5 21 5 2 8" xfId="20011"/>
    <cellStyle name="40% - 輔色5 21 5 2 9" xfId="21147"/>
    <cellStyle name="40% - 輔色5 21 5 20" xfId="19442"/>
    <cellStyle name="40% - 輔色5 21 5 21" xfId="14568"/>
    <cellStyle name="40% - 輔色5 21 5 22" xfId="24983"/>
    <cellStyle name="40% - 輔色5 21 5 23" xfId="25508"/>
    <cellStyle name="40% - 輔色5 21 5 24" xfId="26363"/>
    <cellStyle name="40% - 輔色5 21 5 25" xfId="27806"/>
    <cellStyle name="40% - 輔色5 21 5 3" xfId="6072"/>
    <cellStyle name="40% - 輔色5 21 5 3 10" xfId="14646"/>
    <cellStyle name="40% - 輔色5 21 5 3 11" xfId="10212"/>
    <cellStyle name="40% - 輔色5 21 5 3 12" xfId="9920"/>
    <cellStyle name="40% - 輔色5 21 5 3 13" xfId="16276"/>
    <cellStyle name="40% - 輔色5 21 5 3 14" xfId="8824"/>
    <cellStyle name="40% - 輔色5 21 5 3 15" xfId="10201"/>
    <cellStyle name="40% - 輔色5 21 5 3 16" xfId="16602"/>
    <cellStyle name="40% - 輔色5 21 5 3 17" xfId="13505"/>
    <cellStyle name="40% - 輔色5 21 5 3 18" xfId="18301"/>
    <cellStyle name="40% - 輔色5 21 5 3 19" xfId="9599"/>
    <cellStyle name="40% - 輔色5 21 5 3 2" xfId="12056"/>
    <cellStyle name="40% - 輔色5 21 5 3 20" xfId="9454"/>
    <cellStyle name="40% - 輔色5 21 5 3 3" xfId="7572"/>
    <cellStyle name="40% - 輔色5 21 5 3 4" xfId="9237"/>
    <cellStyle name="40% - 輔色5 21 5 3 5" xfId="10740"/>
    <cellStyle name="40% - 輔色5 21 5 3 6" xfId="10358"/>
    <cellStyle name="40% - 輔色5 21 5 3 7" xfId="7958"/>
    <cellStyle name="40% - 輔色5 21 5 3 8" xfId="8433"/>
    <cellStyle name="40% - 輔色5 21 5 3 9" xfId="10422"/>
    <cellStyle name="40% - 輔色5 21 5 4" xfId="6194"/>
    <cellStyle name="40% - 輔色5 21 5 4 10" xfId="21626"/>
    <cellStyle name="40% - 輔色5 21 5 4 11" xfId="22736"/>
    <cellStyle name="40% - 輔色5 21 5 4 12" xfId="23843"/>
    <cellStyle name="40% - 輔色5 21 5 4 13" xfId="24934"/>
    <cellStyle name="40% - 輔色5 21 5 4 14" xfId="26020"/>
    <cellStyle name="40% - 輔色5 21 5 4 15" xfId="27080"/>
    <cellStyle name="40% - 輔色5 21 5 4 16" xfId="28119"/>
    <cellStyle name="40% - 輔色5 21 5 4 17" xfId="29131"/>
    <cellStyle name="40% - 輔色5 21 5 4 18" xfId="30116"/>
    <cellStyle name="40% - 輔色5 21 5 4 19" xfId="31055"/>
    <cellStyle name="40% - 輔色5 21 5 4 2" xfId="12170"/>
    <cellStyle name="40% - 輔色5 21 5 4 20" xfId="31981"/>
    <cellStyle name="40% - 輔色5 21 5 4 3" xfId="13381"/>
    <cellStyle name="40% - 輔色5 21 5 4 4" xfId="14603"/>
    <cellStyle name="40% - 輔色5 21 5 4 5" xfId="15806"/>
    <cellStyle name="40% - 輔色5 21 5 4 6" xfId="16995"/>
    <cellStyle name="40% - 輔色5 21 5 4 7" xfId="18187"/>
    <cellStyle name="40% - 輔色5 21 5 4 8" xfId="19349"/>
    <cellStyle name="40% - 輔色5 21 5 4 9" xfId="20494"/>
    <cellStyle name="40% - 輔色5 21 5 5" xfId="6163"/>
    <cellStyle name="40% - 輔色5 21 5 5 10" xfId="8871"/>
    <cellStyle name="40% - 輔色5 21 5 5 11" xfId="8396"/>
    <cellStyle name="40% - 輔色5 21 5 5 12" xfId="9714"/>
    <cellStyle name="40% - 輔色5 21 5 5 13" xfId="14736"/>
    <cellStyle name="40% - 輔色5 21 5 5 14" xfId="8369"/>
    <cellStyle name="40% - 輔色5 21 5 5 15" xfId="9648"/>
    <cellStyle name="40% - 輔色5 21 5 5 16" xfId="10707"/>
    <cellStyle name="40% - 輔色5 21 5 5 17" xfId="11293"/>
    <cellStyle name="40% - 輔色5 21 5 5 18" xfId="12852"/>
    <cellStyle name="40% - 輔色5 21 5 5 19" xfId="12595"/>
    <cellStyle name="40% - 輔色5 21 5 5 2" xfId="12142"/>
    <cellStyle name="40% - 輔色5 21 5 5 20" xfId="11015"/>
    <cellStyle name="40% - 輔色5 21 5 5 3" xfId="7510"/>
    <cellStyle name="40% - 輔色5 21 5 5 4" xfId="9288"/>
    <cellStyle name="40% - 輔色5 21 5 5 5" xfId="10610"/>
    <cellStyle name="40% - 輔色5 21 5 5 6" xfId="11354"/>
    <cellStyle name="40% - 輔色5 21 5 5 7" xfId="9746"/>
    <cellStyle name="40% - 輔色5 21 5 5 8" xfId="10980"/>
    <cellStyle name="40% - 輔色5 21 5 5 9" xfId="8440"/>
    <cellStyle name="40% - 輔色5 21 5 6" xfId="6607"/>
    <cellStyle name="40% - 輔色5 21 5 6 10" xfId="21932"/>
    <cellStyle name="40% - 輔色5 21 5 6 11" xfId="23045"/>
    <cellStyle name="40% - 輔色5 21 5 6 12" xfId="24140"/>
    <cellStyle name="40% - 輔色5 21 5 6 13" xfId="25223"/>
    <cellStyle name="40% - 輔色5 21 5 6 14" xfId="26290"/>
    <cellStyle name="40% - 輔色5 21 5 6 15" xfId="27343"/>
    <cellStyle name="40% - 輔色5 21 5 6 16" xfId="28374"/>
    <cellStyle name="40% - 輔色5 21 5 6 17" xfId="29371"/>
    <cellStyle name="40% - 輔色5 21 5 6 18" xfId="30337"/>
    <cellStyle name="40% - 輔色5 21 5 6 19" xfId="31267"/>
    <cellStyle name="40% - 輔色5 21 5 6 2" xfId="12524"/>
    <cellStyle name="40% - 輔色5 21 5 6 20" xfId="32189"/>
    <cellStyle name="40% - 輔色5 21 5 6 3" xfId="13737"/>
    <cellStyle name="40% - 輔色5 21 5 6 4" xfId="14958"/>
    <cellStyle name="40% - 輔色5 21 5 6 5" xfId="16147"/>
    <cellStyle name="40% - 輔色5 21 5 6 6" xfId="17341"/>
    <cellStyle name="40% - 輔色5 21 5 6 7" xfId="18512"/>
    <cellStyle name="40% - 輔色5 21 5 6 8" xfId="19668"/>
    <cellStyle name="40% - 輔色5 21 5 6 9" xfId="20798"/>
    <cellStyle name="40% - 輔色5 21 5 7" xfId="11538"/>
    <cellStyle name="40% - 輔色5 21 5 8" xfId="7994"/>
    <cellStyle name="40% - 輔色5 21 5 9" xfId="8922"/>
    <cellStyle name="40% - 輔色5 21 6" xfId="5541"/>
    <cellStyle name="40% - 輔色5 21 6 10" xfId="11914"/>
    <cellStyle name="40% - 輔色5 21 6 11" xfId="7694"/>
    <cellStyle name="40% - 輔色5 21 6 12" xfId="11602"/>
    <cellStyle name="40% - 輔色5 21 6 13" xfId="14575"/>
    <cellStyle name="40% - 輔色5 21 6 14" xfId="10228"/>
    <cellStyle name="40% - 輔色5 21 6 15" xfId="15164"/>
    <cellStyle name="40% - 輔色5 21 6 16" xfId="10850"/>
    <cellStyle name="40% - 輔色5 21 6 17" xfId="7797"/>
    <cellStyle name="40% - 輔色5 21 6 18" xfId="8792"/>
    <cellStyle name="40% - 輔色5 21 6 19" xfId="17253"/>
    <cellStyle name="40% - 輔色5 21 6 2" xfId="7042"/>
    <cellStyle name="40% - 輔色5 21 6 2 10" xfId="22301"/>
    <cellStyle name="40% - 輔色5 21 6 2 11" xfId="23409"/>
    <cellStyle name="40% - 輔色5 21 6 2 12" xfId="24503"/>
    <cellStyle name="40% - 輔色5 21 6 2 13" xfId="25585"/>
    <cellStyle name="40% - 輔色5 21 6 2 14" xfId="26651"/>
    <cellStyle name="40% - 輔色5 21 6 2 15" xfId="27696"/>
    <cellStyle name="40% - 輔色5 21 6 2 16" xfId="28716"/>
    <cellStyle name="40% - 輔色5 21 6 2 17" xfId="29704"/>
    <cellStyle name="40% - 輔色5 21 6 2 18" xfId="30652"/>
    <cellStyle name="40% - 輔色5 21 6 2 19" xfId="31581"/>
    <cellStyle name="40% - 輔色5 21 6 2 2" xfId="12918"/>
    <cellStyle name="40% - 輔色5 21 6 2 20" xfId="32497"/>
    <cellStyle name="40% - 輔色5 21 6 2 3" xfId="14135"/>
    <cellStyle name="40% - 輔色5 21 6 2 4" xfId="15350"/>
    <cellStyle name="40% - 輔色5 21 6 2 5" xfId="16538"/>
    <cellStyle name="40% - 輔色5 21 6 2 6" xfId="17734"/>
    <cellStyle name="40% - 輔色5 21 6 2 7" xfId="18901"/>
    <cellStyle name="40% - 輔色5 21 6 2 8" xfId="20043"/>
    <cellStyle name="40% - 輔色5 21 6 2 9" xfId="21179"/>
    <cellStyle name="40% - 輔色5 21 6 20" xfId="8340"/>
    <cellStyle name="40% - 輔色5 21 6 21" xfId="9570"/>
    <cellStyle name="40% - 輔色5 21 6 22" xfId="12257"/>
    <cellStyle name="40% - 輔色5 21 6 23" xfId="25997"/>
    <cellStyle name="40% - 輔色5 21 6 24" xfId="15886"/>
    <cellStyle name="40% - 輔色5 21 6 25" xfId="10208"/>
    <cellStyle name="40% - 輔色5 21 6 3" xfId="6044"/>
    <cellStyle name="40% - 輔色5 21 6 3 10" xfId="17546"/>
    <cellStyle name="40% - 輔色5 21 6 3 11" xfId="10076"/>
    <cellStyle name="40% - 輔色5 21 6 3 12" xfId="19671"/>
    <cellStyle name="40% - 輔色5 21 6 3 13" xfId="10317"/>
    <cellStyle name="40% - 輔色5 21 6 3 14" xfId="9444"/>
    <cellStyle name="40% - 輔色5 21 6 3 15" xfId="17093"/>
    <cellStyle name="40% - 輔色5 21 6 3 16" xfId="10509"/>
    <cellStyle name="40% - 輔色5 21 6 3 17" xfId="25226"/>
    <cellStyle name="40% - 輔色5 21 6 3 18" xfId="20779"/>
    <cellStyle name="40% - 輔色5 21 6 3 19" xfId="9595"/>
    <cellStyle name="40% - 輔色5 21 6 3 2" xfId="12029"/>
    <cellStyle name="40% - 輔色5 21 6 3 20" xfId="22806"/>
    <cellStyle name="40% - 輔色5 21 6 3 3" xfId="7598"/>
    <cellStyle name="40% - 輔色5 21 6 3 4" xfId="9210"/>
    <cellStyle name="40% - 輔色5 21 6 3 5" xfId="10739"/>
    <cellStyle name="40% - 輔色5 21 6 3 6" xfId="10649"/>
    <cellStyle name="40% - 輔色5 21 6 3 7" xfId="10558"/>
    <cellStyle name="40% - 輔色5 21 6 3 8" xfId="10297"/>
    <cellStyle name="40% - 輔色5 21 6 3 9" xfId="7909"/>
    <cellStyle name="40% - 輔色5 21 6 4" xfId="6867"/>
    <cellStyle name="40% - 輔色5 21 6 4 10" xfId="22141"/>
    <cellStyle name="40% - 輔色5 21 6 4 11" xfId="23247"/>
    <cellStyle name="40% - 輔色5 21 6 4 12" xfId="24345"/>
    <cellStyle name="40% - 輔色5 21 6 4 13" xfId="25427"/>
    <cellStyle name="40% - 輔色5 21 6 4 14" xfId="26490"/>
    <cellStyle name="40% - 輔色5 21 6 4 15" xfId="27538"/>
    <cellStyle name="40% - 輔色5 21 6 4 16" xfId="28567"/>
    <cellStyle name="40% - 輔色5 21 6 4 17" xfId="29556"/>
    <cellStyle name="40% - 輔色5 21 6 4 18" xfId="30506"/>
    <cellStyle name="40% - 輔色5 21 6 4 19" xfId="31436"/>
    <cellStyle name="40% - 輔色5 21 6 4 2" xfId="12749"/>
    <cellStyle name="40% - 輔色5 21 6 4 20" xfId="32355"/>
    <cellStyle name="40% - 輔色5 21 6 4 3" xfId="13968"/>
    <cellStyle name="40% - 輔色5 21 6 4 4" xfId="15185"/>
    <cellStyle name="40% - 輔色5 21 6 4 5" xfId="16373"/>
    <cellStyle name="40% - 輔色5 21 6 4 6" xfId="17569"/>
    <cellStyle name="40% - 輔色5 21 6 4 7" xfId="18739"/>
    <cellStyle name="40% - 輔色5 21 6 4 8" xfId="19884"/>
    <cellStyle name="40% - 輔色5 21 6 4 9" xfId="21018"/>
    <cellStyle name="40% - 輔色5 21 6 5" xfId="6860"/>
    <cellStyle name="40% - 輔色5 21 6 5 10" xfId="22135"/>
    <cellStyle name="40% - 輔色5 21 6 5 11" xfId="23241"/>
    <cellStyle name="40% - 輔色5 21 6 5 12" xfId="24339"/>
    <cellStyle name="40% - 輔色5 21 6 5 13" xfId="25420"/>
    <cellStyle name="40% - 輔色5 21 6 5 14" xfId="26484"/>
    <cellStyle name="40% - 輔色5 21 6 5 15" xfId="27532"/>
    <cellStyle name="40% - 輔色5 21 6 5 16" xfId="28560"/>
    <cellStyle name="40% - 輔色5 21 6 5 17" xfId="29550"/>
    <cellStyle name="40% - 輔色5 21 6 5 18" xfId="30500"/>
    <cellStyle name="40% - 輔色5 21 6 5 19" xfId="31430"/>
    <cellStyle name="40% - 輔色5 21 6 5 2" xfId="12742"/>
    <cellStyle name="40% - 輔色5 21 6 5 20" xfId="32349"/>
    <cellStyle name="40% - 輔色5 21 6 5 3" xfId="13962"/>
    <cellStyle name="40% - 輔色5 21 6 5 4" xfId="15178"/>
    <cellStyle name="40% - 輔色5 21 6 5 5" xfId="16366"/>
    <cellStyle name="40% - 輔色5 21 6 5 6" xfId="17562"/>
    <cellStyle name="40% - 輔色5 21 6 5 7" xfId="18732"/>
    <cellStyle name="40% - 輔色5 21 6 5 8" xfId="19877"/>
    <cellStyle name="40% - 輔色5 21 6 5 9" xfId="21012"/>
    <cellStyle name="40% - 輔色5 21 6 6" xfId="6400"/>
    <cellStyle name="40% - 輔色5 21 6 6 10" xfId="21761"/>
    <cellStyle name="40% - 輔色5 21 6 6 11" xfId="22872"/>
    <cellStyle name="40% - 輔色5 21 6 6 12" xfId="23968"/>
    <cellStyle name="40% - 輔色5 21 6 6 13" xfId="25056"/>
    <cellStyle name="40% - 輔色5 21 6 6 14" xfId="26132"/>
    <cellStyle name="40% - 輔色5 21 6 6 15" xfId="27193"/>
    <cellStyle name="40% - 輔色5 21 6 6 16" xfId="28217"/>
    <cellStyle name="40% - 輔色5 21 6 6 17" xfId="29222"/>
    <cellStyle name="40% - 輔色5 21 6 6 18" xfId="30194"/>
    <cellStyle name="40% - 輔色5 21 6 6 19" xfId="31126"/>
    <cellStyle name="40% - 輔色5 21 6 6 2" xfId="12336"/>
    <cellStyle name="40% - 輔色5 21 6 6 20" xfId="32049"/>
    <cellStyle name="40% - 輔色5 21 6 6 3" xfId="13549"/>
    <cellStyle name="40% - 輔色5 21 6 6 4" xfId="14772"/>
    <cellStyle name="40% - 輔色5 21 6 6 5" xfId="15966"/>
    <cellStyle name="40% - 輔色5 21 6 6 6" xfId="17149"/>
    <cellStyle name="40% - 輔色5 21 6 6 7" xfId="18338"/>
    <cellStyle name="40% - 輔色5 21 6 6 8" xfId="19502"/>
    <cellStyle name="40% - 輔色5 21 6 6 9" xfId="20628"/>
    <cellStyle name="40% - 輔色5 21 6 7" xfId="11639"/>
    <cellStyle name="40% - 輔色5 21 6 8" xfId="7912"/>
    <cellStyle name="40% - 輔色5 21 6 9" xfId="11163"/>
    <cellStyle name="40% - 輔色5 21 7" xfId="5146"/>
    <cellStyle name="40% - 輔色5 21 7 10" xfId="9669"/>
    <cellStyle name="40% - 輔色5 21 7 11" xfId="9769"/>
    <cellStyle name="40% - 輔色5 21 7 12" xfId="11795"/>
    <cellStyle name="40% - 輔色5 21 7 13" xfId="11144"/>
    <cellStyle name="40% - 輔色5 21 7 14" xfId="9076"/>
    <cellStyle name="40% - 輔色5 21 7 15" xfId="16180"/>
    <cellStyle name="40% - 輔色5 21 7 16" xfId="10957"/>
    <cellStyle name="40% - 輔色5 21 7 17" xfId="18563"/>
    <cellStyle name="40% - 輔色5 21 7 18" xfId="16142"/>
    <cellStyle name="40% - 輔色5 21 7 19" xfId="15880"/>
    <cellStyle name="40% - 輔色5 21 7 2" xfId="6951"/>
    <cellStyle name="40% - 輔色5 21 7 2 10" xfId="22222"/>
    <cellStyle name="40% - 輔色5 21 7 2 11" xfId="23329"/>
    <cellStyle name="40% - 輔色5 21 7 2 12" xfId="24425"/>
    <cellStyle name="40% - 輔色5 21 7 2 13" xfId="25505"/>
    <cellStyle name="40% - 輔色5 21 7 2 14" xfId="26571"/>
    <cellStyle name="40% - 輔色5 21 7 2 15" xfId="27616"/>
    <cellStyle name="40% - 輔色5 21 7 2 16" xfId="28642"/>
    <cellStyle name="40% - 輔色5 21 7 2 17" xfId="29630"/>
    <cellStyle name="40% - 輔色5 21 7 2 18" xfId="30580"/>
    <cellStyle name="40% - 輔色5 21 7 2 19" xfId="31509"/>
    <cellStyle name="40% - 輔色5 21 7 2 2" xfId="12830"/>
    <cellStyle name="40% - 輔色5 21 7 2 20" xfId="32428"/>
    <cellStyle name="40% - 輔色5 21 7 2 3" xfId="14049"/>
    <cellStyle name="40% - 輔色5 21 7 2 4" xfId="15265"/>
    <cellStyle name="40% - 輔色5 21 7 2 5" xfId="16452"/>
    <cellStyle name="40% - 輔色5 21 7 2 6" xfId="17649"/>
    <cellStyle name="40% - 輔色5 21 7 2 7" xfId="18820"/>
    <cellStyle name="40% - 輔色5 21 7 2 8" xfId="19964"/>
    <cellStyle name="40% - 輔色5 21 7 2 9" xfId="21099"/>
    <cellStyle name="40% - 輔色5 21 7 20" xfId="10636"/>
    <cellStyle name="40% - 輔色5 21 7 21" xfId="10159"/>
    <cellStyle name="40% - 輔色5 21 7 22" xfId="24186"/>
    <cellStyle name="40% - 輔色5 21 7 23" xfId="7755"/>
    <cellStyle name="40% - 輔色5 21 7 24" xfId="17858"/>
    <cellStyle name="40% - 輔色5 21 7 25" xfId="27117"/>
    <cellStyle name="40% - 輔色5 21 7 3" xfId="6107"/>
    <cellStyle name="40% - 輔色5 21 7 3 10" xfId="16664"/>
    <cellStyle name="40% - 輔色5 21 7 3 11" xfId="18476"/>
    <cellStyle name="40% - 輔色5 21 7 3 12" xfId="20821"/>
    <cellStyle name="40% - 輔色5 21 7 3 13" xfId="10513"/>
    <cellStyle name="40% - 輔色5 21 7 3 14" xfId="11708"/>
    <cellStyle name="40% - 輔色5 21 7 3 15" xfId="18271"/>
    <cellStyle name="40% - 輔色5 21 7 3 16" xfId="21155"/>
    <cellStyle name="40% - 輔色5 21 7 3 17" xfId="24039"/>
    <cellStyle name="40% - 輔色5 21 7 3 18" xfId="27114"/>
    <cellStyle name="40% - 輔色5 21 7 3 19" xfId="21211"/>
    <cellStyle name="40% - 輔色5 21 7 3 2" xfId="12088"/>
    <cellStyle name="40% - 輔色5 21 7 3 20" xfId="15561"/>
    <cellStyle name="40% - 輔色5 21 7 3 3" xfId="7552"/>
    <cellStyle name="40% - 輔色5 21 7 3 4" xfId="10831"/>
    <cellStyle name="40% - 輔色5 21 7 3 5" xfId="9591"/>
    <cellStyle name="40% - 輔色5 21 7 3 6" xfId="11217"/>
    <cellStyle name="40% - 輔色5 21 7 3 7" xfId="11091"/>
    <cellStyle name="40% - 輔色5 21 7 3 8" xfId="15849"/>
    <cellStyle name="40% - 輔色5 21 7 3 9" xfId="17184"/>
    <cellStyle name="40% - 輔色5 21 7 4" xfId="6434"/>
    <cellStyle name="40% - 輔色5 21 7 4 10" xfId="21795"/>
    <cellStyle name="40% - 輔色5 21 7 4 11" xfId="22904"/>
    <cellStyle name="40% - 輔色5 21 7 4 12" xfId="24001"/>
    <cellStyle name="40% - 輔色5 21 7 4 13" xfId="25088"/>
    <cellStyle name="40% - 輔色5 21 7 4 14" xfId="26163"/>
    <cellStyle name="40% - 輔色5 21 7 4 15" xfId="27223"/>
    <cellStyle name="40% - 輔色5 21 7 4 16" xfId="28248"/>
    <cellStyle name="40% - 輔色5 21 7 4 17" xfId="29252"/>
    <cellStyle name="40% - 輔色5 21 7 4 18" xfId="30224"/>
    <cellStyle name="40% - 輔色5 21 7 4 19" xfId="31156"/>
    <cellStyle name="40% - 輔色5 21 7 4 2" xfId="12369"/>
    <cellStyle name="40% - 輔色5 21 7 4 20" xfId="32079"/>
    <cellStyle name="40% - 輔色5 21 7 4 3" xfId="13582"/>
    <cellStyle name="40% - 輔色5 21 7 4 4" xfId="14806"/>
    <cellStyle name="40% - 輔色5 21 7 4 5" xfId="15998"/>
    <cellStyle name="40% - 輔色5 21 7 4 6" xfId="17182"/>
    <cellStyle name="40% - 輔色5 21 7 4 7" xfId="18371"/>
    <cellStyle name="40% - 輔色5 21 7 4 8" xfId="19533"/>
    <cellStyle name="40% - 輔色5 21 7 4 9" xfId="20661"/>
    <cellStyle name="40% - 輔色5 21 7 5" xfId="6956"/>
    <cellStyle name="40% - 輔色5 21 7 5 10" xfId="22227"/>
    <cellStyle name="40% - 輔色5 21 7 5 11" xfId="23334"/>
    <cellStyle name="40% - 輔色5 21 7 5 12" xfId="24430"/>
    <cellStyle name="40% - 輔色5 21 7 5 13" xfId="25510"/>
    <cellStyle name="40% - 輔色5 21 7 5 14" xfId="26576"/>
    <cellStyle name="40% - 輔色5 21 7 5 15" xfId="27621"/>
    <cellStyle name="40% - 輔色5 21 7 5 16" xfId="28646"/>
    <cellStyle name="40% - 輔色5 21 7 5 17" xfId="29634"/>
    <cellStyle name="40% - 輔色5 21 7 5 18" xfId="30584"/>
    <cellStyle name="40% - 輔色5 21 7 5 19" xfId="31513"/>
    <cellStyle name="40% - 輔色5 21 7 5 2" xfId="12835"/>
    <cellStyle name="40% - 輔色5 21 7 5 20" xfId="32432"/>
    <cellStyle name="40% - 輔色5 21 7 5 3" xfId="14054"/>
    <cellStyle name="40% - 輔色5 21 7 5 4" xfId="15270"/>
    <cellStyle name="40% - 輔色5 21 7 5 5" xfId="16457"/>
    <cellStyle name="40% - 輔色5 21 7 5 6" xfId="17654"/>
    <cellStyle name="40% - 輔色5 21 7 5 7" xfId="18825"/>
    <cellStyle name="40% - 輔色5 21 7 5 8" xfId="19968"/>
    <cellStyle name="40% - 輔色5 21 7 5 9" xfId="21103"/>
    <cellStyle name="40% - 輔色5 21 7 6" xfId="6173"/>
    <cellStyle name="40% - 輔色5 21 7 6 10" xfId="21607"/>
    <cellStyle name="40% - 輔色5 21 7 6 11" xfId="22717"/>
    <cellStyle name="40% - 輔色5 21 7 6 12" xfId="23824"/>
    <cellStyle name="40% - 輔色5 21 7 6 13" xfId="24916"/>
    <cellStyle name="40% - 輔色5 21 7 6 14" xfId="26002"/>
    <cellStyle name="40% - 輔色5 21 7 6 15" xfId="27063"/>
    <cellStyle name="40% - 輔色5 21 7 6 16" xfId="28103"/>
    <cellStyle name="40% - 輔色5 21 7 6 17" xfId="29116"/>
    <cellStyle name="40% - 輔色5 21 7 6 18" xfId="30102"/>
    <cellStyle name="40% - 輔色5 21 7 6 19" xfId="31041"/>
    <cellStyle name="40% - 輔色5 21 7 6 2" xfId="12151"/>
    <cellStyle name="40% - 輔色5 21 7 6 20" xfId="31967"/>
    <cellStyle name="40% - 輔色5 21 7 6 3" xfId="13360"/>
    <cellStyle name="40% - 輔色5 21 7 6 4" xfId="14583"/>
    <cellStyle name="40% - 輔色5 21 7 6 5" xfId="15785"/>
    <cellStyle name="40% - 輔色5 21 7 6 6" xfId="16977"/>
    <cellStyle name="40% - 輔色5 21 7 6 7" xfId="18167"/>
    <cellStyle name="40% - 輔色5 21 7 6 8" xfId="19331"/>
    <cellStyle name="40% - 輔色5 21 7 6 9" xfId="20475"/>
    <cellStyle name="40% - 輔色5 21 7 7" xfId="11348"/>
    <cellStyle name="40% - 輔色5 21 7 8" xfId="8145"/>
    <cellStyle name="40% - 輔色5 21 7 9" xfId="8800"/>
    <cellStyle name="40% - 輔色5 21 8" xfId="5569"/>
    <cellStyle name="40% - 輔色5 21 8 10" xfId="12828"/>
    <cellStyle name="40% - 輔色5 21 8 11" xfId="14047"/>
    <cellStyle name="40% - 輔色5 21 8 12" xfId="16684"/>
    <cellStyle name="40% - 輔色5 21 8 13" xfId="9243"/>
    <cellStyle name="40% - 輔色5 21 8 14" xfId="11350"/>
    <cellStyle name="40% - 輔色5 21 8 15" xfId="8264"/>
    <cellStyle name="40% - 輔色5 21 8 16" xfId="11084"/>
    <cellStyle name="40% - 輔色5 21 8 17" xfId="20841"/>
    <cellStyle name="40% - 輔色5 21 8 18" xfId="22220"/>
    <cellStyle name="40% - 輔色5 21 8 19" xfId="23327"/>
    <cellStyle name="40% - 輔色5 21 8 2" xfId="7048"/>
    <cellStyle name="40% - 輔色5 21 8 2 10" xfId="22306"/>
    <cellStyle name="40% - 輔色5 21 8 2 11" xfId="23415"/>
    <cellStyle name="40% - 輔色5 21 8 2 12" xfId="24508"/>
    <cellStyle name="40% - 輔色5 21 8 2 13" xfId="25590"/>
    <cellStyle name="40% - 輔色5 21 8 2 14" xfId="26656"/>
    <cellStyle name="40% - 輔色5 21 8 2 15" xfId="27702"/>
    <cellStyle name="40% - 輔色5 21 8 2 16" xfId="28722"/>
    <cellStyle name="40% - 輔色5 21 8 2 17" xfId="29709"/>
    <cellStyle name="40% - 輔色5 21 8 2 18" xfId="30657"/>
    <cellStyle name="40% - 輔色5 21 8 2 19" xfId="31586"/>
    <cellStyle name="40% - 輔色5 21 8 2 2" xfId="12924"/>
    <cellStyle name="40% - 輔色5 21 8 2 20" xfId="32502"/>
    <cellStyle name="40% - 輔色5 21 8 2 3" xfId="14141"/>
    <cellStyle name="40% - 輔色5 21 8 2 4" xfId="15355"/>
    <cellStyle name="40% - 輔色5 21 8 2 5" xfId="16544"/>
    <cellStyle name="40% - 輔色5 21 8 2 6" xfId="17739"/>
    <cellStyle name="40% - 輔色5 21 8 2 7" xfId="18906"/>
    <cellStyle name="40% - 輔色5 21 8 2 8" xfId="20049"/>
    <cellStyle name="40% - 輔色5 21 8 2 9" xfId="21185"/>
    <cellStyle name="40% - 輔色5 21 8 20" xfId="24423"/>
    <cellStyle name="40% - 輔色5 21 8 21" xfId="25503"/>
    <cellStyle name="40% - 輔色5 21 8 22" xfId="8394"/>
    <cellStyle name="40% - 輔色5 21 8 23" xfId="28663"/>
    <cellStyle name="40% - 輔色5 21 8 24" xfId="27439"/>
    <cellStyle name="40% - 輔色5 21 8 25" xfId="30775"/>
    <cellStyle name="40% - 輔色5 21 8 3" xfId="6857"/>
    <cellStyle name="40% - 輔色5 21 8 3 10" xfId="22132"/>
    <cellStyle name="40% - 輔色5 21 8 3 11" xfId="23238"/>
    <cellStyle name="40% - 輔色5 21 8 3 12" xfId="24336"/>
    <cellStyle name="40% - 輔色5 21 8 3 13" xfId="25417"/>
    <cellStyle name="40% - 輔色5 21 8 3 14" xfId="26482"/>
    <cellStyle name="40% - 輔色5 21 8 3 15" xfId="27530"/>
    <cellStyle name="40% - 輔色5 21 8 3 16" xfId="28558"/>
    <cellStyle name="40% - 輔色5 21 8 3 17" xfId="29548"/>
    <cellStyle name="40% - 輔色5 21 8 3 18" xfId="30498"/>
    <cellStyle name="40% - 輔色5 21 8 3 19" xfId="31428"/>
    <cellStyle name="40% - 輔色5 21 8 3 2" xfId="12739"/>
    <cellStyle name="40% - 輔色5 21 8 3 20" xfId="32347"/>
    <cellStyle name="40% - 輔色5 21 8 3 3" xfId="13959"/>
    <cellStyle name="40% - 輔色5 21 8 3 4" xfId="15176"/>
    <cellStyle name="40% - 輔色5 21 8 3 5" xfId="16364"/>
    <cellStyle name="40% - 輔色5 21 8 3 6" xfId="17559"/>
    <cellStyle name="40% - 輔色5 21 8 3 7" xfId="18730"/>
    <cellStyle name="40% - 輔色5 21 8 3 8" xfId="19875"/>
    <cellStyle name="40% - 輔色5 21 8 3 9" xfId="21010"/>
    <cellStyle name="40% - 輔色5 21 8 4" xfId="6474"/>
    <cellStyle name="40% - 輔色5 21 8 4 10" xfId="21832"/>
    <cellStyle name="40% - 輔色5 21 8 4 11" xfId="22941"/>
    <cellStyle name="40% - 輔色5 21 8 4 12" xfId="24038"/>
    <cellStyle name="40% - 輔色5 21 8 4 13" xfId="25124"/>
    <cellStyle name="40% - 輔色5 21 8 4 14" xfId="26200"/>
    <cellStyle name="40% - 輔色5 21 8 4 15" xfId="27259"/>
    <cellStyle name="40% - 輔色5 21 8 4 16" xfId="28285"/>
    <cellStyle name="40% - 輔色5 21 8 4 17" xfId="29290"/>
    <cellStyle name="40% - 輔色5 21 8 4 18" xfId="30259"/>
    <cellStyle name="40% - 輔色5 21 8 4 19" xfId="31191"/>
    <cellStyle name="40% - 輔色5 21 8 4 2" xfId="12406"/>
    <cellStyle name="40% - 輔色5 21 8 4 20" xfId="32113"/>
    <cellStyle name="40% - 輔色5 21 8 4 3" xfId="13619"/>
    <cellStyle name="40% - 輔色5 21 8 4 4" xfId="14844"/>
    <cellStyle name="40% - 輔色5 21 8 4 5" xfId="16036"/>
    <cellStyle name="40% - 輔色5 21 8 4 6" xfId="17221"/>
    <cellStyle name="40% - 輔色5 21 8 4 7" xfId="18410"/>
    <cellStyle name="40% - 輔色5 21 8 4 8" xfId="19568"/>
    <cellStyle name="40% - 輔色5 21 8 4 9" xfId="20699"/>
    <cellStyle name="40% - 輔色5 21 8 5" xfId="6747"/>
    <cellStyle name="40% - 輔色5 21 8 5 10" xfId="22042"/>
    <cellStyle name="40% - 輔色5 21 8 5 11" xfId="23150"/>
    <cellStyle name="40% - 輔色5 21 8 5 12" xfId="24244"/>
    <cellStyle name="40% - 輔色5 21 8 5 13" xfId="25329"/>
    <cellStyle name="40% - 輔色5 21 8 5 14" xfId="26393"/>
    <cellStyle name="40% - 輔色5 21 8 5 15" xfId="27444"/>
    <cellStyle name="40% - 輔色5 21 8 5 16" xfId="28471"/>
    <cellStyle name="40% - 輔色5 21 8 5 17" xfId="29469"/>
    <cellStyle name="40% - 輔色5 21 8 5 18" xfId="30419"/>
    <cellStyle name="40% - 輔色5 21 8 5 19" xfId="31350"/>
    <cellStyle name="40% - 輔色5 21 8 5 2" xfId="12642"/>
    <cellStyle name="40% - 輔色5 21 8 5 20" xfId="32270"/>
    <cellStyle name="40% - 輔色5 21 8 5 3" xfId="13861"/>
    <cellStyle name="40% - 輔色5 21 8 5 4" xfId="15080"/>
    <cellStyle name="40% - 輔色5 21 8 5 5" xfId="16264"/>
    <cellStyle name="40% - 輔色5 21 8 5 6" xfId="17462"/>
    <cellStyle name="40% - 輔色5 21 8 5 7" xfId="18632"/>
    <cellStyle name="40% - 輔色5 21 8 5 8" xfId="19781"/>
    <cellStyle name="40% - 輔色5 21 8 5 9" xfId="20912"/>
    <cellStyle name="40% - 輔色5 21 8 6" xfId="6544"/>
    <cellStyle name="40% - 輔色5 21 8 6 10" xfId="21885"/>
    <cellStyle name="40% - 輔色5 21 8 6 11" xfId="22997"/>
    <cellStyle name="40% - 輔色5 21 8 6 12" xfId="24098"/>
    <cellStyle name="40% - 輔色5 21 8 6 13" xfId="25180"/>
    <cellStyle name="40% - 輔色5 21 8 6 14" xfId="26252"/>
    <cellStyle name="40% - 輔色5 21 8 6 15" xfId="27307"/>
    <cellStyle name="40% - 輔色5 21 8 6 16" xfId="28336"/>
    <cellStyle name="40% - 輔色5 21 8 6 17" xfId="29337"/>
    <cellStyle name="40% - 輔色5 21 8 6 18" xfId="30306"/>
    <cellStyle name="40% - 輔色5 21 8 6 19" xfId="31236"/>
    <cellStyle name="40% - 輔色5 21 8 6 2" xfId="12470"/>
    <cellStyle name="40% - 輔色5 21 8 6 20" xfId="32158"/>
    <cellStyle name="40% - 輔色5 21 8 6 3" xfId="13682"/>
    <cellStyle name="40% - 輔色5 21 8 6 4" xfId="14906"/>
    <cellStyle name="40% - 輔色5 21 8 6 5" xfId="16097"/>
    <cellStyle name="40% - 輔色5 21 8 6 6" xfId="17285"/>
    <cellStyle name="40% - 輔色5 21 8 6 7" xfId="18465"/>
    <cellStyle name="40% - 輔色5 21 8 6 8" xfId="19625"/>
    <cellStyle name="40% - 輔色5 21 8 6 9" xfId="20754"/>
    <cellStyle name="40% - 輔色5 21 8 7" xfId="11657"/>
    <cellStyle name="40% - 輔色5 21 8 8" xfId="10967"/>
    <cellStyle name="40% - 輔色5 21 8 9" xfId="9517"/>
    <cellStyle name="40% - 輔色5 21 9" xfId="5495"/>
    <cellStyle name="40% - 輔色5 21 9 10" xfId="11772"/>
    <cellStyle name="40% - 輔色5 21 9 11" xfId="7807"/>
    <cellStyle name="40% - 輔色5 21 9 12" xfId="9104"/>
    <cellStyle name="40% - 輔色5 21 9 13" xfId="15910"/>
    <cellStyle name="40% - 輔色5 21 9 14" xfId="12460"/>
    <cellStyle name="40% - 輔色5 21 9 15" xfId="10895"/>
    <cellStyle name="40% - 輔色5 21 9 16" xfId="19630"/>
    <cellStyle name="40% - 輔色5 21 9 17" xfId="8715"/>
    <cellStyle name="40% - 輔色5 21 9 18" xfId="13478"/>
    <cellStyle name="40% - 輔色5 21 9 19" xfId="15021"/>
    <cellStyle name="40% - 輔色5 21 9 2" xfId="7028"/>
    <cellStyle name="40% - 輔色5 21 9 2 10" xfId="22288"/>
    <cellStyle name="40% - 輔色5 21 9 2 11" xfId="23397"/>
    <cellStyle name="40% - 輔色5 21 9 2 12" xfId="24491"/>
    <cellStyle name="40% - 輔色5 21 9 2 13" xfId="25572"/>
    <cellStyle name="40% - 輔色5 21 9 2 14" xfId="26639"/>
    <cellStyle name="40% - 輔色5 21 9 2 15" xfId="27684"/>
    <cellStyle name="40% - 輔色5 21 9 2 16" xfId="28705"/>
    <cellStyle name="40% - 輔色5 21 9 2 17" xfId="29693"/>
    <cellStyle name="40% - 輔色5 21 9 2 18" xfId="30641"/>
    <cellStyle name="40% - 輔色5 21 9 2 19" xfId="31570"/>
    <cellStyle name="40% - 輔色5 21 9 2 2" xfId="12904"/>
    <cellStyle name="40% - 輔色5 21 9 2 20" xfId="32488"/>
    <cellStyle name="40% - 輔色5 21 9 2 3" xfId="14122"/>
    <cellStyle name="40% - 輔色5 21 9 2 4" xfId="15337"/>
    <cellStyle name="40% - 輔色5 21 9 2 5" xfId="16525"/>
    <cellStyle name="40% - 輔色5 21 9 2 6" xfId="17720"/>
    <cellStyle name="40% - 輔色5 21 9 2 7" xfId="18889"/>
    <cellStyle name="40% - 輔色5 21 9 2 8" xfId="20031"/>
    <cellStyle name="40% - 輔色5 21 9 2 9" xfId="21167"/>
    <cellStyle name="40% - 輔色5 21 9 20" xfId="15901"/>
    <cellStyle name="40% - 輔色5 21 9 21" xfId="10327"/>
    <cellStyle name="40% - 輔色5 21 9 22" xfId="11587"/>
    <cellStyle name="40% - 輔色5 21 9 23" xfId="27154"/>
    <cellStyle name="40% - 輔色5 21 9 24" xfId="24090"/>
    <cellStyle name="40% - 輔色5 21 9 25" xfId="13783"/>
    <cellStyle name="40% - 輔色5 21 9 3" xfId="6052"/>
    <cellStyle name="40% - 輔色5 21 9 3 10" xfId="18602"/>
    <cellStyle name="40% - 輔色5 21 9 3 11" xfId="19745"/>
    <cellStyle name="40% - 輔色5 21 9 3 12" xfId="20883"/>
    <cellStyle name="40% - 輔色5 21 9 3 13" xfId="9597"/>
    <cellStyle name="40% - 輔色5 21 9 3 14" xfId="7858"/>
    <cellStyle name="40% - 輔色5 21 9 3 15" xfId="18475"/>
    <cellStyle name="40% - 輔色5 21 9 3 16" xfId="19438"/>
    <cellStyle name="40% - 輔色5 21 9 3 17" xfId="26367"/>
    <cellStyle name="40% - 輔色5 21 9 3 18" xfId="27636"/>
    <cellStyle name="40% - 輔色5 21 9 3 19" xfId="28798"/>
    <cellStyle name="40% - 輔色5 21 9 3 2" xfId="12036"/>
    <cellStyle name="40% - 輔色5 21 9 3 20" xfId="29446"/>
    <cellStyle name="40% - 輔色5 21 9 3 3" xfId="7591"/>
    <cellStyle name="40% - 輔色5 21 9 3 4" xfId="9218"/>
    <cellStyle name="40% - 輔色5 21 9 3 5" xfId="9862"/>
    <cellStyle name="40% - 輔色5 21 9 3 6" xfId="11592"/>
    <cellStyle name="40% - 輔色5 21 9 3 7" xfId="15438"/>
    <cellStyle name="40% - 輔色5 21 9 3 8" xfId="16477"/>
    <cellStyle name="40% - 輔色5 21 9 3 9" xfId="17823"/>
    <cellStyle name="40% - 輔色5 21 9 4" xfId="6465"/>
    <cellStyle name="40% - 輔色5 21 9 4 10" xfId="21823"/>
    <cellStyle name="40% - 輔色5 21 9 4 11" xfId="22932"/>
    <cellStyle name="40% - 輔色5 21 9 4 12" xfId="24029"/>
    <cellStyle name="40% - 輔色5 21 9 4 13" xfId="25115"/>
    <cellStyle name="40% - 輔色5 21 9 4 14" xfId="26191"/>
    <cellStyle name="40% - 輔色5 21 9 4 15" xfId="27250"/>
    <cellStyle name="40% - 輔色5 21 9 4 16" xfId="28276"/>
    <cellStyle name="40% - 輔色5 21 9 4 17" xfId="29281"/>
    <cellStyle name="40% - 輔色5 21 9 4 18" xfId="30250"/>
    <cellStyle name="40% - 輔色5 21 9 4 19" xfId="31182"/>
    <cellStyle name="40% - 輔色5 21 9 4 2" xfId="12397"/>
    <cellStyle name="40% - 輔色5 21 9 4 20" xfId="32105"/>
    <cellStyle name="40% - 輔色5 21 9 4 3" xfId="13610"/>
    <cellStyle name="40% - 輔色5 21 9 4 4" xfId="14835"/>
    <cellStyle name="40% - 輔色5 21 9 4 5" xfId="16027"/>
    <cellStyle name="40% - 輔色5 21 9 4 6" xfId="17212"/>
    <cellStyle name="40% - 輔色5 21 9 4 7" xfId="18401"/>
    <cellStyle name="40% - 輔色5 21 9 4 8" xfId="19559"/>
    <cellStyle name="40% - 輔色5 21 9 4 9" xfId="20690"/>
    <cellStyle name="40% - 輔色5 21 9 5" xfId="7073"/>
    <cellStyle name="40% - 輔色5 21 9 5 10" xfId="22326"/>
    <cellStyle name="40% - 輔色5 21 9 5 11" xfId="23435"/>
    <cellStyle name="40% - 輔色5 21 9 5 12" xfId="24530"/>
    <cellStyle name="40% - 輔色5 21 9 5 13" xfId="25611"/>
    <cellStyle name="40% - 輔色5 21 9 5 14" xfId="26677"/>
    <cellStyle name="40% - 輔色5 21 9 5 15" xfId="27723"/>
    <cellStyle name="40% - 輔色5 21 9 5 16" xfId="28743"/>
    <cellStyle name="40% - 輔色5 21 9 5 17" xfId="29729"/>
    <cellStyle name="40% - 輔色5 21 9 5 18" xfId="30677"/>
    <cellStyle name="40% - 輔色5 21 9 5 19" xfId="31606"/>
    <cellStyle name="40% - 輔色5 21 9 5 2" xfId="12946"/>
    <cellStyle name="40% - 輔色5 21 9 5 20" xfId="32522"/>
    <cellStyle name="40% - 輔色5 21 9 5 3" xfId="14163"/>
    <cellStyle name="40% - 輔色5 21 9 5 4" xfId="15377"/>
    <cellStyle name="40% - 輔色5 21 9 5 5" xfId="16568"/>
    <cellStyle name="40% - 輔色5 21 9 5 6" xfId="17762"/>
    <cellStyle name="40% - 輔色5 21 9 5 7" xfId="18929"/>
    <cellStyle name="40% - 輔色5 21 9 5 8" xfId="20071"/>
    <cellStyle name="40% - 輔色5 21 9 5 9" xfId="21208"/>
    <cellStyle name="40% - 輔色5 21 9 6" xfId="6175"/>
    <cellStyle name="40% - 輔色5 21 9 6 10" xfId="21609"/>
    <cellStyle name="40% - 輔色5 21 9 6 11" xfId="22719"/>
    <cellStyle name="40% - 輔色5 21 9 6 12" xfId="23826"/>
    <cellStyle name="40% - 輔色5 21 9 6 13" xfId="24918"/>
    <cellStyle name="40% - 輔色5 21 9 6 14" xfId="26004"/>
    <cellStyle name="40% - 輔色5 21 9 6 15" xfId="27065"/>
    <cellStyle name="40% - 輔色5 21 9 6 16" xfId="28105"/>
    <cellStyle name="40% - 輔色5 21 9 6 17" xfId="29118"/>
    <cellStyle name="40% - 輔色5 21 9 6 18" xfId="30104"/>
    <cellStyle name="40% - 輔色5 21 9 6 19" xfId="31043"/>
    <cellStyle name="40% - 輔色5 21 9 6 2" xfId="12153"/>
    <cellStyle name="40% - 輔色5 21 9 6 20" xfId="31969"/>
    <cellStyle name="40% - 輔色5 21 9 6 3" xfId="13362"/>
    <cellStyle name="40% - 輔色5 21 9 6 4" xfId="14585"/>
    <cellStyle name="40% - 輔色5 21 9 6 5" xfId="15787"/>
    <cellStyle name="40% - 輔色5 21 9 6 6" xfId="16979"/>
    <cellStyle name="40% - 輔色5 21 9 6 7" xfId="18169"/>
    <cellStyle name="40% - 輔色5 21 9 6 8" xfId="19333"/>
    <cellStyle name="40% - 輔色5 21 9 6 9" xfId="20477"/>
    <cellStyle name="40% - 輔色5 21 9 7" xfId="11599"/>
    <cellStyle name="40% - 輔色5 21 9 8" xfId="7939"/>
    <cellStyle name="40% - 輔色5 21 9 9" xfId="8964"/>
    <cellStyle name="40% - 輔色5 22" xfId="4615"/>
    <cellStyle name="40% - 輔色5 23" xfId="4657"/>
    <cellStyle name="40% - 輔色5 24" xfId="4699"/>
    <cellStyle name="40% - 輔色5 25" xfId="4869"/>
    <cellStyle name="40% - 輔色5 26" xfId="4832"/>
    <cellStyle name="40% - 輔色5 27" xfId="7499"/>
    <cellStyle name="40% - 輔色5 28" xfId="32880"/>
    <cellStyle name="40% - 輔色5 29" xfId="32922"/>
    <cellStyle name="40% - 輔色5 3" xfId="523"/>
    <cellStyle name="40% - 輔色5 3 10" xfId="524"/>
    <cellStyle name="40% - 輔色5 3 11" xfId="525"/>
    <cellStyle name="40% - 輔色5 3 12" xfId="526"/>
    <cellStyle name="40% - 輔色5 3 13" xfId="527"/>
    <cellStyle name="40% - 輔色5 3 14" xfId="528"/>
    <cellStyle name="40% - 輔色5 3 15" xfId="529"/>
    <cellStyle name="40% - 輔色5 3 16" xfId="530"/>
    <cellStyle name="40% - 輔色5 3 17" xfId="531"/>
    <cellStyle name="40% - 輔色5 3 2" xfId="532"/>
    <cellStyle name="40% - 輔色5 3 3" xfId="533"/>
    <cellStyle name="40% - 輔色5 3 4" xfId="534"/>
    <cellStyle name="40% - 輔色5 3 5" xfId="535"/>
    <cellStyle name="40% - 輔色5 3 6" xfId="536"/>
    <cellStyle name="40% - 輔色5 3 7" xfId="537"/>
    <cellStyle name="40% - 輔色5 3 8" xfId="538"/>
    <cellStyle name="40% - 輔色5 3 9" xfId="539"/>
    <cellStyle name="40% - 輔色5 30" xfId="32964"/>
    <cellStyle name="40% - 輔色5 4" xfId="540"/>
    <cellStyle name="40% - 輔色5 4 10" xfId="541"/>
    <cellStyle name="40% - 輔色5 4 11" xfId="542"/>
    <cellStyle name="40% - 輔色5 4 12" xfId="543"/>
    <cellStyle name="40% - 輔色5 4 13" xfId="544"/>
    <cellStyle name="40% - 輔色5 4 14" xfId="545"/>
    <cellStyle name="40% - 輔色5 4 15" xfId="546"/>
    <cellStyle name="40% - 輔色5 4 16" xfId="547"/>
    <cellStyle name="40% - 輔色5 4 17" xfId="548"/>
    <cellStyle name="40% - 輔色5 4 2" xfId="549"/>
    <cellStyle name="40% - 輔色5 4 3" xfId="550"/>
    <cellStyle name="40% - 輔色5 4 4" xfId="551"/>
    <cellStyle name="40% - 輔色5 4 5" xfId="552"/>
    <cellStyle name="40% - 輔色5 4 6" xfId="553"/>
    <cellStyle name="40% - 輔色5 4 7" xfId="554"/>
    <cellStyle name="40% - 輔色5 4 8" xfId="555"/>
    <cellStyle name="40% - 輔色5 4 9" xfId="556"/>
    <cellStyle name="40% - 輔色5 5" xfId="557"/>
    <cellStyle name="40% - 輔色5 6" xfId="558"/>
    <cellStyle name="40% - 輔色5 7" xfId="559"/>
    <cellStyle name="40% - 輔色5 8" xfId="560"/>
    <cellStyle name="40% - 輔色5 9" xfId="561"/>
    <cellStyle name="40% - 輔色6" xfId="562" builtinId="51" customBuiltin="1"/>
    <cellStyle name="40% - 輔色6 10" xfId="563"/>
    <cellStyle name="40% - 輔色6 11" xfId="564"/>
    <cellStyle name="40% - 輔色6 12" xfId="565"/>
    <cellStyle name="40% - 輔色6 13" xfId="566"/>
    <cellStyle name="40% - 輔色6 14" xfId="2355"/>
    <cellStyle name="40% - 輔色6 15" xfId="2397"/>
    <cellStyle name="40% - 輔色6 16" xfId="3700"/>
    <cellStyle name="40% - 輔色6 17" xfId="3742"/>
    <cellStyle name="40% - 輔色6 18" xfId="3812"/>
    <cellStyle name="40% - 輔色6 19" xfId="4506"/>
    <cellStyle name="40% - 輔色6 2" xfId="567"/>
    <cellStyle name="40% - 輔色6 2 2" xfId="568"/>
    <cellStyle name="40% - 輔色6 2 3" xfId="569"/>
    <cellStyle name="40% - 輔色6 2 4" xfId="33011"/>
    <cellStyle name="40% - 輔色6 20" xfId="4548"/>
    <cellStyle name="40% - 輔色6 21" xfId="4590"/>
    <cellStyle name="40% - 輔色6 21 10" xfId="5032"/>
    <cellStyle name="40% - 輔色6 21 10 10" xfId="11652"/>
    <cellStyle name="40% - 輔色6 21 10 11" xfId="7900"/>
    <cellStyle name="40% - 輔色6 21 10 12" xfId="9333"/>
    <cellStyle name="40% - 輔色6 21 10 13" xfId="9856"/>
    <cellStyle name="40% - 輔色6 21 10 14" xfId="10206"/>
    <cellStyle name="40% - 輔色6 21 10 15" xfId="11811"/>
    <cellStyle name="40% - 輔色6 21 10 16" xfId="17345"/>
    <cellStyle name="40% - 輔色6 21 10 17" xfId="12664"/>
    <cellStyle name="40% - 輔色6 21 10 18" xfId="12197"/>
    <cellStyle name="40% - 輔色6 21 10 19" xfId="8307"/>
    <cellStyle name="40% - 輔色6 21 10 2" xfId="6927"/>
    <cellStyle name="40% - 輔色6 21 10 2 10" xfId="22200"/>
    <cellStyle name="40% - 輔色6 21 10 2 11" xfId="23306"/>
    <cellStyle name="40% - 輔色6 21 10 2 12" xfId="24404"/>
    <cellStyle name="40% - 輔色6 21 10 2 13" xfId="25485"/>
    <cellStyle name="40% - 輔色6 21 10 2 14" xfId="26550"/>
    <cellStyle name="40% - 輔色6 21 10 2 15" xfId="27596"/>
    <cellStyle name="40% - 輔色6 21 10 2 16" xfId="28625"/>
    <cellStyle name="40% - 輔色6 21 10 2 17" xfId="29614"/>
    <cellStyle name="40% - 輔色6 21 10 2 18" xfId="30563"/>
    <cellStyle name="40% - 輔色6 21 10 2 19" xfId="31493"/>
    <cellStyle name="40% - 輔色6 21 10 2 2" xfId="12808"/>
    <cellStyle name="40% - 輔色6 21 10 2 20" xfId="32412"/>
    <cellStyle name="40% - 輔色6 21 10 2 3" xfId="14027"/>
    <cellStyle name="40% - 輔色6 21 10 2 4" xfId="15245"/>
    <cellStyle name="40% - 輔色6 21 10 2 5" xfId="16432"/>
    <cellStyle name="40% - 輔色6 21 10 2 6" xfId="17627"/>
    <cellStyle name="40% - 輔色6 21 10 2 7" xfId="18798"/>
    <cellStyle name="40% - 輔色6 21 10 2 8" xfId="19942"/>
    <cellStyle name="40% - 輔色6 21 10 2 9" xfId="21078"/>
    <cellStyle name="40% - 輔色6 21 10 20" xfId="8040"/>
    <cellStyle name="40% - 輔色6 21 10 21" xfId="10963"/>
    <cellStyle name="40% - 輔色6 21 10 22" xfId="11055"/>
    <cellStyle name="40% - 輔色6 21 10 23" xfId="8214"/>
    <cellStyle name="40% - 輔色6 21 10 24" xfId="9073"/>
    <cellStyle name="40% - 輔色6 21 10 25" xfId="28296"/>
    <cellStyle name="40% - 輔色6 21 10 3" xfId="6118"/>
    <cellStyle name="40% - 輔色6 21 10 3 10" xfId="16112"/>
    <cellStyle name="40% - 輔色6 21 10 3 11" xfId="21583"/>
    <cellStyle name="40% - 輔色6 21 10 3 12" xfId="10618"/>
    <cellStyle name="40% - 輔色6 21 10 3 13" xfId="9733"/>
    <cellStyle name="40% - 輔色6 21 10 3 14" xfId="9130"/>
    <cellStyle name="40% - 輔色6 21 10 3 15" xfId="10088"/>
    <cellStyle name="40% - 輔色6 21 10 3 16" xfId="12076"/>
    <cellStyle name="40% - 輔色6 21 10 3 17" xfId="11456"/>
    <cellStyle name="40% - 輔色6 21 10 3 18" xfId="10248"/>
    <cellStyle name="40% - 輔色6 21 10 3 19" xfId="20733"/>
    <cellStyle name="40% - 輔色6 21 10 3 2" xfId="12098"/>
    <cellStyle name="40% - 輔色6 21 10 3 20" xfId="27159"/>
    <cellStyle name="40% - 輔色6 21 10 3 3" xfId="7542"/>
    <cellStyle name="40% - 輔色6 21 10 3 4" xfId="9256"/>
    <cellStyle name="40% - 輔色6 21 10 3 5" xfId="10530"/>
    <cellStyle name="40% - 輔色6 21 10 3 6" xfId="11731"/>
    <cellStyle name="40% - 輔色6 21 10 3 7" xfId="7928"/>
    <cellStyle name="40% - 輔色6 21 10 3 8" xfId="9098"/>
    <cellStyle name="40% - 輔色6 21 10 3 9" xfId="11071"/>
    <cellStyle name="40% - 輔色6 21 10 4" xfId="6168"/>
    <cellStyle name="40% - 輔色6 21 10 4 10" xfId="21602"/>
    <cellStyle name="40% - 輔色6 21 10 4 11" xfId="22713"/>
    <cellStyle name="40% - 輔色6 21 10 4 12" xfId="23819"/>
    <cellStyle name="40% - 輔色6 21 10 4 13" xfId="24912"/>
    <cellStyle name="40% - 輔色6 21 10 4 14" xfId="25998"/>
    <cellStyle name="40% - 輔色6 21 10 4 15" xfId="27058"/>
    <cellStyle name="40% - 輔色6 21 10 4 16" xfId="28099"/>
    <cellStyle name="40% - 輔色6 21 10 4 17" xfId="29112"/>
    <cellStyle name="40% - 輔色6 21 10 4 18" xfId="30098"/>
    <cellStyle name="40% - 輔色6 21 10 4 19" xfId="31038"/>
    <cellStyle name="40% - 輔色6 21 10 4 2" xfId="12146"/>
    <cellStyle name="40% - 輔色6 21 10 4 20" xfId="31964"/>
    <cellStyle name="40% - 輔色6 21 10 4 3" xfId="13355"/>
    <cellStyle name="40% - 輔色6 21 10 4 4" xfId="14579"/>
    <cellStyle name="40% - 輔色6 21 10 4 5" xfId="15780"/>
    <cellStyle name="40% - 輔色6 21 10 4 6" xfId="16973"/>
    <cellStyle name="40% - 輔色6 21 10 4 7" xfId="18163"/>
    <cellStyle name="40% - 輔色6 21 10 4 8" xfId="19326"/>
    <cellStyle name="40% - 輔色6 21 10 4 9" xfId="20471"/>
    <cellStyle name="40% - 輔色6 21 10 5" xfId="6847"/>
    <cellStyle name="40% - 輔色6 21 10 5 10" xfId="22123"/>
    <cellStyle name="40% - 輔色6 21 10 5 11" xfId="23230"/>
    <cellStyle name="40% - 輔色6 21 10 5 12" xfId="24329"/>
    <cellStyle name="40% - 輔色6 21 10 5 13" xfId="25410"/>
    <cellStyle name="40% - 輔色6 21 10 5 14" xfId="26474"/>
    <cellStyle name="40% - 輔色6 21 10 5 15" xfId="27524"/>
    <cellStyle name="40% - 輔色6 21 10 5 16" xfId="28552"/>
    <cellStyle name="40% - 輔色6 21 10 5 17" xfId="29542"/>
    <cellStyle name="40% - 輔色6 21 10 5 18" xfId="30492"/>
    <cellStyle name="40% - 輔色6 21 10 5 19" xfId="31422"/>
    <cellStyle name="40% - 輔色6 21 10 5 2" xfId="12730"/>
    <cellStyle name="40% - 輔色6 21 10 5 20" xfId="32341"/>
    <cellStyle name="40% - 輔色6 21 10 5 3" xfId="13951"/>
    <cellStyle name="40% - 輔色6 21 10 5 4" xfId="15168"/>
    <cellStyle name="40% - 輔色6 21 10 5 5" xfId="16355"/>
    <cellStyle name="40% - 輔色6 21 10 5 6" xfId="17553"/>
    <cellStyle name="40% - 輔色6 21 10 5 7" xfId="18722"/>
    <cellStyle name="40% - 輔色6 21 10 5 8" xfId="19867"/>
    <cellStyle name="40% - 輔色6 21 10 5 9" xfId="21000"/>
    <cellStyle name="40% - 輔色6 21 10 6" xfId="6614"/>
    <cellStyle name="40% - 輔色6 21 10 6 10" xfId="21937"/>
    <cellStyle name="40% - 輔色6 21 10 6 11" xfId="23050"/>
    <cellStyle name="40% - 輔色6 21 10 6 12" xfId="24144"/>
    <cellStyle name="40% - 輔色6 21 10 6 13" xfId="25228"/>
    <cellStyle name="40% - 輔色6 21 10 6 14" xfId="26294"/>
    <cellStyle name="40% - 輔色6 21 10 6 15" xfId="27349"/>
    <cellStyle name="40% - 輔色6 21 10 6 16" xfId="28378"/>
    <cellStyle name="40% - 輔色6 21 10 6 17" xfId="29376"/>
    <cellStyle name="40% - 輔色6 21 10 6 18" xfId="30341"/>
    <cellStyle name="40% - 輔色6 21 10 6 19" xfId="31270"/>
    <cellStyle name="40% - 輔色6 21 10 6 2" xfId="12529"/>
    <cellStyle name="40% - 輔色6 21 10 6 20" xfId="32192"/>
    <cellStyle name="40% - 輔色6 21 10 6 3" xfId="13743"/>
    <cellStyle name="40% - 輔色6 21 10 6 4" xfId="14964"/>
    <cellStyle name="40% - 輔色6 21 10 6 5" xfId="16153"/>
    <cellStyle name="40% - 輔色6 21 10 6 6" xfId="17348"/>
    <cellStyle name="40% - 輔色6 21 10 6 7" xfId="18517"/>
    <cellStyle name="40% - 輔色6 21 10 6 8" xfId="19675"/>
    <cellStyle name="40% - 輔色6 21 10 6 9" xfId="20802"/>
    <cellStyle name="40% - 輔色6 21 10 7" xfId="11261"/>
    <cellStyle name="40% - 輔色6 21 10 8" xfId="8204"/>
    <cellStyle name="40% - 輔色6 21 10 9" xfId="10908"/>
    <cellStyle name="40% - 輔色6 21 11" xfId="5650"/>
    <cellStyle name="40% - 輔色6 21 11 10" xfId="10468"/>
    <cellStyle name="40% - 輔色6 21 11 11" xfId="11238"/>
    <cellStyle name="40% - 輔色6 21 11 12" xfId="13516"/>
    <cellStyle name="40% - 輔色6 21 11 13" xfId="11661"/>
    <cellStyle name="40% - 輔色6 21 11 14" xfId="12710"/>
    <cellStyle name="40% - 輔色6 21 11 15" xfId="14631"/>
    <cellStyle name="40% - 輔色6 21 11 16" xfId="8409"/>
    <cellStyle name="40% - 輔色6 21 11 17" xfId="7786"/>
    <cellStyle name="40% - 輔色6 21 11 18" xfId="15844"/>
    <cellStyle name="40% - 輔色6 21 11 19" xfId="7747"/>
    <cellStyle name="40% - 輔色6 21 11 2" xfId="7074"/>
    <cellStyle name="40% - 輔色6 21 11 2 10" xfId="22327"/>
    <cellStyle name="40% - 輔色6 21 11 2 11" xfId="23436"/>
    <cellStyle name="40% - 輔色6 21 11 2 12" xfId="24531"/>
    <cellStyle name="40% - 輔色6 21 11 2 13" xfId="25612"/>
    <cellStyle name="40% - 輔色6 21 11 2 14" xfId="26678"/>
    <cellStyle name="40% - 輔色6 21 11 2 15" xfId="27724"/>
    <cellStyle name="40% - 輔色6 21 11 2 16" xfId="28744"/>
    <cellStyle name="40% - 輔色6 21 11 2 17" xfId="29730"/>
    <cellStyle name="40% - 輔色6 21 11 2 18" xfId="30678"/>
    <cellStyle name="40% - 輔色6 21 11 2 19" xfId="31607"/>
    <cellStyle name="40% - 輔色6 21 11 2 2" xfId="12947"/>
    <cellStyle name="40% - 輔色6 21 11 2 20" xfId="32523"/>
    <cellStyle name="40% - 輔色6 21 11 2 3" xfId="14164"/>
    <cellStyle name="40% - 輔色6 21 11 2 4" xfId="15378"/>
    <cellStyle name="40% - 輔色6 21 11 2 5" xfId="16569"/>
    <cellStyle name="40% - 輔色6 21 11 2 6" xfId="17763"/>
    <cellStyle name="40% - 輔色6 21 11 2 7" xfId="18930"/>
    <cellStyle name="40% - 輔色6 21 11 2 8" xfId="20072"/>
    <cellStyle name="40% - 輔色6 21 11 2 9" xfId="21209"/>
    <cellStyle name="40% - 輔色6 21 11 20" xfId="20105"/>
    <cellStyle name="40% - 輔色6 21 11 21" xfId="9651"/>
    <cellStyle name="40% - 輔色6 21 11 22" xfId="24967"/>
    <cellStyle name="40% - 輔色6 21 11 23" xfId="20561"/>
    <cellStyle name="40% - 輔色6 21 11 24" xfId="10283"/>
    <cellStyle name="40% - 輔色6 21 11 25" xfId="20763"/>
    <cellStyle name="40% - 輔色6 21 11 3" xfId="6027"/>
    <cellStyle name="40% - 輔色6 21 11 3 10" xfId="10050"/>
    <cellStyle name="40% - 輔色6 21 11 3 11" xfId="15030"/>
    <cellStyle name="40% - 輔色6 21 11 3 12" xfId="21934"/>
    <cellStyle name="40% - 輔色6 21 11 3 13" xfId="23047"/>
    <cellStyle name="40% - 輔色6 21 11 3 14" xfId="24142"/>
    <cellStyle name="40% - 輔色6 21 11 3 15" xfId="25225"/>
    <cellStyle name="40% - 輔色6 21 11 3 16" xfId="26292"/>
    <cellStyle name="40% - 輔色6 21 11 3 17" xfId="24105"/>
    <cellStyle name="40% - 輔色6 21 11 3 18" xfId="27312"/>
    <cellStyle name="40% - 輔色6 21 11 3 19" xfId="29187"/>
    <cellStyle name="40% - 輔色6 21 11 3 2" xfId="12012"/>
    <cellStyle name="40% - 輔色6 21 11 3 20" xfId="11781"/>
    <cellStyle name="40% - 輔色6 21 11 3 3" xfId="9323"/>
    <cellStyle name="40% - 輔色6 21 11 3 4" xfId="12526"/>
    <cellStyle name="40% - 輔色6 21 11 3 5" xfId="13739"/>
    <cellStyle name="40% - 輔色6 21 11 3 6" xfId="14960"/>
    <cellStyle name="40% - 輔色6 21 11 3 7" xfId="14704"/>
    <cellStyle name="40% - 輔色6 21 11 3 8" xfId="17089"/>
    <cellStyle name="40% - 輔色6 21 11 3 9" xfId="18514"/>
    <cellStyle name="40% - 輔色6 21 11 4" xfId="6487"/>
    <cellStyle name="40% - 輔色6 21 11 4 10" xfId="21843"/>
    <cellStyle name="40% - 輔色6 21 11 4 11" xfId="22952"/>
    <cellStyle name="40% - 輔色6 21 11 4 12" xfId="24050"/>
    <cellStyle name="40% - 輔色6 21 11 4 13" xfId="25136"/>
    <cellStyle name="40% - 輔色6 21 11 4 14" xfId="26210"/>
    <cellStyle name="40% - 輔色6 21 11 4 15" xfId="27269"/>
    <cellStyle name="40% - 輔色6 21 11 4 16" xfId="28297"/>
    <cellStyle name="40% - 輔色6 21 11 4 17" xfId="29300"/>
    <cellStyle name="40% - 輔色6 21 11 4 18" xfId="30269"/>
    <cellStyle name="40% - 輔色6 21 11 4 19" xfId="31201"/>
    <cellStyle name="40% - 輔色6 21 11 4 2" xfId="12418"/>
    <cellStyle name="40% - 輔色6 21 11 4 20" xfId="32123"/>
    <cellStyle name="40% - 輔色6 21 11 4 3" xfId="13631"/>
    <cellStyle name="40% - 輔色6 21 11 4 4" xfId="14856"/>
    <cellStyle name="40% - 輔色6 21 11 4 5" xfId="16048"/>
    <cellStyle name="40% - 輔色6 21 11 4 6" xfId="17233"/>
    <cellStyle name="40% - 輔色6 21 11 4 7" xfId="18422"/>
    <cellStyle name="40% - 輔色6 21 11 4 8" xfId="19580"/>
    <cellStyle name="40% - 輔色6 21 11 4 9" xfId="20710"/>
    <cellStyle name="40% - 輔色6 21 11 5" xfId="6666"/>
    <cellStyle name="40% - 輔色6 21 11 5 10" xfId="21979"/>
    <cellStyle name="40% - 輔色6 21 11 5 11" xfId="23091"/>
    <cellStyle name="40% - 輔色6 21 11 5 12" xfId="24182"/>
    <cellStyle name="40% - 輔色6 21 11 5 13" xfId="25267"/>
    <cellStyle name="40% - 輔色6 21 11 5 14" xfId="26330"/>
    <cellStyle name="40% - 輔色6 21 11 5 15" xfId="27386"/>
    <cellStyle name="40% - 輔色6 21 11 5 16" xfId="28413"/>
    <cellStyle name="40% - 輔色6 21 11 5 17" xfId="29414"/>
    <cellStyle name="40% - 輔色6 21 11 5 18" xfId="30373"/>
    <cellStyle name="40% - 輔色6 21 11 5 19" xfId="31304"/>
    <cellStyle name="40% - 輔色6 21 11 5 2" xfId="12574"/>
    <cellStyle name="40% - 輔色6 21 11 5 20" xfId="32224"/>
    <cellStyle name="40% - 輔色6 21 11 5 3" xfId="13787"/>
    <cellStyle name="40% - 輔色6 21 11 5 4" xfId="15007"/>
    <cellStyle name="40% - 輔色6 21 11 5 5" xfId="16198"/>
    <cellStyle name="40% - 輔色6 21 11 5 6" xfId="17393"/>
    <cellStyle name="40% - 輔色6 21 11 5 7" xfId="18559"/>
    <cellStyle name="40% - 輔色6 21 11 5 8" xfId="19719"/>
    <cellStyle name="40% - 輔色6 21 11 5 9" xfId="20845"/>
    <cellStyle name="40% - 輔色6 21 11 6" xfId="6259"/>
    <cellStyle name="40% - 輔色6 21 11 6 10" xfId="21670"/>
    <cellStyle name="40% - 輔色6 21 11 6 11" xfId="22781"/>
    <cellStyle name="40% - 輔色6 21 11 6 12" xfId="23885"/>
    <cellStyle name="40% - 輔色6 21 11 6 13" xfId="24975"/>
    <cellStyle name="40% - 輔色6 21 11 6 14" xfId="26060"/>
    <cellStyle name="40% - 輔色6 21 11 6 15" xfId="27119"/>
    <cellStyle name="40% - 輔色6 21 11 6 16" xfId="28153"/>
    <cellStyle name="40% - 輔色6 21 11 6 17" xfId="29166"/>
    <cellStyle name="40% - 輔色6 21 11 6 18" xfId="30147"/>
    <cellStyle name="40% - 輔色6 21 11 6 19" xfId="31082"/>
    <cellStyle name="40% - 輔色6 21 11 6 2" xfId="12226"/>
    <cellStyle name="40% - 輔色6 21 11 6 20" xfId="32007"/>
    <cellStyle name="40% - 輔色6 21 11 6 3" xfId="13433"/>
    <cellStyle name="40% - 輔色6 21 11 6 4" xfId="14658"/>
    <cellStyle name="40% - 輔色6 21 11 6 5" xfId="15857"/>
    <cellStyle name="40% - 輔色6 21 11 6 6" xfId="17049"/>
    <cellStyle name="40% - 輔色6 21 11 6 7" xfId="18237"/>
    <cellStyle name="40% - 輔色6 21 11 6 8" xfId="19403"/>
    <cellStyle name="40% - 輔色6 21 11 6 9" xfId="20540"/>
    <cellStyle name="40% - 輔色6 21 11 7" xfId="11719"/>
    <cellStyle name="40% - 輔色6 21 11 8" xfId="7848"/>
    <cellStyle name="40% - 輔色6 21 11 9" xfId="10956"/>
    <cellStyle name="40% - 輔色6 21 12" xfId="5143"/>
    <cellStyle name="40% - 輔色6 21 12 10" xfId="10185"/>
    <cellStyle name="40% - 輔色6 21 12 11" xfId="8372"/>
    <cellStyle name="40% - 輔色6 21 12 12" xfId="9813"/>
    <cellStyle name="40% - 輔色6 21 12 13" xfId="10187"/>
    <cellStyle name="40% - 輔色6 21 12 14" xfId="9690"/>
    <cellStyle name="40% - 輔色6 21 12 15" xfId="8835"/>
    <cellStyle name="40% - 輔色6 21 12 16" xfId="10070"/>
    <cellStyle name="40% - 輔色6 21 12 17" xfId="13405"/>
    <cellStyle name="40% - 輔色6 21 12 18" xfId="20258"/>
    <cellStyle name="40% - 輔色6 21 12 19" xfId="20909"/>
    <cellStyle name="40% - 輔色6 21 12 2" xfId="6950"/>
    <cellStyle name="40% - 輔色6 21 12 2 10" xfId="22221"/>
    <cellStyle name="40% - 輔色6 21 12 2 11" xfId="23328"/>
    <cellStyle name="40% - 輔色6 21 12 2 12" xfId="24424"/>
    <cellStyle name="40% - 輔色6 21 12 2 13" xfId="25504"/>
    <cellStyle name="40% - 輔色6 21 12 2 14" xfId="26570"/>
    <cellStyle name="40% - 輔色6 21 12 2 15" xfId="27615"/>
    <cellStyle name="40% - 輔色6 21 12 2 16" xfId="28641"/>
    <cellStyle name="40% - 輔色6 21 12 2 17" xfId="29629"/>
    <cellStyle name="40% - 輔色6 21 12 2 18" xfId="30579"/>
    <cellStyle name="40% - 輔色6 21 12 2 19" xfId="31508"/>
    <cellStyle name="40% - 輔色6 21 12 2 2" xfId="12829"/>
    <cellStyle name="40% - 輔色6 21 12 2 20" xfId="32427"/>
    <cellStyle name="40% - 輔色6 21 12 2 3" xfId="14048"/>
    <cellStyle name="40% - 輔色6 21 12 2 4" xfId="15264"/>
    <cellStyle name="40% - 輔色6 21 12 2 5" xfId="16451"/>
    <cellStyle name="40% - 輔色6 21 12 2 6" xfId="17648"/>
    <cellStyle name="40% - 輔色6 21 12 2 7" xfId="18819"/>
    <cellStyle name="40% - 輔色6 21 12 2 8" xfId="19963"/>
    <cellStyle name="40% - 輔色6 21 12 2 9" xfId="21098"/>
    <cellStyle name="40% - 輔色6 21 12 20" xfId="11066"/>
    <cellStyle name="40% - 輔色6 21 12 21" xfId="9654"/>
    <cellStyle name="40% - 輔色6 21 12 22" xfId="11627"/>
    <cellStyle name="40% - 輔色6 21 12 23" xfId="22508"/>
    <cellStyle name="40% - 輔色6 21 12 24" xfId="12294"/>
    <cellStyle name="40% - 輔色6 21 12 25" xfId="21009"/>
    <cellStyle name="40% - 輔色6 21 12 3" xfId="6108"/>
    <cellStyle name="40% - 輔色6 21 12 3 10" xfId="11758"/>
    <cellStyle name="40% - 輔色6 21 12 3 11" xfId="19395"/>
    <cellStyle name="40% - 輔色6 21 12 3 12" xfId="11596"/>
    <cellStyle name="40% - 輔色6 21 12 3 13" xfId="11114"/>
    <cellStyle name="40% - 輔色6 21 12 3 14" xfId="17121"/>
    <cellStyle name="40% - 輔色6 21 12 3 15" xfId="20537"/>
    <cellStyle name="40% - 輔色6 21 12 3 16" xfId="19531"/>
    <cellStyle name="40% - 輔色6 21 12 3 17" xfId="22219"/>
    <cellStyle name="40% - 輔色6 21 12 3 18" xfId="22926"/>
    <cellStyle name="40% - 輔色6 21 12 3 19" xfId="28391"/>
    <cellStyle name="40% - 輔色6 21 12 3 2" xfId="12089"/>
    <cellStyle name="40% - 輔色6 21 12 3 20" xfId="27809"/>
    <cellStyle name="40% - 輔色6 21 12 3 3" xfId="7551"/>
    <cellStyle name="40% - 輔色6 21 12 3 4" xfId="9254"/>
    <cellStyle name="40% - 輔色6 21 12 3 5" xfId="10408"/>
    <cellStyle name="40% - 輔色6 21 12 3 6" xfId="10064"/>
    <cellStyle name="40% - 輔色6 21 12 3 7" xfId="12407"/>
    <cellStyle name="40% - 輔色6 21 12 3 8" xfId="8728"/>
    <cellStyle name="40% - 輔色6 21 12 3 9" xfId="10595"/>
    <cellStyle name="40% - 輔色6 21 12 4" xfId="6433"/>
    <cellStyle name="40% - 輔色6 21 12 4 10" xfId="21794"/>
    <cellStyle name="40% - 輔色6 21 12 4 11" xfId="22903"/>
    <cellStyle name="40% - 輔色6 21 12 4 12" xfId="24000"/>
    <cellStyle name="40% - 輔色6 21 12 4 13" xfId="25087"/>
    <cellStyle name="40% - 輔色6 21 12 4 14" xfId="26162"/>
    <cellStyle name="40% - 輔色6 21 12 4 15" xfId="27222"/>
    <cellStyle name="40% - 輔色6 21 12 4 16" xfId="28247"/>
    <cellStyle name="40% - 輔色6 21 12 4 17" xfId="29251"/>
    <cellStyle name="40% - 輔色6 21 12 4 18" xfId="30223"/>
    <cellStyle name="40% - 輔色6 21 12 4 19" xfId="31155"/>
    <cellStyle name="40% - 輔色6 21 12 4 2" xfId="12368"/>
    <cellStyle name="40% - 輔色6 21 12 4 20" xfId="32078"/>
    <cellStyle name="40% - 輔色6 21 12 4 3" xfId="13581"/>
    <cellStyle name="40% - 輔色6 21 12 4 4" xfId="14805"/>
    <cellStyle name="40% - 輔色6 21 12 4 5" xfId="15997"/>
    <cellStyle name="40% - 輔色6 21 12 4 6" xfId="17181"/>
    <cellStyle name="40% - 輔色6 21 12 4 7" xfId="18370"/>
    <cellStyle name="40% - 輔色6 21 12 4 8" xfId="19532"/>
    <cellStyle name="40% - 輔色6 21 12 4 9" xfId="20660"/>
    <cellStyle name="40% - 輔色6 21 12 5" xfId="6961"/>
    <cellStyle name="40% - 輔色6 21 12 5 10" xfId="22231"/>
    <cellStyle name="40% - 輔色6 21 12 5 11" xfId="23339"/>
    <cellStyle name="40% - 輔色6 21 12 5 12" xfId="24434"/>
    <cellStyle name="40% - 輔色6 21 12 5 13" xfId="25514"/>
    <cellStyle name="40% - 輔色6 21 12 5 14" xfId="26580"/>
    <cellStyle name="40% - 輔色6 21 12 5 15" xfId="27625"/>
    <cellStyle name="40% - 輔色6 21 12 5 16" xfId="28650"/>
    <cellStyle name="40% - 輔色6 21 12 5 17" xfId="29638"/>
    <cellStyle name="40% - 輔色6 21 12 5 18" xfId="30588"/>
    <cellStyle name="40% - 輔色6 21 12 5 19" xfId="31517"/>
    <cellStyle name="40% - 輔色6 21 12 5 2" xfId="12840"/>
    <cellStyle name="40% - 輔色6 21 12 5 20" xfId="32436"/>
    <cellStyle name="40% - 輔色6 21 12 5 3" xfId="14058"/>
    <cellStyle name="40% - 輔色6 21 12 5 4" xfId="15274"/>
    <cellStyle name="40% - 輔色6 21 12 5 5" xfId="16462"/>
    <cellStyle name="40% - 輔色6 21 12 5 6" xfId="17659"/>
    <cellStyle name="40% - 輔色6 21 12 5 7" xfId="18829"/>
    <cellStyle name="40% - 輔色6 21 12 5 8" xfId="19972"/>
    <cellStyle name="40% - 輔色6 21 12 5 9" xfId="21108"/>
    <cellStyle name="40% - 輔色6 21 12 6" xfId="6102"/>
    <cellStyle name="40% - 輔色6 21 12 6 10" xfId="7767"/>
    <cellStyle name="40% - 輔色6 21 12 6 11" xfId="17032"/>
    <cellStyle name="40% - 輔色6 21 12 6 12" xfId="19425"/>
    <cellStyle name="40% - 輔色6 21 12 6 13" xfId="21612"/>
    <cellStyle name="40% - 輔色6 21 12 6 14" xfId="22722"/>
    <cellStyle name="40% - 輔色6 21 12 6 15" xfId="23829"/>
    <cellStyle name="40% - 輔色6 21 12 6 16" xfId="24921"/>
    <cellStyle name="40% - 輔色6 21 12 6 17" xfId="19325"/>
    <cellStyle name="40% - 輔色6 21 12 6 18" xfId="14909"/>
    <cellStyle name="40% - 輔色6 21 12 6 19" xfId="9429"/>
    <cellStyle name="40% - 輔色6 21 12 6 2" xfId="12083"/>
    <cellStyle name="40% - 輔色6 21 12 6 20" xfId="17291"/>
    <cellStyle name="40% - 輔色6 21 12 6 3" xfId="7557"/>
    <cellStyle name="40% - 輔色6 21 12 6 4" xfId="9320"/>
    <cellStyle name="40% - 輔色6 21 12 6 5" xfId="12157"/>
    <cellStyle name="40% - 輔色6 21 12 6 6" xfId="13366"/>
    <cellStyle name="40% - 輔色6 21 12 6 7" xfId="7638"/>
    <cellStyle name="40% - 輔色6 21 12 6 8" xfId="11426"/>
    <cellStyle name="40% - 輔色6 21 12 6 9" xfId="17346"/>
    <cellStyle name="40% - 輔色6 21 12 7" xfId="11345"/>
    <cellStyle name="40% - 輔色6 21 12 8" xfId="8146"/>
    <cellStyle name="40% - 輔色6 21 12 9" xfId="8799"/>
    <cellStyle name="40% - 輔色6 21 13" xfId="5831"/>
    <cellStyle name="40% - 輔色6 21 13 10" xfId="11831"/>
    <cellStyle name="40% - 輔色6 21 13 11" xfId="7754"/>
    <cellStyle name="40% - 輔色6 21 13 12" xfId="8931"/>
    <cellStyle name="40% - 輔色6 21 13 13" xfId="9505"/>
    <cellStyle name="40% - 輔色6 21 13 14" xfId="9307"/>
    <cellStyle name="40% - 輔色6 21 13 15" xfId="17390"/>
    <cellStyle name="40% - 輔色6 21 13 16" xfId="20455"/>
    <cellStyle name="40% - 輔色6 21 13 17" xfId="9817"/>
    <cellStyle name="40% - 輔色6 21 13 18" xfId="9033"/>
    <cellStyle name="40% - 輔色6 21 13 19" xfId="7852"/>
    <cellStyle name="40% - 輔色6 21 13 2" xfId="7117"/>
    <cellStyle name="40% - 輔色6 21 13 2 10" xfId="22364"/>
    <cellStyle name="40% - 輔色6 21 13 2 11" xfId="23470"/>
    <cellStyle name="40% - 輔色6 21 13 2 12" xfId="24565"/>
    <cellStyle name="40% - 輔色6 21 13 2 13" xfId="25650"/>
    <cellStyle name="40% - 輔色6 21 13 2 14" xfId="26712"/>
    <cellStyle name="40% - 輔色6 21 13 2 15" xfId="27756"/>
    <cellStyle name="40% - 輔色6 21 13 2 16" xfId="28777"/>
    <cellStyle name="40% - 輔色6 21 13 2 17" xfId="29765"/>
    <cellStyle name="40% - 輔色6 21 13 2 18" xfId="30710"/>
    <cellStyle name="40% - 輔色6 21 13 2 19" xfId="31638"/>
    <cellStyle name="40% - 輔色6 21 13 2 2" xfId="12987"/>
    <cellStyle name="40% - 輔色6 21 13 2 20" xfId="32554"/>
    <cellStyle name="40% - 輔色6 21 13 2 3" xfId="14206"/>
    <cellStyle name="40% - 輔色6 21 13 2 4" xfId="15417"/>
    <cellStyle name="40% - 輔色6 21 13 2 5" xfId="16608"/>
    <cellStyle name="40% - 輔色6 21 13 2 6" xfId="17802"/>
    <cellStyle name="40% - 輔色6 21 13 2 7" xfId="18967"/>
    <cellStyle name="40% - 輔色6 21 13 2 8" xfId="20111"/>
    <cellStyle name="40% - 輔色6 21 13 2 9" xfId="21245"/>
    <cellStyle name="40% - 輔色6 21 13 20" xfId="10704"/>
    <cellStyle name="40% - 輔色6 21 13 21" xfId="7839"/>
    <cellStyle name="40% - 輔色6 21 13 22" xfId="25322"/>
    <cellStyle name="40% - 輔色6 21 13 23" xfId="15149"/>
    <cellStyle name="40% - 輔色6 21 13 24" xfId="27140"/>
    <cellStyle name="40% - 輔色6 21 13 25" xfId="8839"/>
    <cellStyle name="40% - 輔色6 21 13 3" xfId="7206"/>
    <cellStyle name="40% - 輔色6 21 13 3 10" xfId="22444"/>
    <cellStyle name="40% - 輔色6 21 13 3 11" xfId="23550"/>
    <cellStyle name="40% - 輔色6 21 13 3 12" xfId="24642"/>
    <cellStyle name="40% - 輔色6 21 13 3 13" xfId="25729"/>
    <cellStyle name="40% - 輔色6 21 13 3 14" xfId="26788"/>
    <cellStyle name="40% - 輔色6 21 13 3 15" xfId="27831"/>
    <cellStyle name="40% - 輔色6 21 13 3 16" xfId="28853"/>
    <cellStyle name="40% - 輔色6 21 13 3 17" xfId="29840"/>
    <cellStyle name="40% - 輔色6 21 13 3 18" xfId="30782"/>
    <cellStyle name="40% - 輔色6 21 13 3 19" xfId="31709"/>
    <cellStyle name="40% - 輔色6 21 13 3 2" xfId="13070"/>
    <cellStyle name="40% - 輔色6 21 13 3 20" xfId="32625"/>
    <cellStyle name="40% - 輔色6 21 13 3 3" xfId="14289"/>
    <cellStyle name="40% - 輔色6 21 13 3 4" xfId="15499"/>
    <cellStyle name="40% - 輔色6 21 13 3 5" xfId="16692"/>
    <cellStyle name="40% - 輔色6 21 13 3 6" xfId="17885"/>
    <cellStyle name="40% - 輔色6 21 13 3 7" xfId="19048"/>
    <cellStyle name="40% - 輔色6 21 13 3 8" xfId="20189"/>
    <cellStyle name="40% - 輔色6 21 13 3 9" xfId="21326"/>
    <cellStyle name="40% - 輔色6 21 13 4" xfId="7282"/>
    <cellStyle name="40% - 輔色6 21 13 4 10" xfId="22512"/>
    <cellStyle name="40% - 輔色6 21 13 4 11" xfId="23617"/>
    <cellStyle name="40% - 輔色6 21 13 4 12" xfId="24709"/>
    <cellStyle name="40% - 輔色6 21 13 4 13" xfId="25796"/>
    <cellStyle name="40% - 輔色6 21 13 4 14" xfId="26858"/>
    <cellStyle name="40% - 輔色6 21 13 4 15" xfId="27901"/>
    <cellStyle name="40% - 輔色6 21 13 4 16" xfId="28921"/>
    <cellStyle name="40% - 輔色6 21 13 4 17" xfId="29909"/>
    <cellStyle name="40% - 輔色6 21 13 4 18" xfId="30849"/>
    <cellStyle name="40% - 輔色6 21 13 4 19" xfId="31776"/>
    <cellStyle name="40% - 輔色6 21 13 4 2" xfId="13140"/>
    <cellStyle name="40% - 輔色6 21 13 4 20" xfId="32692"/>
    <cellStyle name="40% - 輔色6 21 13 4 3" xfId="14361"/>
    <cellStyle name="40% - 輔色6 21 13 4 4" xfId="15572"/>
    <cellStyle name="40% - 輔色6 21 13 4 5" xfId="16764"/>
    <cellStyle name="40% - 輔色6 21 13 4 6" xfId="17958"/>
    <cellStyle name="40% - 輔色6 21 13 4 7" xfId="19120"/>
    <cellStyle name="40% - 輔色6 21 13 4 8" xfId="20262"/>
    <cellStyle name="40% - 輔色6 21 13 4 9" xfId="21397"/>
    <cellStyle name="40% - 輔色6 21 13 5" xfId="7351"/>
    <cellStyle name="40% - 輔色6 21 13 5 10" xfId="22580"/>
    <cellStyle name="40% - 輔色6 21 13 5 11" xfId="23684"/>
    <cellStyle name="40% - 輔色6 21 13 5 12" xfId="24777"/>
    <cellStyle name="40% - 輔色6 21 13 5 13" xfId="25863"/>
    <cellStyle name="40% - 輔色6 21 13 5 14" xfId="26925"/>
    <cellStyle name="40% - 輔色6 21 13 5 15" xfId="27970"/>
    <cellStyle name="40% - 輔色6 21 13 5 16" xfId="28988"/>
    <cellStyle name="40% - 輔色6 21 13 5 17" xfId="29976"/>
    <cellStyle name="40% - 輔色6 21 13 5 18" xfId="30916"/>
    <cellStyle name="40% - 輔色6 21 13 5 19" xfId="31843"/>
    <cellStyle name="40% - 輔色6 21 13 5 2" xfId="13209"/>
    <cellStyle name="40% - 輔色6 21 13 5 20" xfId="32758"/>
    <cellStyle name="40% - 輔色6 21 13 5 3" xfId="14430"/>
    <cellStyle name="40% - 輔色6 21 13 5 4" xfId="15640"/>
    <cellStyle name="40% - 輔色6 21 13 5 5" xfId="16833"/>
    <cellStyle name="40% - 輔色6 21 13 5 6" xfId="18026"/>
    <cellStyle name="40% - 輔色6 21 13 5 7" xfId="19188"/>
    <cellStyle name="40% - 輔色6 21 13 5 8" xfId="20331"/>
    <cellStyle name="40% - 輔色6 21 13 5 9" xfId="21465"/>
    <cellStyle name="40% - 輔色6 21 13 6" xfId="7417"/>
    <cellStyle name="40% - 輔色6 21 13 6 10" xfId="22646"/>
    <cellStyle name="40% - 輔色6 21 13 6 11" xfId="23750"/>
    <cellStyle name="40% - 輔色6 21 13 6 12" xfId="24843"/>
    <cellStyle name="40% - 輔色6 21 13 6 13" xfId="25929"/>
    <cellStyle name="40% - 輔色6 21 13 6 14" xfId="26991"/>
    <cellStyle name="40% - 輔色6 21 13 6 15" xfId="28036"/>
    <cellStyle name="40% - 輔色6 21 13 6 16" xfId="29054"/>
    <cellStyle name="40% - 輔色6 21 13 6 17" xfId="30042"/>
    <cellStyle name="40% - 輔色6 21 13 6 18" xfId="30982"/>
    <cellStyle name="40% - 輔色6 21 13 6 19" xfId="31909"/>
    <cellStyle name="40% - 輔色6 21 13 6 2" xfId="13275"/>
    <cellStyle name="40% - 輔色6 21 13 6 20" xfId="32824"/>
    <cellStyle name="40% - 輔色6 21 13 6 3" xfId="14496"/>
    <cellStyle name="40% - 輔色6 21 13 6 4" xfId="15706"/>
    <cellStyle name="40% - 輔色6 21 13 6 5" xfId="16899"/>
    <cellStyle name="40% - 輔色6 21 13 6 6" xfId="18092"/>
    <cellStyle name="40% - 輔色6 21 13 6 7" xfId="19254"/>
    <cellStyle name="40% - 輔色6 21 13 6 8" xfId="20397"/>
    <cellStyle name="40% - 輔色6 21 13 6 9" xfId="21531"/>
    <cellStyle name="40% - 輔色6 21 13 7" xfId="11852"/>
    <cellStyle name="40% - 輔色6 21 13 8" xfId="10852"/>
    <cellStyle name="40% - 輔色6 21 13 9" xfId="10669"/>
    <cellStyle name="40% - 輔色6 21 14" xfId="6810"/>
    <cellStyle name="40% - 輔色6 21 14 10" xfId="22092"/>
    <cellStyle name="40% - 輔色6 21 14 11" xfId="23199"/>
    <cellStyle name="40% - 輔色6 21 14 12" xfId="24297"/>
    <cellStyle name="40% - 輔色6 21 14 13" xfId="25377"/>
    <cellStyle name="40% - 輔色6 21 14 14" xfId="26443"/>
    <cellStyle name="40% - 輔色6 21 14 15" xfId="27495"/>
    <cellStyle name="40% - 輔色6 21 14 16" xfId="28521"/>
    <cellStyle name="40% - 輔色6 21 14 17" xfId="29514"/>
    <cellStyle name="40% - 輔色6 21 14 18" xfId="30464"/>
    <cellStyle name="40% - 輔色6 21 14 19" xfId="31394"/>
    <cellStyle name="40% - 輔色6 21 14 2" xfId="12696"/>
    <cellStyle name="40% - 輔色6 21 14 20" xfId="32313"/>
    <cellStyle name="40% - 輔色6 21 14 3" xfId="13917"/>
    <cellStyle name="40% - 輔色6 21 14 4" xfId="15134"/>
    <cellStyle name="40% - 輔色6 21 14 5" xfId="16318"/>
    <cellStyle name="40% - 輔色6 21 14 6" xfId="17519"/>
    <cellStyle name="40% - 輔色6 21 14 7" xfId="18687"/>
    <cellStyle name="40% - 輔色6 21 14 8" xfId="19835"/>
    <cellStyle name="40% - 輔色6 21 14 9" xfId="20966"/>
    <cellStyle name="40% - 輔色6 21 15" xfId="6200"/>
    <cellStyle name="40% - 輔色6 21 15 10" xfId="21632"/>
    <cellStyle name="40% - 輔色6 21 15 11" xfId="22742"/>
    <cellStyle name="40% - 輔色6 21 15 12" xfId="23849"/>
    <cellStyle name="40% - 輔色6 21 15 13" xfId="24940"/>
    <cellStyle name="40% - 輔色6 21 15 14" xfId="26026"/>
    <cellStyle name="40% - 輔色6 21 15 15" xfId="27086"/>
    <cellStyle name="40% - 輔色6 21 15 16" xfId="28125"/>
    <cellStyle name="40% - 輔色6 21 15 17" xfId="29137"/>
    <cellStyle name="40% - 輔色6 21 15 18" xfId="30122"/>
    <cellStyle name="40% - 輔色6 21 15 19" xfId="31061"/>
    <cellStyle name="40% - 輔色6 21 15 2" xfId="12176"/>
    <cellStyle name="40% - 輔色6 21 15 20" xfId="31987"/>
    <cellStyle name="40% - 輔色6 21 15 3" xfId="13387"/>
    <cellStyle name="40% - 輔色6 21 15 4" xfId="14609"/>
    <cellStyle name="40% - 輔色6 21 15 5" xfId="15812"/>
    <cellStyle name="40% - 輔色6 21 15 6" xfId="17001"/>
    <cellStyle name="40% - 輔色6 21 15 7" xfId="18193"/>
    <cellStyle name="40% - 輔色6 21 15 8" xfId="19355"/>
    <cellStyle name="40% - 輔色6 21 15 9" xfId="20500"/>
    <cellStyle name="40% - 輔色6 21 16" xfId="6164"/>
    <cellStyle name="40% - 輔色6 21 16 10" xfId="11010"/>
    <cellStyle name="40% - 輔色6 21 16 11" xfId="18158"/>
    <cellStyle name="40% - 輔色6 21 16 12" xfId="17954"/>
    <cellStyle name="40% - 輔色6 21 16 13" xfId="18224"/>
    <cellStyle name="40% - 輔色6 21 16 14" xfId="13794"/>
    <cellStyle name="40% - 輔色6 21 16 15" xfId="15135"/>
    <cellStyle name="40% - 輔色6 21 16 16" xfId="9764"/>
    <cellStyle name="40% - 輔色6 21 16 17" xfId="9659"/>
    <cellStyle name="40% - 輔色6 21 16 18" xfId="22406"/>
    <cellStyle name="40% - 輔色6 21 16 19" xfId="8643"/>
    <cellStyle name="40% - 輔色6 21 16 2" xfId="12143"/>
    <cellStyle name="40% - 輔色6 21 16 20" xfId="24509"/>
    <cellStyle name="40% - 輔色6 21 16 3" xfId="7509"/>
    <cellStyle name="40% - 輔色6 21 16 4" xfId="9289"/>
    <cellStyle name="40% - 輔色6 21 16 5" xfId="9815"/>
    <cellStyle name="40% - 輔色6 21 16 6" xfId="8537"/>
    <cellStyle name="40% - 輔色6 21 16 7" xfId="8014"/>
    <cellStyle name="40% - 輔色6 21 16 8" xfId="8808"/>
    <cellStyle name="40% - 輔色6 21 16 9" xfId="11786"/>
    <cellStyle name="40% - 輔色6 21 17" xfId="6816"/>
    <cellStyle name="40% - 輔色6 21 17 10" xfId="22098"/>
    <cellStyle name="40% - 輔色6 21 17 11" xfId="23204"/>
    <cellStyle name="40% - 輔色6 21 17 12" xfId="24302"/>
    <cellStyle name="40% - 輔色6 21 17 13" xfId="25382"/>
    <cellStyle name="40% - 輔色6 21 17 14" xfId="26448"/>
    <cellStyle name="40% - 輔色6 21 17 15" xfId="27500"/>
    <cellStyle name="40% - 輔色6 21 17 16" xfId="28526"/>
    <cellStyle name="40% - 輔色6 21 17 17" xfId="29519"/>
    <cellStyle name="40% - 輔色6 21 17 18" xfId="30469"/>
    <cellStyle name="40% - 輔色6 21 17 19" xfId="31399"/>
    <cellStyle name="40% - 輔色6 21 17 2" xfId="12702"/>
    <cellStyle name="40% - 輔色6 21 17 20" xfId="32318"/>
    <cellStyle name="40% - 輔色6 21 17 3" xfId="13922"/>
    <cellStyle name="40% - 輔色6 21 17 4" xfId="15140"/>
    <cellStyle name="40% - 輔色6 21 17 5" xfId="16324"/>
    <cellStyle name="40% - 輔色6 21 17 6" xfId="17524"/>
    <cellStyle name="40% - 輔色6 21 17 7" xfId="18692"/>
    <cellStyle name="40% - 輔色6 21 17 8" xfId="19840"/>
    <cellStyle name="40% - 輔色6 21 17 9" xfId="20972"/>
    <cellStyle name="40% - 輔色6 21 18" xfId="6968"/>
    <cellStyle name="40% - 輔色6 21 18 10" xfId="22237"/>
    <cellStyle name="40% - 輔色6 21 18 11" xfId="23346"/>
    <cellStyle name="40% - 輔色6 21 18 12" xfId="24440"/>
    <cellStyle name="40% - 輔色6 21 18 13" xfId="25521"/>
    <cellStyle name="40% - 輔色6 21 18 14" xfId="26587"/>
    <cellStyle name="40% - 輔色6 21 18 15" xfId="27631"/>
    <cellStyle name="40% - 輔色6 21 18 16" xfId="28656"/>
    <cellStyle name="40% - 輔色6 21 18 17" xfId="29645"/>
    <cellStyle name="40% - 輔色6 21 18 18" xfId="30594"/>
    <cellStyle name="40% - 輔色6 21 18 19" xfId="31523"/>
    <cellStyle name="40% - 輔色6 21 18 2" xfId="12847"/>
    <cellStyle name="40% - 輔色6 21 18 20" xfId="32442"/>
    <cellStyle name="40% - 輔色6 21 18 3" xfId="14065"/>
    <cellStyle name="40% - 輔色6 21 18 4" xfId="15281"/>
    <cellStyle name="40% - 輔色6 21 18 5" xfId="16469"/>
    <cellStyle name="40% - 輔色6 21 18 6" xfId="17666"/>
    <cellStyle name="40% - 輔色6 21 18 7" xfId="18836"/>
    <cellStyle name="40% - 輔色6 21 18 8" xfId="19978"/>
    <cellStyle name="40% - 輔色6 21 18 9" xfId="21115"/>
    <cellStyle name="40% - 輔色6 21 19" xfId="10921"/>
    <cellStyle name="40% - 輔色6 21 2" xfId="4902"/>
    <cellStyle name="40% - 輔色6 21 2 10" xfId="15302"/>
    <cellStyle name="40% - 輔色6 21 2 11" xfId="16490"/>
    <cellStyle name="40% - 輔色6 21 2 12" xfId="17733"/>
    <cellStyle name="40% - 輔色6 21 2 13" xfId="18854"/>
    <cellStyle name="40% - 輔色6 21 2 14" xfId="19998"/>
    <cellStyle name="40% - 輔色6 21 2 15" xfId="11815"/>
    <cellStyle name="40% - 輔色6 21 2 16" xfId="22256"/>
    <cellStyle name="40% - 輔色6 21 2 17" xfId="23364"/>
    <cellStyle name="40% - 輔色6 21 2 18" xfId="24459"/>
    <cellStyle name="40% - 輔色6 21 2 19" xfId="25539"/>
    <cellStyle name="40% - 輔色6 21 2 2" xfId="6881"/>
    <cellStyle name="40% - 輔色6 21 2 2 10" xfId="22155"/>
    <cellStyle name="40% - 輔色6 21 2 2 11" xfId="23261"/>
    <cellStyle name="40% - 輔色6 21 2 2 12" xfId="24359"/>
    <cellStyle name="40% - 輔色6 21 2 2 13" xfId="25441"/>
    <cellStyle name="40% - 輔色6 21 2 2 14" xfId="26504"/>
    <cellStyle name="40% - 輔色6 21 2 2 15" xfId="27552"/>
    <cellStyle name="40% - 輔色6 21 2 2 16" xfId="28581"/>
    <cellStyle name="40% - 輔色6 21 2 2 17" xfId="29570"/>
    <cellStyle name="40% - 輔色6 21 2 2 18" xfId="30520"/>
    <cellStyle name="40% - 輔色6 21 2 2 19" xfId="31450"/>
    <cellStyle name="40% - 輔色6 21 2 2 2" xfId="12763"/>
    <cellStyle name="40% - 輔色6 21 2 2 20" xfId="32369"/>
    <cellStyle name="40% - 輔色6 21 2 2 3" xfId="13982"/>
    <cellStyle name="40% - 輔色6 21 2 2 4" xfId="15199"/>
    <cellStyle name="40% - 輔色6 21 2 2 5" xfId="16387"/>
    <cellStyle name="40% - 輔色6 21 2 2 6" xfId="17583"/>
    <cellStyle name="40% - 輔色6 21 2 2 7" xfId="18753"/>
    <cellStyle name="40% - 輔色6 21 2 2 8" xfId="19898"/>
    <cellStyle name="40% - 輔色6 21 2 2 9" xfId="21032"/>
    <cellStyle name="40% - 輔色6 21 2 20" xfId="26605"/>
    <cellStyle name="40% - 輔色6 21 2 21" xfId="27650"/>
    <cellStyle name="40% - 輔色6 21 2 22" xfId="20849"/>
    <cellStyle name="40% - 輔色6 21 2 23" xfId="29703"/>
    <cellStyle name="40% - 輔色6 21 2 24" xfId="30609"/>
    <cellStyle name="40% - 輔色6 21 2 25" xfId="31580"/>
    <cellStyle name="40% - 輔色6 21 2 3" xfId="6148"/>
    <cellStyle name="40% - 輔色6 21 2 3 10" xfId="11081"/>
    <cellStyle name="40% - 輔色6 21 2 3 11" xfId="11386"/>
    <cellStyle name="40% - 輔色6 21 2 3 12" xfId="12738"/>
    <cellStyle name="40% - 輔色6 21 2 3 13" xfId="18184"/>
    <cellStyle name="40% - 輔色6 21 2 3 14" xfId="9604"/>
    <cellStyle name="40% - 輔色6 21 2 3 15" xfId="20491"/>
    <cellStyle name="40% - 輔色6 21 2 3 16" xfId="21285"/>
    <cellStyle name="40% - 輔色6 21 2 3 17" xfId="11300"/>
    <cellStyle name="40% - 輔色6 21 2 3 18" xfId="18641"/>
    <cellStyle name="40% - 輔色6 21 2 3 19" xfId="16270"/>
    <cellStyle name="40% - 輔色6 21 2 3 2" xfId="12127"/>
    <cellStyle name="40% - 輔色6 21 2 3 20" xfId="7770"/>
    <cellStyle name="40% - 輔色6 21 2 3 3" xfId="7519"/>
    <cellStyle name="40% - 輔色6 21 2 3 4" xfId="9279"/>
    <cellStyle name="40% - 輔色6 21 2 3 5" xfId="11294"/>
    <cellStyle name="40% - 輔色6 21 2 3 6" xfId="8186"/>
    <cellStyle name="40% - 輔色6 21 2 3 7" xfId="11434"/>
    <cellStyle name="40% - 輔色6 21 2 3 8" xfId="10337"/>
    <cellStyle name="40% - 輔色6 21 2 3 9" xfId="8857"/>
    <cellStyle name="40% - 輔色6 21 2 4" xfId="6169"/>
    <cellStyle name="40% - 輔色6 21 2 4 10" xfId="21603"/>
    <cellStyle name="40% - 輔色6 21 2 4 11" xfId="22714"/>
    <cellStyle name="40% - 輔色6 21 2 4 12" xfId="23820"/>
    <cellStyle name="40% - 輔色6 21 2 4 13" xfId="24913"/>
    <cellStyle name="40% - 輔色6 21 2 4 14" xfId="25999"/>
    <cellStyle name="40% - 輔色6 21 2 4 15" xfId="27059"/>
    <cellStyle name="40% - 輔色6 21 2 4 16" xfId="28100"/>
    <cellStyle name="40% - 輔色6 21 2 4 17" xfId="29113"/>
    <cellStyle name="40% - 輔色6 21 2 4 18" xfId="30099"/>
    <cellStyle name="40% - 輔色6 21 2 4 19" xfId="31039"/>
    <cellStyle name="40% - 輔色6 21 2 4 2" xfId="12147"/>
    <cellStyle name="40% - 輔色6 21 2 4 20" xfId="31965"/>
    <cellStyle name="40% - 輔色6 21 2 4 3" xfId="13356"/>
    <cellStyle name="40% - 輔色6 21 2 4 4" xfId="14580"/>
    <cellStyle name="40% - 輔色6 21 2 4 5" xfId="15781"/>
    <cellStyle name="40% - 輔色6 21 2 4 6" xfId="16974"/>
    <cellStyle name="40% - 輔色6 21 2 4 7" xfId="18164"/>
    <cellStyle name="40% - 輔色6 21 2 4 8" xfId="19327"/>
    <cellStyle name="40% - 輔色6 21 2 4 9" xfId="20472"/>
    <cellStyle name="40% - 輔色6 21 2 5" xfId="6648"/>
    <cellStyle name="40% - 輔色6 21 2 5 10" xfId="21964"/>
    <cellStyle name="40% - 輔色6 21 2 5 11" xfId="23076"/>
    <cellStyle name="40% - 輔色6 21 2 5 12" xfId="24168"/>
    <cellStyle name="40% - 輔色6 21 2 5 13" xfId="25253"/>
    <cellStyle name="40% - 輔色6 21 2 5 14" xfId="26317"/>
    <cellStyle name="40% - 輔色6 21 2 5 15" xfId="27370"/>
    <cellStyle name="40% - 輔色6 21 2 5 16" xfId="28399"/>
    <cellStyle name="40% - 輔色6 21 2 5 17" xfId="29400"/>
    <cellStyle name="40% - 輔色6 21 2 5 18" xfId="30360"/>
    <cellStyle name="40% - 輔色6 21 2 5 19" xfId="31290"/>
    <cellStyle name="40% - 輔色6 21 2 5 2" xfId="12559"/>
    <cellStyle name="40% - 輔色6 21 2 5 20" xfId="32211"/>
    <cellStyle name="40% - 輔色6 21 2 5 3" xfId="13770"/>
    <cellStyle name="40% - 輔色6 21 2 5 4" xfId="14990"/>
    <cellStyle name="40% - 輔色6 21 2 5 5" xfId="16182"/>
    <cellStyle name="40% - 輔色6 21 2 5 6" xfId="17376"/>
    <cellStyle name="40% - 輔色6 21 2 5 7" xfId="18544"/>
    <cellStyle name="40% - 輔色6 21 2 5 8" xfId="19702"/>
    <cellStyle name="40% - 輔色6 21 2 5 9" xfId="20830"/>
    <cellStyle name="40% - 輔色6 21 2 6" xfId="6166"/>
    <cellStyle name="40% - 輔色6 21 2 6 10" xfId="21600"/>
    <cellStyle name="40% - 輔色6 21 2 6 11" xfId="11365"/>
    <cellStyle name="40% - 輔色6 21 2 6 12" xfId="17180"/>
    <cellStyle name="40% - 輔色6 21 2 6 13" xfId="10242"/>
    <cellStyle name="40% - 輔色6 21 2 6 14" xfId="9608"/>
    <cellStyle name="40% - 輔色6 21 2 6 15" xfId="21107"/>
    <cellStyle name="40% - 輔色6 21 2 6 16" xfId="9609"/>
    <cellStyle name="40% - 輔色6 21 2 6 17" xfId="29110"/>
    <cellStyle name="40% - 輔色6 21 2 6 18" xfId="11615"/>
    <cellStyle name="40% - 輔色6 21 2 6 19" xfId="24138"/>
    <cellStyle name="40% - 輔色6 21 2 6 2" xfId="12144"/>
    <cellStyle name="40% - 輔色6 21 2 6 20" xfId="8129"/>
    <cellStyle name="40% - 輔色6 21 2 6 3" xfId="7507"/>
    <cellStyle name="40% - 輔色6 21 2 6 4" xfId="9291"/>
    <cellStyle name="40% - 輔色6 21 2 6 5" xfId="10747"/>
    <cellStyle name="40% - 輔色6 21 2 6 6" xfId="10188"/>
    <cellStyle name="40% - 輔色6 21 2 6 7" xfId="10162"/>
    <cellStyle name="40% - 輔色6 21 2 6 8" xfId="8904"/>
    <cellStyle name="40% - 輔色6 21 2 6 9" xfId="12522"/>
    <cellStyle name="40% - 輔色6 21 2 7" xfId="11157"/>
    <cellStyle name="40% - 輔色6 21 2 8" xfId="12869"/>
    <cellStyle name="40% - 輔色6 21 2 9" xfId="14087"/>
    <cellStyle name="40% - 輔色6 21 20" xfId="10768"/>
    <cellStyle name="40% - 輔色6 21 21" xfId="11908"/>
    <cellStyle name="40% - 輔色6 21 22" xfId="9325"/>
    <cellStyle name="40% - 輔色6 21 23" xfId="11774"/>
    <cellStyle name="40% - 輔色6 21 24" xfId="8175"/>
    <cellStyle name="40% - 輔色6 21 25" xfId="13878"/>
    <cellStyle name="40% - 輔色6 21 26" xfId="14915"/>
    <cellStyle name="40% - 輔色6 21 27" xfId="8474"/>
    <cellStyle name="40% - 輔色6 21 28" xfId="11334"/>
    <cellStyle name="40% - 輔色6 21 29" xfId="18917"/>
    <cellStyle name="40% - 輔色6 21 3" xfId="5855"/>
    <cellStyle name="40% - 輔色6 21 3 10" xfId="11065"/>
    <cellStyle name="40% - 輔色6 21 3 11" xfId="12911"/>
    <cellStyle name="40% - 輔色6 21 3 12" xfId="11766"/>
    <cellStyle name="40% - 輔色6 21 3 13" xfId="12445"/>
    <cellStyle name="40% - 輔色6 21 3 14" xfId="9055"/>
    <cellStyle name="40% - 輔色6 21 3 15" xfId="10177"/>
    <cellStyle name="40% - 輔色6 21 3 16" xfId="14993"/>
    <cellStyle name="40% - 輔色6 21 3 17" xfId="14896"/>
    <cellStyle name="40% - 輔色6 21 3 18" xfId="20518"/>
    <cellStyle name="40% - 輔色6 21 3 19" xfId="22295"/>
    <cellStyle name="40% - 輔色6 21 3 2" xfId="7134"/>
    <cellStyle name="40% - 輔色6 21 3 2 10" xfId="22381"/>
    <cellStyle name="40% - 輔色6 21 3 2 11" xfId="23487"/>
    <cellStyle name="40% - 輔色6 21 3 2 12" xfId="24582"/>
    <cellStyle name="40% - 輔色6 21 3 2 13" xfId="25667"/>
    <cellStyle name="40% - 輔色6 21 3 2 14" xfId="26729"/>
    <cellStyle name="40% - 輔色6 21 3 2 15" xfId="27773"/>
    <cellStyle name="40% - 輔色6 21 3 2 16" xfId="28794"/>
    <cellStyle name="40% - 輔色6 21 3 2 17" xfId="29782"/>
    <cellStyle name="40% - 輔色6 21 3 2 18" xfId="30727"/>
    <cellStyle name="40% - 輔色6 21 3 2 19" xfId="31655"/>
    <cellStyle name="40% - 輔色6 21 3 2 2" xfId="13004"/>
    <cellStyle name="40% - 輔色6 21 3 2 20" xfId="32571"/>
    <cellStyle name="40% - 輔色6 21 3 2 3" xfId="14223"/>
    <cellStyle name="40% - 輔色6 21 3 2 4" xfId="15434"/>
    <cellStyle name="40% - 輔色6 21 3 2 5" xfId="16625"/>
    <cellStyle name="40% - 輔色6 21 3 2 6" xfId="17819"/>
    <cellStyle name="40% - 輔色6 21 3 2 7" xfId="18984"/>
    <cellStyle name="40% - 輔色6 21 3 2 8" xfId="20128"/>
    <cellStyle name="40% - 輔色6 21 3 2 9" xfId="21262"/>
    <cellStyle name="40% - 輔色6 21 3 20" xfId="23404"/>
    <cellStyle name="40% - 輔色6 21 3 21" xfId="24498"/>
    <cellStyle name="40% - 輔色6 21 3 22" xfId="9859"/>
    <cellStyle name="40% - 輔色6 21 3 23" xfId="24077"/>
    <cellStyle name="40% - 輔色6 21 3 24" xfId="18143"/>
    <cellStyle name="40% - 輔色6 21 3 25" xfId="23030"/>
    <cellStyle name="40% - 輔色6 21 3 3" xfId="7223"/>
    <cellStyle name="40% - 輔色6 21 3 3 10" xfId="22461"/>
    <cellStyle name="40% - 輔色6 21 3 3 11" xfId="23567"/>
    <cellStyle name="40% - 輔色6 21 3 3 12" xfId="24659"/>
    <cellStyle name="40% - 輔色6 21 3 3 13" xfId="25746"/>
    <cellStyle name="40% - 輔色6 21 3 3 14" xfId="26805"/>
    <cellStyle name="40% - 輔色6 21 3 3 15" xfId="27848"/>
    <cellStyle name="40% - 輔色6 21 3 3 16" xfId="28870"/>
    <cellStyle name="40% - 輔色6 21 3 3 17" xfId="29857"/>
    <cellStyle name="40% - 輔色6 21 3 3 18" xfId="30799"/>
    <cellStyle name="40% - 輔色6 21 3 3 19" xfId="31726"/>
    <cellStyle name="40% - 輔色6 21 3 3 2" xfId="13087"/>
    <cellStyle name="40% - 輔色6 21 3 3 20" xfId="32642"/>
    <cellStyle name="40% - 輔色6 21 3 3 3" xfId="14306"/>
    <cellStyle name="40% - 輔色6 21 3 3 4" xfId="15516"/>
    <cellStyle name="40% - 輔色6 21 3 3 5" xfId="16709"/>
    <cellStyle name="40% - 輔色6 21 3 3 6" xfId="17902"/>
    <cellStyle name="40% - 輔色6 21 3 3 7" xfId="19065"/>
    <cellStyle name="40% - 輔色6 21 3 3 8" xfId="20206"/>
    <cellStyle name="40% - 輔色6 21 3 3 9" xfId="21343"/>
    <cellStyle name="40% - 輔色6 21 3 4" xfId="7299"/>
    <cellStyle name="40% - 輔色6 21 3 4 10" xfId="22529"/>
    <cellStyle name="40% - 輔色6 21 3 4 11" xfId="23634"/>
    <cellStyle name="40% - 輔色6 21 3 4 12" xfId="24726"/>
    <cellStyle name="40% - 輔色6 21 3 4 13" xfId="25813"/>
    <cellStyle name="40% - 輔色6 21 3 4 14" xfId="26875"/>
    <cellStyle name="40% - 輔色6 21 3 4 15" xfId="27918"/>
    <cellStyle name="40% - 輔色6 21 3 4 16" xfId="28938"/>
    <cellStyle name="40% - 輔色6 21 3 4 17" xfId="29926"/>
    <cellStyle name="40% - 輔色6 21 3 4 18" xfId="30866"/>
    <cellStyle name="40% - 輔色6 21 3 4 19" xfId="31793"/>
    <cellStyle name="40% - 輔色6 21 3 4 2" xfId="13157"/>
    <cellStyle name="40% - 輔色6 21 3 4 20" xfId="32709"/>
    <cellStyle name="40% - 輔色6 21 3 4 3" xfId="14378"/>
    <cellStyle name="40% - 輔色6 21 3 4 4" xfId="15589"/>
    <cellStyle name="40% - 輔色6 21 3 4 5" xfId="16781"/>
    <cellStyle name="40% - 輔色6 21 3 4 6" xfId="17975"/>
    <cellStyle name="40% - 輔色6 21 3 4 7" xfId="19137"/>
    <cellStyle name="40% - 輔色6 21 3 4 8" xfId="20279"/>
    <cellStyle name="40% - 輔色6 21 3 4 9" xfId="21414"/>
    <cellStyle name="40% - 輔色6 21 3 5" xfId="7368"/>
    <cellStyle name="40% - 輔色6 21 3 5 10" xfId="22597"/>
    <cellStyle name="40% - 輔色6 21 3 5 11" xfId="23701"/>
    <cellStyle name="40% - 輔色6 21 3 5 12" xfId="24794"/>
    <cellStyle name="40% - 輔色6 21 3 5 13" xfId="25880"/>
    <cellStyle name="40% - 輔色6 21 3 5 14" xfId="26942"/>
    <cellStyle name="40% - 輔色6 21 3 5 15" xfId="27987"/>
    <cellStyle name="40% - 輔色6 21 3 5 16" xfId="29005"/>
    <cellStyle name="40% - 輔色6 21 3 5 17" xfId="29993"/>
    <cellStyle name="40% - 輔色6 21 3 5 18" xfId="30933"/>
    <cellStyle name="40% - 輔色6 21 3 5 19" xfId="31860"/>
    <cellStyle name="40% - 輔色6 21 3 5 2" xfId="13226"/>
    <cellStyle name="40% - 輔色6 21 3 5 20" xfId="32775"/>
    <cellStyle name="40% - 輔色6 21 3 5 3" xfId="14447"/>
    <cellStyle name="40% - 輔色6 21 3 5 4" xfId="15657"/>
    <cellStyle name="40% - 輔色6 21 3 5 5" xfId="16850"/>
    <cellStyle name="40% - 輔色6 21 3 5 6" xfId="18043"/>
    <cellStyle name="40% - 輔色6 21 3 5 7" xfId="19205"/>
    <cellStyle name="40% - 輔色6 21 3 5 8" xfId="20348"/>
    <cellStyle name="40% - 輔色6 21 3 5 9" xfId="21482"/>
    <cellStyle name="40% - 輔色6 21 3 6" xfId="7434"/>
    <cellStyle name="40% - 輔色6 21 3 6 10" xfId="22663"/>
    <cellStyle name="40% - 輔色6 21 3 6 11" xfId="23767"/>
    <cellStyle name="40% - 輔色6 21 3 6 12" xfId="24860"/>
    <cellStyle name="40% - 輔色6 21 3 6 13" xfId="25946"/>
    <cellStyle name="40% - 輔色6 21 3 6 14" xfId="27008"/>
    <cellStyle name="40% - 輔色6 21 3 6 15" xfId="28053"/>
    <cellStyle name="40% - 輔色6 21 3 6 16" xfId="29071"/>
    <cellStyle name="40% - 輔色6 21 3 6 17" xfId="30059"/>
    <cellStyle name="40% - 輔色6 21 3 6 18" xfId="30999"/>
    <cellStyle name="40% - 輔色6 21 3 6 19" xfId="31926"/>
    <cellStyle name="40% - 輔色6 21 3 6 2" xfId="13292"/>
    <cellStyle name="40% - 輔色6 21 3 6 20" xfId="32841"/>
    <cellStyle name="40% - 輔色6 21 3 6 3" xfId="14513"/>
    <cellStyle name="40% - 輔色6 21 3 6 4" xfId="15723"/>
    <cellStyle name="40% - 輔色6 21 3 6 5" xfId="16916"/>
    <cellStyle name="40% - 輔色6 21 3 6 6" xfId="18109"/>
    <cellStyle name="40% - 輔色6 21 3 6 7" xfId="19271"/>
    <cellStyle name="40% - 輔色6 21 3 6 8" xfId="20414"/>
    <cellStyle name="40% - 輔色6 21 3 6 9" xfId="21548"/>
    <cellStyle name="40% - 輔色6 21 3 7" xfId="11875"/>
    <cellStyle name="40% - 輔色6 21 3 8" xfId="7723"/>
    <cellStyle name="40% - 輔色6 21 3 9" xfId="9122"/>
    <cellStyle name="40% - 輔色6 21 30" xfId="9395"/>
    <cellStyle name="40% - 輔色6 21 31" xfId="11707"/>
    <cellStyle name="40% - 輔色6 21 32" xfId="9808"/>
    <cellStyle name="40% - 輔色6 21 33" xfId="12427"/>
    <cellStyle name="40% - 輔色6 21 34" xfId="17277"/>
    <cellStyle name="40% - 輔色6 21 35" xfId="18519"/>
    <cellStyle name="40% - 輔色6 21 36" xfId="25000"/>
    <cellStyle name="40% - 輔色6 21 37" xfId="28547"/>
    <cellStyle name="40% - 輔色6 21 4" xfId="4919"/>
    <cellStyle name="40% - 輔色6 21 4 10" xfId="8788"/>
    <cellStyle name="40% - 輔色6 21 4 11" xfId="10799"/>
    <cellStyle name="40% - 輔色6 21 4 12" xfId="11660"/>
    <cellStyle name="40% - 輔色6 21 4 13" xfId="10023"/>
    <cellStyle name="40% - 輔色6 21 4 14" xfId="13825"/>
    <cellStyle name="40% - 輔色6 21 4 15" xfId="18150"/>
    <cellStyle name="40% - 輔色6 21 4 16" xfId="10541"/>
    <cellStyle name="40% - 輔色6 21 4 17" xfId="8479"/>
    <cellStyle name="40% - 輔色6 21 4 18" xfId="18228"/>
    <cellStyle name="40% - 輔色6 21 4 19" xfId="16077"/>
    <cellStyle name="40% - 輔色6 21 4 2" xfId="6889"/>
    <cellStyle name="40% - 輔色6 21 4 2 10" xfId="22163"/>
    <cellStyle name="40% - 輔色6 21 4 2 11" xfId="23269"/>
    <cellStyle name="40% - 輔色6 21 4 2 12" xfId="24367"/>
    <cellStyle name="40% - 輔色6 21 4 2 13" xfId="25449"/>
    <cellStyle name="40% - 輔色6 21 4 2 14" xfId="26512"/>
    <cellStyle name="40% - 輔色6 21 4 2 15" xfId="27560"/>
    <cellStyle name="40% - 輔色6 21 4 2 16" xfId="28589"/>
    <cellStyle name="40% - 輔色6 21 4 2 17" xfId="29578"/>
    <cellStyle name="40% - 輔色6 21 4 2 18" xfId="30528"/>
    <cellStyle name="40% - 輔色6 21 4 2 19" xfId="31458"/>
    <cellStyle name="40% - 輔色6 21 4 2 2" xfId="12771"/>
    <cellStyle name="40% - 輔色6 21 4 2 20" xfId="32377"/>
    <cellStyle name="40% - 輔色6 21 4 2 3" xfId="13990"/>
    <cellStyle name="40% - 輔色6 21 4 2 4" xfId="15207"/>
    <cellStyle name="40% - 輔色6 21 4 2 5" xfId="16395"/>
    <cellStyle name="40% - 輔色6 21 4 2 6" xfId="17591"/>
    <cellStyle name="40% - 輔色6 21 4 2 7" xfId="18761"/>
    <cellStyle name="40% - 輔色6 21 4 2 8" xfId="19906"/>
    <cellStyle name="40% - 輔色6 21 4 2 9" xfId="21040"/>
    <cellStyle name="40% - 輔色6 21 4 20" xfId="11576"/>
    <cellStyle name="40% - 輔色6 21 4 21" xfId="10034"/>
    <cellStyle name="40% - 輔色6 21 4 22" xfId="21927"/>
    <cellStyle name="40% - 輔色6 21 4 23" xfId="11459"/>
    <cellStyle name="40% - 輔色6 21 4 24" xfId="25297"/>
    <cellStyle name="40% - 輔色6 21 4 25" xfId="21186"/>
    <cellStyle name="40% - 輔色6 21 4 3" xfId="6141"/>
    <cellStyle name="40% - 輔色6 21 4 3 10" xfId="9190"/>
    <cellStyle name="40% - 輔色6 21 4 3 11" xfId="22702"/>
    <cellStyle name="40% - 輔色6 21 4 3 12" xfId="23809"/>
    <cellStyle name="40% - 輔色6 21 4 3 13" xfId="24900"/>
    <cellStyle name="40% - 輔色6 21 4 3 14" xfId="25983"/>
    <cellStyle name="40% - 輔色6 21 4 3 15" xfId="27047"/>
    <cellStyle name="40% - 輔色6 21 4 3 16" xfId="28090"/>
    <cellStyle name="40% - 輔色6 21 4 3 17" xfId="11891"/>
    <cellStyle name="40% - 輔色6 21 4 3 18" xfId="27164"/>
    <cellStyle name="40% - 輔色6 21 4 3 19" xfId="31032"/>
    <cellStyle name="40% - 輔色6 21 4 3 2" xfId="12120"/>
    <cellStyle name="40% - 輔色6 21 4 3 20" xfId="29162"/>
    <cellStyle name="40% - 輔色6 21 4 3 3" xfId="13336"/>
    <cellStyle name="40% - 輔色6 21 4 3 4" xfId="14559"/>
    <cellStyle name="40% - 輔色6 21 4 3 5" xfId="15767"/>
    <cellStyle name="40% - 輔色6 21 4 3 6" xfId="16961"/>
    <cellStyle name="40% - 輔色6 21 4 3 7" xfId="14731"/>
    <cellStyle name="40% - 輔色6 21 4 3 8" xfId="19310"/>
    <cellStyle name="40% - 輔色6 21 4 3 9" xfId="20456"/>
    <cellStyle name="40% - 輔色6 21 4 4" xfId="6409"/>
    <cellStyle name="40% - 輔色6 21 4 4 10" xfId="21770"/>
    <cellStyle name="40% - 輔色6 21 4 4 11" xfId="22881"/>
    <cellStyle name="40% - 輔色6 21 4 4 12" xfId="23977"/>
    <cellStyle name="40% - 輔色6 21 4 4 13" xfId="25065"/>
    <cellStyle name="40% - 輔色6 21 4 4 14" xfId="26141"/>
    <cellStyle name="40% - 輔色6 21 4 4 15" xfId="27202"/>
    <cellStyle name="40% - 輔色6 21 4 4 16" xfId="28226"/>
    <cellStyle name="40% - 輔色6 21 4 4 17" xfId="29231"/>
    <cellStyle name="40% - 輔色6 21 4 4 18" xfId="30203"/>
    <cellStyle name="40% - 輔色6 21 4 4 19" xfId="31135"/>
    <cellStyle name="40% - 輔色6 21 4 4 2" xfId="12345"/>
    <cellStyle name="40% - 輔色6 21 4 4 20" xfId="32058"/>
    <cellStyle name="40% - 輔色6 21 4 4 3" xfId="13558"/>
    <cellStyle name="40% - 輔色6 21 4 4 4" xfId="14781"/>
    <cellStyle name="40% - 輔色6 21 4 4 5" xfId="15975"/>
    <cellStyle name="40% - 輔色6 21 4 4 6" xfId="17158"/>
    <cellStyle name="40% - 輔色6 21 4 4 7" xfId="18347"/>
    <cellStyle name="40% - 輔色6 21 4 4 8" xfId="19511"/>
    <cellStyle name="40% - 輔色6 21 4 4 9" xfId="20637"/>
    <cellStyle name="40% - 輔色6 21 4 5" xfId="6268"/>
    <cellStyle name="40% - 輔色6 21 4 5 10" xfId="21677"/>
    <cellStyle name="40% - 輔色6 21 4 5 11" xfId="22787"/>
    <cellStyle name="40% - 輔色6 21 4 5 12" xfId="23890"/>
    <cellStyle name="40% - 輔色6 21 4 5 13" xfId="24981"/>
    <cellStyle name="40% - 輔色6 21 4 5 14" xfId="26066"/>
    <cellStyle name="40% - 輔色6 21 4 5 15" xfId="27125"/>
    <cellStyle name="40% - 輔色6 21 4 5 16" xfId="28158"/>
    <cellStyle name="40% - 輔色6 21 4 5 17" xfId="29172"/>
    <cellStyle name="40% - 輔色6 21 4 5 18" xfId="30152"/>
    <cellStyle name="40% - 輔色6 21 4 5 19" xfId="31087"/>
    <cellStyle name="40% - 輔色6 21 4 5 2" xfId="12234"/>
    <cellStyle name="40% - 輔色6 21 4 5 20" xfId="32012"/>
    <cellStyle name="40% - 輔色6 21 4 5 3" xfId="13440"/>
    <cellStyle name="40% - 輔色6 21 4 5 4" xfId="14664"/>
    <cellStyle name="40% - 輔色6 21 4 5 5" xfId="15864"/>
    <cellStyle name="40% - 輔色6 21 4 5 6" xfId="17057"/>
    <cellStyle name="40% - 輔色6 21 4 5 7" xfId="18243"/>
    <cellStyle name="40% - 輔色6 21 4 5 8" xfId="19410"/>
    <cellStyle name="40% - 輔色6 21 4 5 9" xfId="20546"/>
    <cellStyle name="40% - 輔色6 21 4 6" xfId="6622"/>
    <cellStyle name="40% - 輔色6 21 4 6 10" xfId="21942"/>
    <cellStyle name="40% - 輔色6 21 4 6 11" xfId="23055"/>
    <cellStyle name="40% - 輔色6 21 4 6 12" xfId="24149"/>
    <cellStyle name="40% - 輔色6 21 4 6 13" xfId="25235"/>
    <cellStyle name="40% - 輔色6 21 4 6 14" xfId="26299"/>
    <cellStyle name="40% - 輔色6 21 4 6 15" xfId="27354"/>
    <cellStyle name="40% - 輔色6 21 4 6 16" xfId="28384"/>
    <cellStyle name="40% - 輔色6 21 4 6 17" xfId="29382"/>
    <cellStyle name="40% - 輔色6 21 4 6 18" xfId="30346"/>
    <cellStyle name="40% - 輔色6 21 4 6 19" xfId="31276"/>
    <cellStyle name="40% - 輔色6 21 4 6 2" xfId="12535"/>
    <cellStyle name="40% - 輔色6 21 4 6 20" xfId="32197"/>
    <cellStyle name="40% - 輔色6 21 4 6 3" xfId="13749"/>
    <cellStyle name="40% - 輔色6 21 4 6 4" xfId="14971"/>
    <cellStyle name="40% - 輔色6 21 4 6 5" xfId="16160"/>
    <cellStyle name="40% - 輔色6 21 4 6 6" xfId="17354"/>
    <cellStyle name="40% - 輔色6 21 4 6 7" xfId="18524"/>
    <cellStyle name="40% - 輔色6 21 4 6 8" xfId="19681"/>
    <cellStyle name="40% - 輔色6 21 4 6 9" xfId="20809"/>
    <cellStyle name="40% - 輔色6 21 4 7" xfId="11172"/>
    <cellStyle name="40% - 輔色6 21 4 8" xfId="11312"/>
    <cellStyle name="40% - 輔色6 21 4 9" xfId="8172"/>
    <cellStyle name="40% - 輔色6 21 5" xfId="5414"/>
    <cellStyle name="40% - 輔色6 21 5 10" xfId="9646"/>
    <cellStyle name="40% - 輔色6 21 5 11" xfId="12236"/>
    <cellStyle name="40% - 輔色6 21 5 12" xfId="7769"/>
    <cellStyle name="40% - 輔色6 21 5 13" xfId="13821"/>
    <cellStyle name="40% - 輔色6 21 5 14" xfId="10113"/>
    <cellStyle name="40% - 輔色6 21 5 15" xfId="10987"/>
    <cellStyle name="40% - 輔色6 21 5 16" xfId="15846"/>
    <cellStyle name="40% - 輔色6 21 5 17" xfId="11229"/>
    <cellStyle name="40% - 輔色6 21 5 18" xfId="20161"/>
    <cellStyle name="40% - 輔色6 21 5 19" xfId="21679"/>
    <cellStyle name="40% - 輔色6 21 5 2" xfId="7009"/>
    <cellStyle name="40% - 輔色6 21 5 2 10" xfId="22271"/>
    <cellStyle name="40% - 輔色6 21 5 2 11" xfId="23380"/>
    <cellStyle name="40% - 輔色6 21 5 2 12" xfId="24474"/>
    <cellStyle name="40% - 輔色6 21 5 2 13" xfId="25555"/>
    <cellStyle name="40% - 輔色6 21 5 2 14" xfId="26621"/>
    <cellStyle name="40% - 輔色6 21 5 2 15" xfId="27666"/>
    <cellStyle name="40% - 輔色6 21 5 2 16" xfId="28688"/>
    <cellStyle name="40% - 輔色6 21 5 2 17" xfId="29676"/>
    <cellStyle name="40% - 輔色6 21 5 2 18" xfId="30624"/>
    <cellStyle name="40% - 輔色6 21 5 2 19" xfId="31553"/>
    <cellStyle name="40% - 輔色6 21 5 2 2" xfId="12886"/>
    <cellStyle name="40% - 輔色6 21 5 2 20" xfId="32471"/>
    <cellStyle name="40% - 輔色6 21 5 2 3" xfId="14103"/>
    <cellStyle name="40% - 輔色6 21 5 2 4" xfId="15318"/>
    <cellStyle name="40% - 輔色6 21 5 2 5" xfId="16506"/>
    <cellStyle name="40% - 輔色6 21 5 2 6" xfId="17703"/>
    <cellStyle name="40% - 輔色6 21 5 2 7" xfId="18870"/>
    <cellStyle name="40% - 輔色6 21 5 2 8" xfId="20013"/>
    <cellStyle name="40% - 輔色6 21 5 2 9" xfId="21149"/>
    <cellStyle name="40% - 輔色6 21 5 20" xfId="22788"/>
    <cellStyle name="40% - 輔色6 21 5 21" xfId="23891"/>
    <cellStyle name="40% - 輔色6 21 5 22" xfId="9088"/>
    <cellStyle name="40% - 輔色6 21 5 23" xfId="25294"/>
    <cellStyle name="40% - 輔色6 21 5 24" xfId="19754"/>
    <cellStyle name="40% - 輔色6 21 5 25" xfId="24442"/>
    <cellStyle name="40% - 輔色6 21 5 3" xfId="6070"/>
    <cellStyle name="40% - 輔色6 21 5 3 10" xfId="10750"/>
    <cellStyle name="40% - 輔色6 21 5 3 11" xfId="18438"/>
    <cellStyle name="40% - 輔色6 21 5 3 12" xfId="12293"/>
    <cellStyle name="40% - 輔色6 21 5 3 13" xfId="8022"/>
    <cellStyle name="40% - 輔色6 21 5 3 14" xfId="15305"/>
    <cellStyle name="40% - 輔色6 21 5 3 15" xfId="18246"/>
    <cellStyle name="40% - 輔色6 21 5 3 16" xfId="8010"/>
    <cellStyle name="40% - 輔色6 21 5 3 17" xfId="10922"/>
    <cellStyle name="40% - 輔色6 21 5 3 18" xfId="7969"/>
    <cellStyle name="40% - 輔色6 21 5 3 19" xfId="13779"/>
    <cellStyle name="40% - 輔色6 21 5 3 2" xfId="12054"/>
    <cellStyle name="40% - 輔色6 21 5 3 20" xfId="24219"/>
    <cellStyle name="40% - 輔色6 21 5 3 3" xfId="7574"/>
    <cellStyle name="40% - 輔色6 21 5 3 4" xfId="9235"/>
    <cellStyle name="40% - 輔色6 21 5 3 5" xfId="10605"/>
    <cellStyle name="40% - 輔色6 21 5 3 6" xfId="9574"/>
    <cellStyle name="40% - 輔色6 21 5 3 7" xfId="10103"/>
    <cellStyle name="40% - 輔色6 21 5 3 8" xfId="10277"/>
    <cellStyle name="40% - 輔色6 21 5 3 9" xfId="11526"/>
    <cellStyle name="40% - 輔色6 21 5 4" xfId="6455"/>
    <cellStyle name="40% - 輔色6 21 5 4 10" xfId="21813"/>
    <cellStyle name="40% - 輔色6 21 5 4 11" xfId="22922"/>
    <cellStyle name="40% - 輔色6 21 5 4 12" xfId="24020"/>
    <cellStyle name="40% - 輔色6 21 5 4 13" xfId="25106"/>
    <cellStyle name="40% - 輔色6 21 5 4 14" xfId="26182"/>
    <cellStyle name="40% - 輔色6 21 5 4 15" xfId="27242"/>
    <cellStyle name="40% - 輔色6 21 5 4 16" xfId="28266"/>
    <cellStyle name="40% - 輔色6 21 5 4 17" xfId="29272"/>
    <cellStyle name="40% - 輔色6 21 5 4 18" xfId="30242"/>
    <cellStyle name="40% - 輔色6 21 5 4 19" xfId="31174"/>
    <cellStyle name="40% - 輔色6 21 5 4 2" xfId="12387"/>
    <cellStyle name="40% - 輔色6 21 5 4 20" xfId="32097"/>
    <cellStyle name="40% - 輔色6 21 5 4 3" xfId="13601"/>
    <cellStyle name="40% - 輔色6 21 5 4 4" xfId="14826"/>
    <cellStyle name="40% - 輔色6 21 5 4 5" xfId="16018"/>
    <cellStyle name="40% - 輔色6 21 5 4 6" xfId="17202"/>
    <cellStyle name="40% - 輔色6 21 5 4 7" xfId="18391"/>
    <cellStyle name="40% - 輔色6 21 5 4 8" xfId="19551"/>
    <cellStyle name="40% - 輔色6 21 5 4 9" xfId="20681"/>
    <cellStyle name="40% - 輔色6 21 5 5" xfId="6371"/>
    <cellStyle name="40% - 輔色6 21 5 5 10" xfId="21735"/>
    <cellStyle name="40% - 輔色6 21 5 5 11" xfId="22846"/>
    <cellStyle name="40% - 輔色6 21 5 5 12" xfId="23943"/>
    <cellStyle name="40% - 輔色6 21 5 5 13" xfId="25031"/>
    <cellStyle name="40% - 輔色6 21 5 5 14" xfId="26108"/>
    <cellStyle name="40% - 輔色6 21 5 5 15" xfId="27170"/>
    <cellStyle name="40% - 輔色6 21 5 5 16" xfId="28192"/>
    <cellStyle name="40% - 輔色6 21 5 5 17" xfId="29198"/>
    <cellStyle name="40% - 輔色6 21 5 5 18" xfId="30171"/>
    <cellStyle name="40% - 輔色6 21 5 5 19" xfId="31103"/>
    <cellStyle name="40% - 輔色6 21 5 5 2" xfId="12309"/>
    <cellStyle name="40% - 輔色6 21 5 5 20" xfId="32026"/>
    <cellStyle name="40% - 輔色6 21 5 5 3" xfId="13523"/>
    <cellStyle name="40% - 輔色6 21 5 5 4" xfId="14744"/>
    <cellStyle name="40% - 輔色6 21 5 5 5" xfId="15938"/>
    <cellStyle name="40% - 輔色6 21 5 5 6" xfId="17123"/>
    <cellStyle name="40% - 輔色6 21 5 5 7" xfId="18311"/>
    <cellStyle name="40% - 輔色6 21 5 5 8" xfId="19477"/>
    <cellStyle name="40% - 輔色6 21 5 5 9" xfId="20603"/>
    <cellStyle name="40% - 輔色6 21 5 6" xfId="6758"/>
    <cellStyle name="40% - 輔色6 21 5 6 10" xfId="22050"/>
    <cellStyle name="40% - 輔色6 21 5 6 11" xfId="23158"/>
    <cellStyle name="40% - 輔色6 21 5 6 12" xfId="24252"/>
    <cellStyle name="40% - 輔色6 21 5 6 13" xfId="25337"/>
    <cellStyle name="40% - 輔色6 21 5 6 14" xfId="26401"/>
    <cellStyle name="40% - 輔色6 21 5 6 15" xfId="27452"/>
    <cellStyle name="40% - 輔色6 21 5 6 16" xfId="28479"/>
    <cellStyle name="40% - 輔色6 21 5 6 17" xfId="29476"/>
    <cellStyle name="40% - 輔色6 21 5 6 18" xfId="30426"/>
    <cellStyle name="40% - 輔色6 21 5 6 19" xfId="31357"/>
    <cellStyle name="40% - 輔色6 21 5 6 2" xfId="12652"/>
    <cellStyle name="40% - 輔色6 21 5 6 20" xfId="32277"/>
    <cellStyle name="40% - 輔色6 21 5 6 3" xfId="13869"/>
    <cellStyle name="40% - 輔色6 21 5 6 4" xfId="15088"/>
    <cellStyle name="40% - 輔色6 21 5 6 5" xfId="16273"/>
    <cellStyle name="40% - 輔色6 21 5 6 6" xfId="17471"/>
    <cellStyle name="40% - 輔色6 21 5 6 7" xfId="18640"/>
    <cellStyle name="40% - 輔色6 21 5 6 8" xfId="19790"/>
    <cellStyle name="40% - 輔色6 21 5 6 9" xfId="20922"/>
    <cellStyle name="40% - 輔色6 21 5 7" xfId="11540"/>
    <cellStyle name="40% - 輔色6 21 5 8" xfId="7992"/>
    <cellStyle name="40% - 輔色6 21 5 9" xfId="8924"/>
    <cellStyle name="40% - 輔色6 21 6" xfId="5485"/>
    <cellStyle name="40% - 輔色6 21 6 10" xfId="9971"/>
    <cellStyle name="40% - 輔色6 21 6 11" xfId="11529"/>
    <cellStyle name="40% - 輔色6 21 6 12" xfId="9521"/>
    <cellStyle name="40% - 輔色6 21 6 13" xfId="14917"/>
    <cellStyle name="40% - 輔色6 21 6 14" xfId="7847"/>
    <cellStyle name="40% - 輔色6 21 6 15" xfId="8551"/>
    <cellStyle name="40% - 輔色6 21 6 16" xfId="17667"/>
    <cellStyle name="40% - 輔色6 21 6 17" xfId="10563"/>
    <cellStyle name="40% - 輔色6 21 6 18" xfId="9391"/>
    <cellStyle name="40% - 輔色6 21 6 19" xfId="14740"/>
    <cellStyle name="40% - 輔色6 21 6 2" xfId="7025"/>
    <cellStyle name="40% - 輔色6 21 6 2 10" xfId="22285"/>
    <cellStyle name="40% - 輔色6 21 6 2 11" xfId="23394"/>
    <cellStyle name="40% - 輔色6 21 6 2 12" xfId="24488"/>
    <cellStyle name="40% - 輔色6 21 6 2 13" xfId="25569"/>
    <cellStyle name="40% - 輔色6 21 6 2 14" xfId="26636"/>
    <cellStyle name="40% - 輔色6 21 6 2 15" xfId="27681"/>
    <cellStyle name="40% - 輔色6 21 6 2 16" xfId="28702"/>
    <cellStyle name="40% - 輔色6 21 6 2 17" xfId="29690"/>
    <cellStyle name="40% - 輔色6 21 6 2 18" xfId="30638"/>
    <cellStyle name="40% - 輔色6 21 6 2 19" xfId="31567"/>
    <cellStyle name="40% - 輔色6 21 6 2 2" xfId="12901"/>
    <cellStyle name="40% - 輔色6 21 6 2 20" xfId="32485"/>
    <cellStyle name="40% - 輔色6 21 6 2 3" xfId="14119"/>
    <cellStyle name="40% - 輔色6 21 6 2 4" xfId="15334"/>
    <cellStyle name="40% - 輔色6 21 6 2 5" xfId="16522"/>
    <cellStyle name="40% - 輔色6 21 6 2 6" xfId="17717"/>
    <cellStyle name="40% - 輔色6 21 6 2 7" xfId="18886"/>
    <cellStyle name="40% - 輔色6 21 6 2 8" xfId="20028"/>
    <cellStyle name="40% - 輔色6 21 6 2 9" xfId="21164"/>
    <cellStyle name="40% - 輔色6 21 6 20" xfId="18803"/>
    <cellStyle name="40% - 輔色6 21 6 21" xfId="13517"/>
    <cellStyle name="40% - 輔色6 21 6 22" xfId="11935"/>
    <cellStyle name="40% - 輔色6 21 6 23" xfId="26258"/>
    <cellStyle name="40% - 輔色6 21 6 24" xfId="10126"/>
    <cellStyle name="40% - 輔色6 21 6 25" xfId="20598"/>
    <cellStyle name="40% - 輔色6 21 6 3" xfId="6055"/>
    <cellStyle name="40% - 輔色6 21 6 3 10" xfId="9397"/>
    <cellStyle name="40% - 輔色6 21 6 3 11" xfId="20132"/>
    <cellStyle name="40% - 輔色6 21 6 3 12" xfId="8058"/>
    <cellStyle name="40% - 輔色6 21 6 3 13" xfId="21712"/>
    <cellStyle name="40% - 輔色6 21 6 3 14" xfId="22819"/>
    <cellStyle name="40% - 輔色6 21 6 3 15" xfId="23921"/>
    <cellStyle name="40% - 輔色6 21 6 3 16" xfId="25014"/>
    <cellStyle name="40% - 輔色6 21 6 3 17" xfId="12669"/>
    <cellStyle name="40% - 輔色6 21 6 3 18" xfId="27418"/>
    <cellStyle name="40% - 輔色6 21 6 3 19" xfId="20580"/>
    <cellStyle name="40% - 輔色6 21 6 3 2" xfId="12039"/>
    <cellStyle name="40% - 輔色6 21 6 3 20" xfId="21595"/>
    <cellStyle name="40% - 輔色6 21 6 3 3" xfId="7588"/>
    <cellStyle name="40% - 輔色6 21 6 3 4" xfId="9221"/>
    <cellStyle name="40% - 輔色6 21 6 3 5" xfId="12272"/>
    <cellStyle name="40% - 輔色6 21 6 3 6" xfId="13483"/>
    <cellStyle name="40% - 輔色6 21 6 3 7" xfId="8909"/>
    <cellStyle name="40% - 輔色6 21 6 3 8" xfId="16236"/>
    <cellStyle name="40% - 輔色6 21 6 3 9" xfId="11597"/>
    <cellStyle name="40% - 輔色6 21 6 4" xfId="6580"/>
    <cellStyle name="40% - 輔色6 21 6 4 10" xfId="21913"/>
    <cellStyle name="40% - 輔色6 21 6 4 11" xfId="23026"/>
    <cellStyle name="40% - 輔色6 21 6 4 12" xfId="24125"/>
    <cellStyle name="40% - 輔色6 21 6 4 13" xfId="25208"/>
    <cellStyle name="40% - 輔色6 21 6 4 14" xfId="26272"/>
    <cellStyle name="40% - 輔色6 21 6 4 15" xfId="27328"/>
    <cellStyle name="40% - 輔色6 21 6 4 16" xfId="28357"/>
    <cellStyle name="40% - 輔色6 21 6 4 17" xfId="29356"/>
    <cellStyle name="40% - 輔色6 21 6 4 18" xfId="30324"/>
    <cellStyle name="40% - 輔色6 21 6 4 19" xfId="31254"/>
    <cellStyle name="40% - 輔色6 21 6 4 2" xfId="12502"/>
    <cellStyle name="40% - 輔色6 21 6 4 20" xfId="32176"/>
    <cellStyle name="40% - 輔色6 21 6 4 3" xfId="13714"/>
    <cellStyle name="40% - 輔色6 21 6 4 4" xfId="14935"/>
    <cellStyle name="40% - 輔色6 21 6 4 5" xfId="16125"/>
    <cellStyle name="40% - 輔色6 21 6 4 6" xfId="17318"/>
    <cellStyle name="40% - 輔色6 21 6 4 7" xfId="18493"/>
    <cellStyle name="40% - 輔色6 21 6 4 8" xfId="19651"/>
    <cellStyle name="40% - 輔色6 21 6 4 9" xfId="20775"/>
    <cellStyle name="40% - 輔色6 21 6 5" xfId="6272"/>
    <cellStyle name="40% - 輔色6 21 6 5 10" xfId="21680"/>
    <cellStyle name="40% - 輔色6 21 6 5 11" xfId="22789"/>
    <cellStyle name="40% - 輔色6 21 6 5 12" xfId="23893"/>
    <cellStyle name="40% - 輔色6 21 6 5 13" xfId="24984"/>
    <cellStyle name="40% - 輔色6 21 6 5 14" xfId="26069"/>
    <cellStyle name="40% - 輔色6 21 6 5 15" xfId="27127"/>
    <cellStyle name="40% - 輔色6 21 6 5 16" xfId="28159"/>
    <cellStyle name="40% - 輔色6 21 6 5 17" xfId="29173"/>
    <cellStyle name="40% - 輔色6 21 6 5 18" xfId="30153"/>
    <cellStyle name="40% - 輔色6 21 6 5 19" xfId="31088"/>
    <cellStyle name="40% - 輔色6 21 6 5 2" xfId="12238"/>
    <cellStyle name="40% - 輔色6 21 6 5 20" xfId="32013"/>
    <cellStyle name="40% - 輔色6 21 6 5 3" xfId="13443"/>
    <cellStyle name="40% - 輔色6 21 6 5 4" xfId="14668"/>
    <cellStyle name="40% - 輔色6 21 6 5 5" xfId="15866"/>
    <cellStyle name="40% - 輔色6 21 6 5 6" xfId="17059"/>
    <cellStyle name="40% - 輔色6 21 6 5 7" xfId="18247"/>
    <cellStyle name="40% - 輔色6 21 6 5 8" xfId="19413"/>
    <cellStyle name="40% - 輔色6 21 6 5 9" xfId="20548"/>
    <cellStyle name="40% - 輔色6 21 6 6" xfId="6942"/>
    <cellStyle name="40% - 輔色6 21 6 6 10" xfId="22214"/>
    <cellStyle name="40% - 輔色6 21 6 6 11" xfId="23321"/>
    <cellStyle name="40% - 輔色6 21 6 6 12" xfId="24418"/>
    <cellStyle name="40% - 輔色6 21 6 6 13" xfId="25498"/>
    <cellStyle name="40% - 輔色6 21 6 6 14" xfId="26564"/>
    <cellStyle name="40% - 輔色6 21 6 6 15" xfId="27609"/>
    <cellStyle name="40% - 輔色6 21 6 6 16" xfId="28637"/>
    <cellStyle name="40% - 輔色6 21 6 6 17" xfId="29625"/>
    <cellStyle name="40% - 輔色6 21 6 6 18" xfId="30575"/>
    <cellStyle name="40% - 輔色6 21 6 6 19" xfId="31504"/>
    <cellStyle name="40% - 輔色6 21 6 6 2" xfId="12823"/>
    <cellStyle name="40% - 輔色6 21 6 6 20" xfId="32423"/>
    <cellStyle name="40% - 輔色6 21 6 6 3" xfId="14041"/>
    <cellStyle name="40% - 輔色6 21 6 6 4" xfId="15259"/>
    <cellStyle name="40% - 輔色6 21 6 6 5" xfId="16445"/>
    <cellStyle name="40% - 輔色6 21 6 6 6" xfId="17640"/>
    <cellStyle name="40% - 輔色6 21 6 6 7" xfId="18813"/>
    <cellStyle name="40% - 輔色6 21 6 6 8" xfId="19956"/>
    <cellStyle name="40% - 輔色6 21 6 6 9" xfId="21091"/>
    <cellStyle name="40% - 輔色6 21 6 7" xfId="11591"/>
    <cellStyle name="40% - 輔色6 21 6 8" xfId="7948"/>
    <cellStyle name="40% - 輔色6 21 6 9" xfId="8955"/>
    <cellStyle name="40% - 輔色6 21 7" xfId="4954"/>
    <cellStyle name="40% - 輔色6 21 7 10" xfId="8940"/>
    <cellStyle name="40% - 輔色6 21 7 11" xfId="9493"/>
    <cellStyle name="40% - 輔色6 21 7 12" xfId="8732"/>
    <cellStyle name="40% - 輔色6 21 7 13" xfId="9037"/>
    <cellStyle name="40% - 輔色6 21 7 14" xfId="10622"/>
    <cellStyle name="40% - 輔色6 21 7 15" xfId="18845"/>
    <cellStyle name="40% - 輔色6 21 7 16" xfId="16054"/>
    <cellStyle name="40% - 輔色6 21 7 17" xfId="9623"/>
    <cellStyle name="40% - 輔色6 21 7 18" xfId="18306"/>
    <cellStyle name="40% - 輔色6 21 7 19" xfId="11560"/>
    <cellStyle name="40% - 輔色6 21 7 2" xfId="6909"/>
    <cellStyle name="40% - 輔色6 21 7 2 10" xfId="22183"/>
    <cellStyle name="40% - 輔色6 21 7 2 11" xfId="23289"/>
    <cellStyle name="40% - 輔色6 21 7 2 12" xfId="24387"/>
    <cellStyle name="40% - 輔色6 21 7 2 13" xfId="25469"/>
    <cellStyle name="40% - 輔色6 21 7 2 14" xfId="26532"/>
    <cellStyle name="40% - 輔色6 21 7 2 15" xfId="27580"/>
    <cellStyle name="40% - 輔色6 21 7 2 16" xfId="28609"/>
    <cellStyle name="40% - 輔色6 21 7 2 17" xfId="29598"/>
    <cellStyle name="40% - 輔色6 21 7 2 18" xfId="30548"/>
    <cellStyle name="40% - 輔色6 21 7 2 19" xfId="31478"/>
    <cellStyle name="40% - 輔色6 21 7 2 2" xfId="12791"/>
    <cellStyle name="40% - 輔色6 21 7 2 20" xfId="32397"/>
    <cellStyle name="40% - 輔色6 21 7 2 3" xfId="14010"/>
    <cellStyle name="40% - 輔色6 21 7 2 4" xfId="15227"/>
    <cellStyle name="40% - 輔色6 21 7 2 5" xfId="16415"/>
    <cellStyle name="40% - 輔色6 21 7 2 6" xfId="17611"/>
    <cellStyle name="40% - 輔色6 21 7 2 7" xfId="18781"/>
    <cellStyle name="40% - 輔色6 21 7 2 8" xfId="19926"/>
    <cellStyle name="40% - 輔色6 21 7 2 9" xfId="21060"/>
    <cellStyle name="40% - 輔色6 21 7 20" xfId="8421"/>
    <cellStyle name="40% - 輔色6 21 7 21" xfId="10471"/>
    <cellStyle name="40% - 輔色6 21 7 22" xfId="26596"/>
    <cellStyle name="40% - 輔色6 21 7 23" xfId="28167"/>
    <cellStyle name="40% - 輔色6 21 7 24" xfId="14862"/>
    <cellStyle name="40% - 輔色6 21 7 25" xfId="10585"/>
    <cellStyle name="40% - 輔色6 21 7 3" xfId="6124"/>
    <cellStyle name="40% - 輔色6 21 7 3 10" xfId="10846"/>
    <cellStyle name="40% - 輔色6 21 7 3 11" xfId="16675"/>
    <cellStyle name="40% - 輔色6 21 7 3 12" xfId="16370"/>
    <cellStyle name="40% - 輔色6 21 7 3 13" xfId="13487"/>
    <cellStyle name="40% - 輔色6 21 7 3 14" xfId="14710"/>
    <cellStyle name="40% - 輔色6 21 7 3 15" xfId="19666"/>
    <cellStyle name="40% - 輔色6 21 7 3 16" xfId="17092"/>
    <cellStyle name="40% - 輔色6 21 7 3 17" xfId="22359"/>
    <cellStyle name="40% - 輔色6 21 7 3 18" xfId="12517"/>
    <cellStyle name="40% - 輔色6 21 7 3 19" xfId="9004"/>
    <cellStyle name="40% - 輔色6 21 7 3 2" xfId="12103"/>
    <cellStyle name="40% - 輔色6 21 7 3 20" xfId="19388"/>
    <cellStyle name="40% - 輔色6 21 7 3 3" xfId="7536"/>
    <cellStyle name="40% - 輔色6 21 7 3 4" xfId="9262"/>
    <cellStyle name="40% - 輔色6 21 7 3 5" xfId="9426"/>
    <cellStyle name="40% - 輔色6 21 7 3 6" xfId="11453"/>
    <cellStyle name="40% - 輔色6 21 7 3 7" xfId="11555"/>
    <cellStyle name="40% - 輔色6 21 7 3 8" xfId="9522"/>
    <cellStyle name="40% - 輔色6 21 7 3 9" xfId="8943"/>
    <cellStyle name="40% - 輔色6 21 7 4" xfId="6423"/>
    <cellStyle name="40% - 輔色6 21 7 4 10" xfId="21784"/>
    <cellStyle name="40% - 輔色6 21 7 4 11" xfId="22895"/>
    <cellStyle name="40% - 輔色6 21 7 4 12" xfId="23991"/>
    <cellStyle name="40% - 輔色6 21 7 4 13" xfId="25079"/>
    <cellStyle name="40% - 輔色6 21 7 4 14" xfId="26155"/>
    <cellStyle name="40% - 輔色6 21 7 4 15" xfId="27216"/>
    <cellStyle name="40% - 輔色6 21 7 4 16" xfId="28240"/>
    <cellStyle name="40% - 輔色6 21 7 4 17" xfId="29245"/>
    <cellStyle name="40% - 輔色6 21 7 4 18" xfId="30217"/>
    <cellStyle name="40% - 輔色6 21 7 4 19" xfId="31149"/>
    <cellStyle name="40% - 輔色6 21 7 4 2" xfId="12359"/>
    <cellStyle name="40% - 輔色6 21 7 4 20" xfId="32072"/>
    <cellStyle name="40% - 輔色6 21 7 4 3" xfId="13572"/>
    <cellStyle name="40% - 輔色6 21 7 4 4" xfId="14795"/>
    <cellStyle name="40% - 輔色6 21 7 4 5" xfId="15989"/>
    <cellStyle name="40% - 輔色6 21 7 4 6" xfId="17172"/>
    <cellStyle name="40% - 輔色6 21 7 4 7" xfId="18361"/>
    <cellStyle name="40% - 輔色6 21 7 4 8" xfId="19525"/>
    <cellStyle name="40% - 輔色6 21 7 4 9" xfId="20651"/>
    <cellStyle name="40% - 輔色6 21 7 5" xfId="7039"/>
    <cellStyle name="40% - 輔色6 21 7 5 10" xfId="22298"/>
    <cellStyle name="40% - 輔色6 21 7 5 11" xfId="23406"/>
    <cellStyle name="40% - 輔色6 21 7 5 12" xfId="24500"/>
    <cellStyle name="40% - 輔色6 21 7 5 13" xfId="25582"/>
    <cellStyle name="40% - 輔色6 21 7 5 14" xfId="26648"/>
    <cellStyle name="40% - 輔色6 21 7 5 15" xfId="27693"/>
    <cellStyle name="40% - 輔色6 21 7 5 16" xfId="28713"/>
    <cellStyle name="40% - 輔色6 21 7 5 17" xfId="29701"/>
    <cellStyle name="40% - 輔色6 21 7 5 18" xfId="30649"/>
    <cellStyle name="40% - 輔色6 21 7 5 19" xfId="31578"/>
    <cellStyle name="40% - 輔色6 21 7 5 2" xfId="12915"/>
    <cellStyle name="40% - 輔色6 21 7 5 20" xfId="32495"/>
    <cellStyle name="40% - 輔色6 21 7 5 3" xfId="14132"/>
    <cellStyle name="40% - 輔色6 21 7 5 4" xfId="15347"/>
    <cellStyle name="40% - 輔色6 21 7 5 5" xfId="16535"/>
    <cellStyle name="40% - 輔色6 21 7 5 6" xfId="17731"/>
    <cellStyle name="40% - 輔色6 21 7 5 7" xfId="18898"/>
    <cellStyle name="40% - 輔色6 21 7 5 8" xfId="20040"/>
    <cellStyle name="40% - 輔色6 21 7 5 9" xfId="21176"/>
    <cellStyle name="40% - 輔色6 21 7 6" xfId="6105"/>
    <cellStyle name="40% - 輔色6 21 7 6 10" xfId="11266"/>
    <cellStyle name="40% - 輔色6 21 7 6 11" xfId="8306"/>
    <cellStyle name="40% - 輔色6 21 7 6 12" xfId="15963"/>
    <cellStyle name="40% - 輔色6 21 7 6 13" xfId="11670"/>
    <cellStyle name="40% - 輔色6 21 7 6 14" xfId="21896"/>
    <cellStyle name="40% - 輔色6 21 7 6 15" xfId="23009"/>
    <cellStyle name="40% - 輔色6 21 7 6 16" xfId="24109"/>
    <cellStyle name="40% - 輔色6 21 7 6 17" xfId="21817"/>
    <cellStyle name="40% - 輔色6 21 7 6 18" xfId="10400"/>
    <cellStyle name="40% - 輔色6 21 7 6 19" xfId="10961"/>
    <cellStyle name="40% - 輔色6 21 7 6 2" xfId="12086"/>
    <cellStyle name="40% - 輔色6 21 7 6 20" xfId="21728"/>
    <cellStyle name="40% - 輔色6 21 7 6 3" xfId="7554"/>
    <cellStyle name="40% - 輔色6 21 7 6 4" xfId="10323"/>
    <cellStyle name="40% - 輔色6 21 7 6 5" xfId="9392"/>
    <cellStyle name="40% - 輔色6 21 7 6 6" xfId="12483"/>
    <cellStyle name="40% - 輔色6 21 7 6 7" xfId="14652"/>
    <cellStyle name="40% - 輔色6 21 7 6 8" xfId="11226"/>
    <cellStyle name="40% - 輔色6 21 7 6 9" xfId="10320"/>
    <cellStyle name="40% - 輔色6 21 7 7" xfId="11203"/>
    <cellStyle name="40% - 輔色6 21 7 8" xfId="11552"/>
    <cellStyle name="40% - 輔色6 21 7 9" xfId="7976"/>
    <cellStyle name="40% - 輔色6 21 8" xfId="5576"/>
    <cellStyle name="40% - 輔色6 21 8 10" xfId="9736"/>
    <cellStyle name="40% - 輔色6 21 8 11" xfId="10576"/>
    <cellStyle name="40% - 輔色6 21 8 12" xfId="14176"/>
    <cellStyle name="40% - 輔色6 21 8 13" xfId="9793"/>
    <cellStyle name="40% - 輔色6 21 8 14" xfId="11921"/>
    <cellStyle name="40% - 輔色6 21 8 15" xfId="8069"/>
    <cellStyle name="40% - 輔色6 21 8 16" xfId="10483"/>
    <cellStyle name="40% - 輔色6 21 8 17" xfId="10463"/>
    <cellStyle name="40% - 輔色6 21 8 18" xfId="10251"/>
    <cellStyle name="40% - 輔色6 21 8 19" xfId="10675"/>
    <cellStyle name="40% - 輔色6 21 8 2" xfId="7051"/>
    <cellStyle name="40% - 輔色6 21 8 2 10" xfId="22308"/>
    <cellStyle name="40% - 輔色6 21 8 2 11" xfId="23417"/>
    <cellStyle name="40% - 輔色6 21 8 2 12" xfId="24511"/>
    <cellStyle name="40% - 輔色6 21 8 2 13" xfId="25593"/>
    <cellStyle name="40% - 輔色6 21 8 2 14" xfId="26658"/>
    <cellStyle name="40% - 輔色6 21 8 2 15" xfId="27704"/>
    <cellStyle name="40% - 輔色6 21 8 2 16" xfId="28724"/>
    <cellStyle name="40% - 輔色6 21 8 2 17" xfId="29711"/>
    <cellStyle name="40% - 輔色6 21 8 2 18" xfId="30659"/>
    <cellStyle name="40% - 輔色6 21 8 2 19" xfId="31588"/>
    <cellStyle name="40% - 輔色6 21 8 2 2" xfId="12927"/>
    <cellStyle name="40% - 輔色6 21 8 2 20" xfId="32504"/>
    <cellStyle name="40% - 輔色6 21 8 2 3" xfId="14143"/>
    <cellStyle name="40% - 輔色6 21 8 2 4" xfId="15358"/>
    <cellStyle name="40% - 輔色6 21 8 2 5" xfId="16546"/>
    <cellStyle name="40% - 輔色6 21 8 2 6" xfId="17741"/>
    <cellStyle name="40% - 輔色6 21 8 2 7" xfId="18908"/>
    <cellStyle name="40% - 輔色6 21 8 2 8" xfId="20052"/>
    <cellStyle name="40% - 輔色6 21 8 2 9" xfId="21188"/>
    <cellStyle name="40% - 輔色6 21 8 20" xfId="9691"/>
    <cellStyle name="40% - 輔色6 21 8 21" xfId="9710"/>
    <cellStyle name="40% - 輔色6 21 8 22" xfId="19989"/>
    <cellStyle name="40% - 輔色6 21 8 23" xfId="28367"/>
    <cellStyle name="40% - 輔色6 21 8 24" xfId="25994"/>
    <cellStyle name="40% - 輔色6 21 8 25" xfId="28182"/>
    <cellStyle name="40% - 輔色6 21 8 3" xfId="6039"/>
    <cellStyle name="40% - 輔色6 21 8 3 10" xfId="10372"/>
    <cellStyle name="40% - 輔色6 21 8 3 11" xfId="9913"/>
    <cellStyle name="40% - 輔色6 21 8 3 12" xfId="10273"/>
    <cellStyle name="40% - 輔色6 21 8 3 13" xfId="16671"/>
    <cellStyle name="40% - 輔色6 21 8 3 14" xfId="13135"/>
    <cellStyle name="40% - 輔色6 21 8 3 15" xfId="21197"/>
    <cellStyle name="40% - 輔色6 21 8 3 16" xfId="21948"/>
    <cellStyle name="40% - 輔色6 21 8 3 17" xfId="10860"/>
    <cellStyle name="40% - 輔色6 21 8 3 18" xfId="22815"/>
    <cellStyle name="40% - 輔色6 21 8 3 19" xfId="10243"/>
    <cellStyle name="40% - 輔色6 21 8 3 2" xfId="12024"/>
    <cellStyle name="40% - 輔色6 21 8 3 20" xfId="11605"/>
    <cellStyle name="40% - 輔色6 21 8 3 3" xfId="7603"/>
    <cellStyle name="40% - 輔色6 21 8 3 4" xfId="9205"/>
    <cellStyle name="40% - 輔色6 21 8 3 5" xfId="11905"/>
    <cellStyle name="40% - 輔色6 21 8 3 6" xfId="7700"/>
    <cellStyle name="40% - 輔色6 21 8 3 7" xfId="10281"/>
    <cellStyle name="40% - 輔色6 21 8 3 8" xfId="9423"/>
    <cellStyle name="40% - 輔色6 21 8 3 9" xfId="10744"/>
    <cellStyle name="40% - 輔色6 21 8 4" xfId="6476"/>
    <cellStyle name="40% - 輔色6 21 8 4 10" xfId="21834"/>
    <cellStyle name="40% - 輔色6 21 8 4 11" xfId="22943"/>
    <cellStyle name="40% - 輔色6 21 8 4 12" xfId="24040"/>
    <cellStyle name="40% - 輔色6 21 8 4 13" xfId="25126"/>
    <cellStyle name="40% - 輔色6 21 8 4 14" xfId="26201"/>
    <cellStyle name="40% - 輔色6 21 8 4 15" xfId="27260"/>
    <cellStyle name="40% - 輔色6 21 8 4 16" xfId="28286"/>
    <cellStyle name="40% - 輔色6 21 8 4 17" xfId="29291"/>
    <cellStyle name="40% - 輔色6 21 8 4 18" xfId="30260"/>
    <cellStyle name="40% - 輔色6 21 8 4 19" xfId="31192"/>
    <cellStyle name="40% - 輔色6 21 8 4 2" xfId="12408"/>
    <cellStyle name="40% - 輔色6 21 8 4 20" xfId="32114"/>
    <cellStyle name="40% - 輔色6 21 8 4 3" xfId="13621"/>
    <cellStyle name="40% - 輔色6 21 8 4 4" xfId="14846"/>
    <cellStyle name="40% - 輔色6 21 8 4 5" xfId="16037"/>
    <cellStyle name="40% - 輔色6 21 8 4 6" xfId="17223"/>
    <cellStyle name="40% - 輔色6 21 8 4 7" xfId="18411"/>
    <cellStyle name="40% - 輔色6 21 8 4 8" xfId="19569"/>
    <cellStyle name="40% - 輔色6 21 8 4 9" xfId="20700"/>
    <cellStyle name="40% - 輔色6 21 8 5" xfId="6770"/>
    <cellStyle name="40% - 輔色6 21 8 5 10" xfId="22059"/>
    <cellStyle name="40% - 輔色6 21 8 5 11" xfId="23167"/>
    <cellStyle name="40% - 輔色6 21 8 5 12" xfId="24261"/>
    <cellStyle name="40% - 輔色6 21 8 5 13" xfId="25344"/>
    <cellStyle name="40% - 輔色6 21 8 5 14" xfId="26411"/>
    <cellStyle name="40% - 輔色6 21 8 5 15" xfId="27460"/>
    <cellStyle name="40% - 輔色6 21 8 5 16" xfId="28488"/>
    <cellStyle name="40% - 輔色6 21 8 5 17" xfId="29484"/>
    <cellStyle name="40% - 輔色6 21 8 5 18" xfId="30433"/>
    <cellStyle name="40% - 輔色6 21 8 5 19" xfId="31364"/>
    <cellStyle name="40% - 輔色6 21 8 5 2" xfId="12661"/>
    <cellStyle name="40% - 輔色6 21 8 5 20" xfId="32284"/>
    <cellStyle name="40% - 輔色6 21 8 5 3" xfId="13880"/>
    <cellStyle name="40% - 輔色6 21 8 5 4" xfId="15098"/>
    <cellStyle name="40% - 輔色6 21 8 5 5" xfId="16283"/>
    <cellStyle name="40% - 輔色6 21 8 5 6" xfId="17482"/>
    <cellStyle name="40% - 輔色6 21 8 5 7" xfId="18652"/>
    <cellStyle name="40% - 輔色6 21 8 5 8" xfId="19801"/>
    <cellStyle name="40% - 輔色6 21 8 5 9" xfId="20933"/>
    <cellStyle name="40% - 輔色6 21 8 6" xfId="7069"/>
    <cellStyle name="40% - 輔色6 21 8 6 10" xfId="22323"/>
    <cellStyle name="40% - 輔色6 21 8 6 11" xfId="23432"/>
    <cellStyle name="40% - 輔色6 21 8 6 12" xfId="24527"/>
    <cellStyle name="40% - 輔色6 21 8 6 13" xfId="25608"/>
    <cellStyle name="40% - 輔色6 21 8 6 14" xfId="26674"/>
    <cellStyle name="40% - 輔色6 21 8 6 15" xfId="27720"/>
    <cellStyle name="40% - 輔色6 21 8 6 16" xfId="28740"/>
    <cellStyle name="40% - 輔色6 21 8 6 17" xfId="29726"/>
    <cellStyle name="40% - 輔色6 21 8 6 18" xfId="30674"/>
    <cellStyle name="40% - 輔色6 21 8 6 19" xfId="31603"/>
    <cellStyle name="40% - 輔色6 21 8 6 2" xfId="12943"/>
    <cellStyle name="40% - 輔色6 21 8 6 20" xfId="32519"/>
    <cellStyle name="40% - 輔色6 21 8 6 3" xfId="14160"/>
    <cellStyle name="40% - 輔色6 21 8 6 4" xfId="15374"/>
    <cellStyle name="40% - 輔色6 21 8 6 5" xfId="16564"/>
    <cellStyle name="40% - 輔色6 21 8 6 6" xfId="17759"/>
    <cellStyle name="40% - 輔色6 21 8 6 7" xfId="18925"/>
    <cellStyle name="40% - 輔色6 21 8 6 8" xfId="20068"/>
    <cellStyle name="40% - 輔色6 21 8 6 9" xfId="21205"/>
    <cellStyle name="40% - 輔色6 21 8 7" xfId="11663"/>
    <cellStyle name="40% - 輔色6 21 8 8" xfId="10347"/>
    <cellStyle name="40% - 輔色6 21 8 9" xfId="10660"/>
    <cellStyle name="40% - 輔色6 21 9" xfId="4947"/>
    <cellStyle name="40% - 輔色6 21 9 10" xfId="14625"/>
    <cellStyle name="40% - 輔色6 21 9 11" xfId="15828"/>
    <cellStyle name="40% - 輔色6 21 9 12" xfId="7696"/>
    <cellStyle name="40% - 輔色6 21 9 13" xfId="18209"/>
    <cellStyle name="40% - 輔色6 21 9 14" xfId="19371"/>
    <cellStyle name="40% - 輔色6 21 9 15" xfId="13729"/>
    <cellStyle name="40% - 輔色6 21 9 16" xfId="21648"/>
    <cellStyle name="40% - 輔色6 21 9 17" xfId="22758"/>
    <cellStyle name="40% - 輔色6 21 9 18" xfId="23864"/>
    <cellStyle name="40% - 輔色6 21 9 19" xfId="24955"/>
    <cellStyle name="40% - 輔色6 21 9 2" xfId="6908"/>
    <cellStyle name="40% - 輔色6 21 9 2 10" xfId="22182"/>
    <cellStyle name="40% - 輔色6 21 9 2 11" xfId="23288"/>
    <cellStyle name="40% - 輔色6 21 9 2 12" xfId="24386"/>
    <cellStyle name="40% - 輔色6 21 9 2 13" xfId="25468"/>
    <cellStyle name="40% - 輔色6 21 9 2 14" xfId="26531"/>
    <cellStyle name="40% - 輔色6 21 9 2 15" xfId="27579"/>
    <cellStyle name="40% - 輔色6 21 9 2 16" xfId="28608"/>
    <cellStyle name="40% - 輔色6 21 9 2 17" xfId="29597"/>
    <cellStyle name="40% - 輔色6 21 9 2 18" xfId="30547"/>
    <cellStyle name="40% - 輔色6 21 9 2 19" xfId="31477"/>
    <cellStyle name="40% - 輔色6 21 9 2 2" xfId="12790"/>
    <cellStyle name="40% - 輔色6 21 9 2 20" xfId="32396"/>
    <cellStyle name="40% - 輔色6 21 9 2 3" xfId="14009"/>
    <cellStyle name="40% - 輔色6 21 9 2 4" xfId="15226"/>
    <cellStyle name="40% - 輔色6 21 9 2 5" xfId="16414"/>
    <cellStyle name="40% - 輔色6 21 9 2 6" xfId="17610"/>
    <cellStyle name="40% - 輔色6 21 9 2 7" xfId="18780"/>
    <cellStyle name="40% - 輔色6 21 9 2 8" xfId="19925"/>
    <cellStyle name="40% - 輔色6 21 9 2 9" xfId="21059"/>
    <cellStyle name="40% - 輔色6 21 9 20" xfId="26042"/>
    <cellStyle name="40% - 輔色6 21 9 21" xfId="27101"/>
    <cellStyle name="40% - 輔色6 21 9 22" xfId="9864"/>
    <cellStyle name="40% - 輔色6 21 9 23" xfId="23941"/>
    <cellStyle name="40% - 輔色6 21 9 24" xfId="30137"/>
    <cellStyle name="40% - 輔色6 21 9 25" xfId="14636"/>
    <cellStyle name="40% - 輔色6 21 9 3" xfId="6125"/>
    <cellStyle name="40% - 輔色6 21 9 3 10" xfId="18171"/>
    <cellStyle name="40% - 輔色6 21 9 3 11" xfId="11353"/>
    <cellStyle name="40% - 輔色6 21 9 3 12" xfId="20480"/>
    <cellStyle name="40% - 輔色6 21 9 3 13" xfId="20905"/>
    <cellStyle name="40% - 輔色6 21 9 3 14" xfId="14742"/>
    <cellStyle name="40% - 輔色6 21 9 3 15" xfId="10275"/>
    <cellStyle name="40% - 輔色6 21 9 3 16" xfId="17030"/>
    <cellStyle name="40% - 輔色6 21 9 3 17" xfId="26006"/>
    <cellStyle name="40% - 輔色6 21 9 3 18" xfId="16760"/>
    <cellStyle name="40% - 輔色6 21 9 3 19" xfId="24560"/>
    <cellStyle name="40% - 輔色6 21 9 3 2" xfId="12104"/>
    <cellStyle name="40% - 輔色6 21 9 3 20" xfId="29119"/>
    <cellStyle name="40% - 輔色6 21 9 3 3" xfId="7535"/>
    <cellStyle name="40% - 輔色6 21 9 3 4" xfId="9263"/>
    <cellStyle name="40% - 輔色6 21 9 3 5" xfId="9909"/>
    <cellStyle name="40% - 輔色6 21 9 3 6" xfId="9773"/>
    <cellStyle name="40% - 輔色6 21 9 3 7" xfId="8226"/>
    <cellStyle name="40% - 輔色6 21 9 3 8" xfId="8869"/>
    <cellStyle name="40% - 輔色6 21 9 3 9" xfId="12982"/>
    <cellStyle name="40% - 輔色6 21 9 4" xfId="6422"/>
    <cellStyle name="40% - 輔色6 21 9 4 10" xfId="21783"/>
    <cellStyle name="40% - 輔色6 21 9 4 11" xfId="22894"/>
    <cellStyle name="40% - 輔色6 21 9 4 12" xfId="23990"/>
    <cellStyle name="40% - 輔色6 21 9 4 13" xfId="25078"/>
    <cellStyle name="40% - 輔色6 21 9 4 14" xfId="26154"/>
    <cellStyle name="40% - 輔色6 21 9 4 15" xfId="27215"/>
    <cellStyle name="40% - 輔色6 21 9 4 16" xfId="28239"/>
    <cellStyle name="40% - 輔色6 21 9 4 17" xfId="29244"/>
    <cellStyle name="40% - 輔色6 21 9 4 18" xfId="30216"/>
    <cellStyle name="40% - 輔色6 21 9 4 19" xfId="31148"/>
    <cellStyle name="40% - 輔色6 21 9 4 2" xfId="12358"/>
    <cellStyle name="40% - 輔色6 21 9 4 20" xfId="32071"/>
    <cellStyle name="40% - 輔色6 21 9 4 3" xfId="13571"/>
    <cellStyle name="40% - 輔色6 21 9 4 4" xfId="14794"/>
    <cellStyle name="40% - 輔色6 21 9 4 5" xfId="15988"/>
    <cellStyle name="40% - 輔色6 21 9 4 6" xfId="17171"/>
    <cellStyle name="40% - 輔色6 21 9 4 7" xfId="18360"/>
    <cellStyle name="40% - 輔色6 21 9 4 8" xfId="19524"/>
    <cellStyle name="40% - 輔色6 21 9 4 9" xfId="20650"/>
    <cellStyle name="40% - 輔色6 21 9 5" xfId="6594"/>
    <cellStyle name="40% - 輔色6 21 9 5 10" xfId="21924"/>
    <cellStyle name="40% - 輔色6 21 9 5 11" xfId="23037"/>
    <cellStyle name="40% - 輔色6 21 9 5 12" xfId="24134"/>
    <cellStyle name="40% - 輔色6 21 9 5 13" xfId="25217"/>
    <cellStyle name="40% - 輔色6 21 9 5 14" xfId="26282"/>
    <cellStyle name="40% - 輔色6 21 9 5 15" xfId="27336"/>
    <cellStyle name="40% - 輔色6 21 9 5 16" xfId="28365"/>
    <cellStyle name="40% - 輔色6 21 9 5 17" xfId="29365"/>
    <cellStyle name="40% - 輔色6 21 9 5 18" xfId="30332"/>
    <cellStyle name="40% - 輔色6 21 9 5 19" xfId="31262"/>
    <cellStyle name="40% - 輔色6 21 9 5 2" xfId="12514"/>
    <cellStyle name="40% - 輔色6 21 9 5 20" xfId="32184"/>
    <cellStyle name="40% - 輔色6 21 9 5 3" xfId="13726"/>
    <cellStyle name="40% - 輔色6 21 9 5 4" xfId="14947"/>
    <cellStyle name="40% - 輔色6 21 9 5 5" xfId="16136"/>
    <cellStyle name="40% - 輔色6 21 9 5 6" xfId="17330"/>
    <cellStyle name="40% - 輔色6 21 9 5 7" xfId="18504"/>
    <cellStyle name="40% - 輔色6 21 9 5 8" xfId="19660"/>
    <cellStyle name="40% - 輔色6 21 9 5 9" xfId="20787"/>
    <cellStyle name="40% - 輔色6 21 9 6" xfId="6061"/>
    <cellStyle name="40% - 輔色6 21 9 6 10" xfId="8026"/>
    <cellStyle name="40% - 輔色6 21 9 6 11" xfId="8864"/>
    <cellStyle name="40% - 輔色6 21 9 6 12" xfId="14883"/>
    <cellStyle name="40% - 輔色6 21 9 6 13" xfId="11082"/>
    <cellStyle name="40% - 輔色6 21 9 6 14" xfId="15175"/>
    <cellStyle name="40% - 輔色6 21 9 6 15" xfId="11382"/>
    <cellStyle name="40% - 輔色6 21 9 6 16" xfId="10010"/>
    <cellStyle name="40% - 輔色6 21 9 6 17" xfId="10823"/>
    <cellStyle name="40% - 輔色6 21 9 6 18" xfId="17283"/>
    <cellStyle name="40% - 輔色6 21 9 6 19" xfId="25256"/>
    <cellStyle name="40% - 輔色6 21 9 6 2" xfId="12045"/>
    <cellStyle name="40% - 輔色6 21 9 6 20" xfId="10173"/>
    <cellStyle name="40% - 輔色6 21 9 6 3" xfId="7582"/>
    <cellStyle name="40% - 輔色6 21 9 6 4" xfId="9226"/>
    <cellStyle name="40% - 輔色6 21 9 6 5" xfId="11577"/>
    <cellStyle name="40% - 輔色6 21 9 6 6" xfId="7960"/>
    <cellStyle name="40% - 輔色6 21 9 6 7" xfId="8863"/>
    <cellStyle name="40% - 輔色6 21 9 6 8" xfId="9872"/>
    <cellStyle name="40% - 輔色6 21 9 6 9" xfId="13773"/>
    <cellStyle name="40% - 輔色6 21 9 7" xfId="11196"/>
    <cellStyle name="40% - 輔色6 21 9 8" xfId="12191"/>
    <cellStyle name="40% - 輔色6 21 9 9" xfId="13403"/>
    <cellStyle name="40% - 輔色6 22" xfId="4616"/>
    <cellStyle name="40% - 輔色6 23" xfId="4658"/>
    <cellStyle name="40% - 輔色6 24" xfId="4700"/>
    <cellStyle name="40% - 輔色6 25" xfId="4868"/>
    <cellStyle name="40% - 輔色6 26" xfId="4831"/>
    <cellStyle name="40% - 輔色6 27" xfId="7503"/>
    <cellStyle name="40% - 輔色6 28" xfId="32881"/>
    <cellStyle name="40% - 輔色6 29" xfId="32923"/>
    <cellStyle name="40% - 輔色6 3" xfId="570"/>
    <cellStyle name="40% - 輔色6 3 10" xfId="571"/>
    <cellStyle name="40% - 輔色6 3 11" xfId="572"/>
    <cellStyle name="40% - 輔色6 3 12" xfId="573"/>
    <cellStyle name="40% - 輔色6 3 13" xfId="574"/>
    <cellStyle name="40% - 輔色6 3 14" xfId="575"/>
    <cellStyle name="40% - 輔色6 3 15" xfId="576"/>
    <cellStyle name="40% - 輔色6 3 16" xfId="577"/>
    <cellStyle name="40% - 輔色6 3 17" xfId="578"/>
    <cellStyle name="40% - 輔色6 3 2" xfId="579"/>
    <cellStyle name="40% - 輔色6 3 2 2" xfId="580"/>
    <cellStyle name="40% - 輔色6 3 2 3" xfId="581"/>
    <cellStyle name="40% - 輔色6 3 3" xfId="582"/>
    <cellStyle name="40% - 輔色6 3 4" xfId="583"/>
    <cellStyle name="40% - 輔色6 3 5" xfId="584"/>
    <cellStyle name="40% - 輔色6 3 6" xfId="585"/>
    <cellStyle name="40% - 輔色6 3 7" xfId="586"/>
    <cellStyle name="40% - 輔色6 3 8" xfId="587"/>
    <cellStyle name="40% - 輔色6 3 9" xfId="588"/>
    <cellStyle name="40% - 輔色6 30" xfId="32965"/>
    <cellStyle name="40% - 輔色6 4" xfId="589"/>
    <cellStyle name="40% - 輔色6 4 10" xfId="590"/>
    <cellStyle name="40% - 輔色6 4 11" xfId="591"/>
    <cellStyle name="40% - 輔色6 4 12" xfId="592"/>
    <cellStyle name="40% - 輔色6 4 13" xfId="593"/>
    <cellStyle name="40% - 輔色6 4 14" xfId="594"/>
    <cellStyle name="40% - 輔色6 4 15" xfId="595"/>
    <cellStyle name="40% - 輔色6 4 16" xfId="596"/>
    <cellStyle name="40% - 輔色6 4 17" xfId="597"/>
    <cellStyle name="40% - 輔色6 4 2" xfId="598"/>
    <cellStyle name="40% - 輔色6 4 2 2" xfId="599"/>
    <cellStyle name="40% - 輔色6 4 2 3" xfId="600"/>
    <cellStyle name="40% - 輔色6 4 3" xfId="601"/>
    <cellStyle name="40% - 輔色6 4 4" xfId="602"/>
    <cellStyle name="40% - 輔色6 4 5" xfId="603"/>
    <cellStyle name="40% - 輔色6 4 6" xfId="604"/>
    <cellStyle name="40% - 輔色6 4 7" xfId="605"/>
    <cellStyle name="40% - 輔色6 4 8" xfId="606"/>
    <cellStyle name="40% - 輔色6 4 9" xfId="607"/>
    <cellStyle name="40% - 輔色6 5" xfId="608"/>
    <cellStyle name="40% - 輔色6 6" xfId="609"/>
    <cellStyle name="40% - 輔色6 7" xfId="610"/>
    <cellStyle name="40% - 輔色6 8" xfId="611"/>
    <cellStyle name="40% - 輔色6 9" xfId="612"/>
    <cellStyle name="60% - Accent1" xfId="613"/>
    <cellStyle name="60% - Accent2" xfId="614"/>
    <cellStyle name="60% - Accent3" xfId="615"/>
    <cellStyle name="60% - Accent4" xfId="616"/>
    <cellStyle name="60% - Accent5" xfId="617"/>
    <cellStyle name="60% - Accent6" xfId="618"/>
    <cellStyle name="60% - 輔色1" xfId="619" builtinId="32" customBuiltin="1"/>
    <cellStyle name="60% - 輔色1 10" xfId="620"/>
    <cellStyle name="60% - 輔色1 11" xfId="621"/>
    <cellStyle name="60% - 輔色1 12" xfId="622"/>
    <cellStyle name="60% - 輔色1 13" xfId="623"/>
    <cellStyle name="60% - 輔色1 14" xfId="2356"/>
    <cellStyle name="60% - 輔色1 15" xfId="2398"/>
    <cellStyle name="60% - 輔色1 16" xfId="3701"/>
    <cellStyle name="60% - 輔色1 17" xfId="3743"/>
    <cellStyle name="60% - 輔色1 18" xfId="3793"/>
    <cellStyle name="60% - 輔色1 19" xfId="4487"/>
    <cellStyle name="60% - 輔色1 2" xfId="624"/>
    <cellStyle name="60% - 輔色1 2 2" xfId="625"/>
    <cellStyle name="60% - 輔色1 2 3" xfId="626"/>
    <cellStyle name="60% - 輔色1 2 4" xfId="4599"/>
    <cellStyle name="60% - 輔色1 2 5" xfId="33012"/>
    <cellStyle name="60% - 輔色1 20" xfId="4529"/>
    <cellStyle name="60% - 輔色1 21" xfId="4571"/>
    <cellStyle name="60% - 輔色1 22" xfId="4617"/>
    <cellStyle name="60% - 輔色1 23" xfId="4659"/>
    <cellStyle name="60% - 輔色1 24" xfId="4701"/>
    <cellStyle name="60% - 輔色1 25" xfId="4867"/>
    <cellStyle name="60% - 輔色1 26" xfId="4830"/>
    <cellStyle name="60% - 輔色1 27" xfId="7484"/>
    <cellStyle name="60% - 輔色1 28" xfId="32882"/>
    <cellStyle name="60% - 輔色1 29" xfId="32924"/>
    <cellStyle name="60% - 輔色1 3" xfId="627"/>
    <cellStyle name="60% - 輔色1 3 10" xfId="628"/>
    <cellStyle name="60% - 輔色1 3 11" xfId="629"/>
    <cellStyle name="60% - 輔色1 3 12" xfId="630"/>
    <cellStyle name="60% - 輔色1 3 13" xfId="631"/>
    <cellStyle name="60% - 輔色1 3 14" xfId="632"/>
    <cellStyle name="60% - 輔色1 3 15" xfId="633"/>
    <cellStyle name="60% - 輔色1 3 16" xfId="634"/>
    <cellStyle name="60% - 輔色1 3 17" xfId="635"/>
    <cellStyle name="60% - 輔色1 3 2" xfId="636"/>
    <cellStyle name="60% - 輔色1 3 2 2" xfId="637"/>
    <cellStyle name="60% - 輔色1 3 2 3" xfId="638"/>
    <cellStyle name="60% - 輔色1 3 3" xfId="639"/>
    <cellStyle name="60% - 輔色1 3 4" xfId="640"/>
    <cellStyle name="60% - 輔色1 3 5" xfId="641"/>
    <cellStyle name="60% - 輔色1 3 6" xfId="642"/>
    <cellStyle name="60% - 輔色1 3 7" xfId="643"/>
    <cellStyle name="60% - 輔色1 3 8" xfId="644"/>
    <cellStyle name="60% - 輔色1 3 9" xfId="645"/>
    <cellStyle name="60% - 輔色1 30" xfId="32966"/>
    <cellStyle name="60% - 輔色1 4" xfId="646"/>
    <cellStyle name="60% - 輔色1 4 10" xfId="647"/>
    <cellStyle name="60% - 輔色1 4 11" xfId="648"/>
    <cellStyle name="60% - 輔色1 4 12" xfId="649"/>
    <cellStyle name="60% - 輔色1 4 13" xfId="650"/>
    <cellStyle name="60% - 輔色1 4 14" xfId="651"/>
    <cellStyle name="60% - 輔色1 4 15" xfId="652"/>
    <cellStyle name="60% - 輔色1 4 16" xfId="653"/>
    <cellStyle name="60% - 輔色1 4 17" xfId="654"/>
    <cellStyle name="60% - 輔色1 4 2" xfId="655"/>
    <cellStyle name="60% - 輔色1 4 2 2" xfId="656"/>
    <cellStyle name="60% - 輔色1 4 2 3" xfId="657"/>
    <cellStyle name="60% - 輔色1 4 3" xfId="658"/>
    <cellStyle name="60% - 輔色1 4 4" xfId="659"/>
    <cellStyle name="60% - 輔色1 4 5" xfId="660"/>
    <cellStyle name="60% - 輔色1 4 6" xfId="661"/>
    <cellStyle name="60% - 輔色1 4 7" xfId="662"/>
    <cellStyle name="60% - 輔色1 4 8" xfId="663"/>
    <cellStyle name="60% - 輔色1 4 9" xfId="664"/>
    <cellStyle name="60% - 輔色1 5" xfId="665"/>
    <cellStyle name="60% - 輔色1 6" xfId="666"/>
    <cellStyle name="60% - 輔色1 7" xfId="667"/>
    <cellStyle name="60% - 輔色1 8" xfId="668"/>
    <cellStyle name="60% - 輔色1 9" xfId="669"/>
    <cellStyle name="60% - 輔色2" xfId="670" builtinId="36" customBuiltin="1"/>
    <cellStyle name="60% - 輔色2 10" xfId="671"/>
    <cellStyle name="60% - 輔色2 11" xfId="672"/>
    <cellStyle name="60% - 輔色2 12" xfId="673"/>
    <cellStyle name="60% - 輔色2 13" xfId="674"/>
    <cellStyle name="60% - 輔色2 14" xfId="2357"/>
    <cellStyle name="60% - 輔色2 15" xfId="2399"/>
    <cellStyle name="60% - 輔色2 16" xfId="3702"/>
    <cellStyle name="60% - 輔色2 17" xfId="3744"/>
    <cellStyle name="60% - 輔色2 18" xfId="3797"/>
    <cellStyle name="60% - 輔色2 19" xfId="4491"/>
    <cellStyle name="60% - 輔色2 2" xfId="675"/>
    <cellStyle name="60% - 輔色2 2 2" xfId="4600"/>
    <cellStyle name="60% - 輔色2 20" xfId="4533"/>
    <cellStyle name="60% - 輔色2 21" xfId="4575"/>
    <cellStyle name="60% - 輔色2 22" xfId="4618"/>
    <cellStyle name="60% - 輔色2 23" xfId="4660"/>
    <cellStyle name="60% - 輔色2 24" xfId="4702"/>
    <cellStyle name="60% - 輔色2 25" xfId="4866"/>
    <cellStyle name="60% - 輔色2 26" xfId="4829"/>
    <cellStyle name="60% - 輔色2 27" xfId="7488"/>
    <cellStyle name="60% - 輔色2 28" xfId="32883"/>
    <cellStyle name="60% - 輔色2 29" xfId="32925"/>
    <cellStyle name="60% - 輔色2 3" xfId="676"/>
    <cellStyle name="60% - 輔色2 3 10" xfId="677"/>
    <cellStyle name="60% - 輔色2 3 11" xfId="678"/>
    <cellStyle name="60% - 輔色2 3 12" xfId="679"/>
    <cellStyle name="60% - 輔色2 3 13" xfId="680"/>
    <cellStyle name="60% - 輔色2 3 14" xfId="681"/>
    <cellStyle name="60% - 輔色2 3 15" xfId="682"/>
    <cellStyle name="60% - 輔色2 3 16" xfId="683"/>
    <cellStyle name="60% - 輔色2 3 17" xfId="684"/>
    <cellStyle name="60% - 輔色2 3 2" xfId="685"/>
    <cellStyle name="60% - 輔色2 3 3" xfId="686"/>
    <cellStyle name="60% - 輔色2 3 4" xfId="687"/>
    <cellStyle name="60% - 輔色2 3 5" xfId="688"/>
    <cellStyle name="60% - 輔色2 3 6" xfId="689"/>
    <cellStyle name="60% - 輔色2 3 7" xfId="690"/>
    <cellStyle name="60% - 輔色2 3 8" xfId="691"/>
    <cellStyle name="60% - 輔色2 3 9" xfId="692"/>
    <cellStyle name="60% - 輔色2 30" xfId="32967"/>
    <cellStyle name="60% - 輔色2 4" xfId="693"/>
    <cellStyle name="60% - 輔色2 4 10" xfId="694"/>
    <cellStyle name="60% - 輔色2 4 11" xfId="695"/>
    <cellStyle name="60% - 輔色2 4 12" xfId="696"/>
    <cellStyle name="60% - 輔色2 4 13" xfId="697"/>
    <cellStyle name="60% - 輔色2 4 14" xfId="698"/>
    <cellStyle name="60% - 輔色2 4 15" xfId="699"/>
    <cellStyle name="60% - 輔色2 4 16" xfId="700"/>
    <cellStyle name="60% - 輔色2 4 17" xfId="701"/>
    <cellStyle name="60% - 輔色2 4 2" xfId="702"/>
    <cellStyle name="60% - 輔色2 4 3" xfId="703"/>
    <cellStyle name="60% - 輔色2 4 4" xfId="704"/>
    <cellStyle name="60% - 輔色2 4 5" xfId="705"/>
    <cellStyle name="60% - 輔色2 4 6" xfId="706"/>
    <cellStyle name="60% - 輔色2 4 7" xfId="707"/>
    <cellStyle name="60% - 輔色2 4 8" xfId="708"/>
    <cellStyle name="60% - 輔色2 4 9" xfId="709"/>
    <cellStyle name="60% - 輔色2 5" xfId="710"/>
    <cellStyle name="60% - 輔色2 6" xfId="711"/>
    <cellStyle name="60% - 輔色2 7" xfId="712"/>
    <cellStyle name="60% - 輔色2 8" xfId="713"/>
    <cellStyle name="60% - 輔色2 9" xfId="714"/>
    <cellStyle name="60% - 輔色3" xfId="715" builtinId="40" customBuiltin="1"/>
    <cellStyle name="60% - 輔色3 10" xfId="716"/>
    <cellStyle name="60% - 輔色3 11" xfId="717"/>
    <cellStyle name="60% - 輔色3 12" xfId="718"/>
    <cellStyle name="60% - 輔色3 13" xfId="719"/>
    <cellStyle name="60% - 輔色3 14" xfId="2358"/>
    <cellStyle name="60% - 輔色3 15" xfId="2400"/>
    <cellStyle name="60% - 輔色3 16" xfId="3703"/>
    <cellStyle name="60% - 輔色3 17" xfId="3745"/>
    <cellStyle name="60% - 輔色3 18" xfId="3801"/>
    <cellStyle name="60% - 輔色3 19" xfId="4495"/>
    <cellStyle name="60% - 輔色3 2" xfId="720"/>
    <cellStyle name="60% - 輔色3 2 2" xfId="721"/>
    <cellStyle name="60% - 輔色3 2 3" xfId="722"/>
    <cellStyle name="60% - 輔色3 2 4" xfId="4601"/>
    <cellStyle name="60% - 輔色3 2 5" xfId="33013"/>
    <cellStyle name="60% - 輔色3 20" xfId="4537"/>
    <cellStyle name="60% - 輔色3 21" xfId="4579"/>
    <cellStyle name="60% - 輔色3 22" xfId="4619"/>
    <cellStyle name="60% - 輔色3 23" xfId="4661"/>
    <cellStyle name="60% - 輔色3 24" xfId="4703"/>
    <cellStyle name="60% - 輔色3 25" xfId="4865"/>
    <cellStyle name="60% - 輔色3 26" xfId="4828"/>
    <cellStyle name="60% - 輔色3 27" xfId="7492"/>
    <cellStyle name="60% - 輔色3 28" xfId="32884"/>
    <cellStyle name="60% - 輔色3 29" xfId="32926"/>
    <cellStyle name="60% - 輔色3 3" xfId="723"/>
    <cellStyle name="60% - 輔色3 3 10" xfId="724"/>
    <cellStyle name="60% - 輔色3 3 11" xfId="725"/>
    <cellStyle name="60% - 輔色3 3 12" xfId="726"/>
    <cellStyle name="60% - 輔色3 3 13" xfId="727"/>
    <cellStyle name="60% - 輔色3 3 14" xfId="728"/>
    <cellStyle name="60% - 輔色3 3 15" xfId="729"/>
    <cellStyle name="60% - 輔色3 3 16" xfId="730"/>
    <cellStyle name="60% - 輔色3 3 17" xfId="731"/>
    <cellStyle name="60% - 輔色3 3 2" xfId="732"/>
    <cellStyle name="60% - 輔色3 3 2 2" xfId="733"/>
    <cellStyle name="60% - 輔色3 3 2 3" xfId="734"/>
    <cellStyle name="60% - 輔色3 3 3" xfId="735"/>
    <cellStyle name="60% - 輔色3 3 4" xfId="736"/>
    <cellStyle name="60% - 輔色3 3 5" xfId="737"/>
    <cellStyle name="60% - 輔色3 3 6" xfId="738"/>
    <cellStyle name="60% - 輔色3 3 7" xfId="739"/>
    <cellStyle name="60% - 輔色3 3 8" xfId="740"/>
    <cellStyle name="60% - 輔色3 3 9" xfId="741"/>
    <cellStyle name="60% - 輔色3 30" xfId="32968"/>
    <cellStyle name="60% - 輔色3 4" xfId="742"/>
    <cellStyle name="60% - 輔色3 4 10" xfId="743"/>
    <cellStyle name="60% - 輔色3 4 11" xfId="744"/>
    <cellStyle name="60% - 輔色3 4 12" xfId="745"/>
    <cellStyle name="60% - 輔色3 4 13" xfId="746"/>
    <cellStyle name="60% - 輔色3 4 14" xfId="747"/>
    <cellStyle name="60% - 輔色3 4 15" xfId="748"/>
    <cellStyle name="60% - 輔色3 4 16" xfId="749"/>
    <cellStyle name="60% - 輔色3 4 17" xfId="750"/>
    <cellStyle name="60% - 輔色3 4 2" xfId="751"/>
    <cellStyle name="60% - 輔色3 4 2 2" xfId="752"/>
    <cellStyle name="60% - 輔色3 4 2 3" xfId="753"/>
    <cellStyle name="60% - 輔色3 4 3" xfId="754"/>
    <cellStyle name="60% - 輔色3 4 4" xfId="755"/>
    <cellStyle name="60% - 輔色3 4 5" xfId="756"/>
    <cellStyle name="60% - 輔色3 4 6" xfId="757"/>
    <cellStyle name="60% - 輔色3 4 7" xfId="758"/>
    <cellStyle name="60% - 輔色3 4 8" xfId="759"/>
    <cellStyle name="60% - 輔色3 4 9" xfId="760"/>
    <cellStyle name="60% - 輔色3 5" xfId="761"/>
    <cellStyle name="60% - 輔色3 6" xfId="762"/>
    <cellStyle name="60% - 輔色3 7" xfId="763"/>
    <cellStyle name="60% - 輔色3 8" xfId="764"/>
    <cellStyle name="60% - 輔色3 9" xfId="765"/>
    <cellStyle name="60% - 輔色4" xfId="766" builtinId="44" customBuiltin="1"/>
    <cellStyle name="60% - 輔色4 10" xfId="767"/>
    <cellStyle name="60% - 輔色4 11" xfId="768"/>
    <cellStyle name="60% - 輔色4 12" xfId="769"/>
    <cellStyle name="60% - 輔色4 13" xfId="770"/>
    <cellStyle name="60% - 輔色4 14" xfId="2359"/>
    <cellStyle name="60% - 輔色4 15" xfId="2401"/>
    <cellStyle name="60% - 輔色4 16" xfId="3704"/>
    <cellStyle name="60% - 輔色4 17" xfId="3746"/>
    <cellStyle name="60% - 輔色4 18" xfId="3805"/>
    <cellStyle name="60% - 輔色4 19" xfId="4499"/>
    <cellStyle name="60% - 輔色4 2" xfId="771"/>
    <cellStyle name="60% - 輔色4 2 2" xfId="772"/>
    <cellStyle name="60% - 輔色4 2 3" xfId="773"/>
    <cellStyle name="60% - 輔色4 2 4" xfId="4602"/>
    <cellStyle name="60% - 輔色4 2 5" xfId="33014"/>
    <cellStyle name="60% - 輔色4 20" xfId="4541"/>
    <cellStyle name="60% - 輔色4 21" xfId="4583"/>
    <cellStyle name="60% - 輔色4 22" xfId="4620"/>
    <cellStyle name="60% - 輔色4 23" xfId="4662"/>
    <cellStyle name="60% - 輔色4 24" xfId="4704"/>
    <cellStyle name="60% - 輔色4 25" xfId="4864"/>
    <cellStyle name="60% - 輔色4 26" xfId="4827"/>
    <cellStyle name="60% - 輔色4 27" xfId="7496"/>
    <cellStyle name="60% - 輔色4 28" xfId="32885"/>
    <cellStyle name="60% - 輔色4 29" xfId="32927"/>
    <cellStyle name="60% - 輔色4 3" xfId="774"/>
    <cellStyle name="60% - 輔色4 3 10" xfId="775"/>
    <cellStyle name="60% - 輔色4 3 11" xfId="776"/>
    <cellStyle name="60% - 輔色4 3 12" xfId="777"/>
    <cellStyle name="60% - 輔色4 3 13" xfId="778"/>
    <cellStyle name="60% - 輔色4 3 14" xfId="779"/>
    <cellStyle name="60% - 輔色4 3 15" xfId="780"/>
    <cellStyle name="60% - 輔色4 3 16" xfId="781"/>
    <cellStyle name="60% - 輔色4 3 17" xfId="782"/>
    <cellStyle name="60% - 輔色4 3 2" xfId="783"/>
    <cellStyle name="60% - 輔色4 3 2 2" xfId="784"/>
    <cellStyle name="60% - 輔色4 3 2 3" xfId="785"/>
    <cellStyle name="60% - 輔色4 3 3" xfId="786"/>
    <cellStyle name="60% - 輔色4 3 4" xfId="787"/>
    <cellStyle name="60% - 輔色4 3 5" xfId="788"/>
    <cellStyle name="60% - 輔色4 3 6" xfId="789"/>
    <cellStyle name="60% - 輔色4 3 7" xfId="790"/>
    <cellStyle name="60% - 輔色4 3 8" xfId="791"/>
    <cellStyle name="60% - 輔色4 3 9" xfId="792"/>
    <cellStyle name="60% - 輔色4 30" xfId="32969"/>
    <cellStyle name="60% - 輔色4 4" xfId="793"/>
    <cellStyle name="60% - 輔色4 4 10" xfId="794"/>
    <cellStyle name="60% - 輔色4 4 11" xfId="795"/>
    <cellStyle name="60% - 輔色4 4 12" xfId="796"/>
    <cellStyle name="60% - 輔色4 4 13" xfId="797"/>
    <cellStyle name="60% - 輔色4 4 14" xfId="798"/>
    <cellStyle name="60% - 輔色4 4 15" xfId="799"/>
    <cellStyle name="60% - 輔色4 4 16" xfId="800"/>
    <cellStyle name="60% - 輔色4 4 17" xfId="801"/>
    <cellStyle name="60% - 輔色4 4 2" xfId="802"/>
    <cellStyle name="60% - 輔色4 4 2 2" xfId="803"/>
    <cellStyle name="60% - 輔色4 4 2 3" xfId="804"/>
    <cellStyle name="60% - 輔色4 4 3" xfId="805"/>
    <cellStyle name="60% - 輔色4 4 4" xfId="806"/>
    <cellStyle name="60% - 輔色4 4 5" xfId="807"/>
    <cellStyle name="60% - 輔色4 4 6" xfId="808"/>
    <cellStyle name="60% - 輔色4 4 7" xfId="809"/>
    <cellStyle name="60% - 輔色4 4 8" xfId="810"/>
    <cellStyle name="60% - 輔色4 4 9" xfId="811"/>
    <cellStyle name="60% - 輔色4 5" xfId="812"/>
    <cellStyle name="60% - 輔色4 6" xfId="813"/>
    <cellStyle name="60% - 輔色4 7" xfId="814"/>
    <cellStyle name="60% - 輔色4 8" xfId="815"/>
    <cellStyle name="60% - 輔色4 9" xfId="816"/>
    <cellStyle name="60% - 輔色5" xfId="817" builtinId="48" customBuiltin="1"/>
    <cellStyle name="60% - 輔色5 10" xfId="818"/>
    <cellStyle name="60% - 輔色5 11" xfId="819"/>
    <cellStyle name="60% - 輔色5 12" xfId="820"/>
    <cellStyle name="60% - 輔色5 13" xfId="821"/>
    <cellStyle name="60% - 輔色5 14" xfId="2360"/>
    <cellStyle name="60% - 輔色5 15" xfId="2402"/>
    <cellStyle name="60% - 輔色5 16" xfId="3705"/>
    <cellStyle name="60% - 輔色5 17" xfId="3747"/>
    <cellStyle name="60% - 輔色5 18" xfId="3809"/>
    <cellStyle name="60% - 輔色5 19" xfId="4503"/>
    <cellStyle name="60% - 輔色5 2" xfId="822"/>
    <cellStyle name="60% - 輔色5 2 2" xfId="4603"/>
    <cellStyle name="60% - 輔色5 20" xfId="4545"/>
    <cellStyle name="60% - 輔色5 21" xfId="4587"/>
    <cellStyle name="60% - 輔色5 22" xfId="4621"/>
    <cellStyle name="60% - 輔色5 23" xfId="4663"/>
    <cellStyle name="60% - 輔色5 24" xfId="4705"/>
    <cellStyle name="60% - 輔色5 25" xfId="4863"/>
    <cellStyle name="60% - 輔色5 26" xfId="4826"/>
    <cellStyle name="60% - 輔色5 27" xfId="7500"/>
    <cellStyle name="60% - 輔色5 28" xfId="32886"/>
    <cellStyle name="60% - 輔色5 29" xfId="32928"/>
    <cellStyle name="60% - 輔色5 3" xfId="823"/>
    <cellStyle name="60% - 輔色5 3 10" xfId="824"/>
    <cellStyle name="60% - 輔色5 3 11" xfId="825"/>
    <cellStyle name="60% - 輔色5 3 12" xfId="826"/>
    <cellStyle name="60% - 輔色5 3 13" xfId="827"/>
    <cellStyle name="60% - 輔色5 3 14" xfId="828"/>
    <cellStyle name="60% - 輔色5 3 15" xfId="829"/>
    <cellStyle name="60% - 輔色5 3 16" xfId="830"/>
    <cellStyle name="60% - 輔色5 3 17" xfId="831"/>
    <cellStyle name="60% - 輔色5 3 2" xfId="832"/>
    <cellStyle name="60% - 輔色5 3 3" xfId="833"/>
    <cellStyle name="60% - 輔色5 3 4" xfId="834"/>
    <cellStyle name="60% - 輔色5 3 5" xfId="835"/>
    <cellStyle name="60% - 輔色5 3 6" xfId="836"/>
    <cellStyle name="60% - 輔色5 3 7" xfId="837"/>
    <cellStyle name="60% - 輔色5 3 8" xfId="838"/>
    <cellStyle name="60% - 輔色5 3 9" xfId="839"/>
    <cellStyle name="60% - 輔色5 30" xfId="32970"/>
    <cellStyle name="60% - 輔色5 4" xfId="840"/>
    <cellStyle name="60% - 輔色5 4 10" xfId="841"/>
    <cellStyle name="60% - 輔色5 4 11" xfId="842"/>
    <cellStyle name="60% - 輔色5 4 12" xfId="843"/>
    <cellStyle name="60% - 輔色5 4 13" xfId="844"/>
    <cellStyle name="60% - 輔色5 4 14" xfId="845"/>
    <cellStyle name="60% - 輔色5 4 15" xfId="846"/>
    <cellStyle name="60% - 輔色5 4 16" xfId="847"/>
    <cellStyle name="60% - 輔色5 4 17" xfId="848"/>
    <cellStyle name="60% - 輔色5 4 2" xfId="849"/>
    <cellStyle name="60% - 輔色5 4 3" xfId="850"/>
    <cellStyle name="60% - 輔色5 4 4" xfId="851"/>
    <cellStyle name="60% - 輔色5 4 5" xfId="852"/>
    <cellStyle name="60% - 輔色5 4 6" xfId="853"/>
    <cellStyle name="60% - 輔色5 4 7" xfId="854"/>
    <cellStyle name="60% - 輔色5 4 8" xfId="855"/>
    <cellStyle name="60% - 輔色5 4 9" xfId="856"/>
    <cellStyle name="60% - 輔色5 5" xfId="857"/>
    <cellStyle name="60% - 輔色5 6" xfId="858"/>
    <cellStyle name="60% - 輔色5 7" xfId="859"/>
    <cellStyle name="60% - 輔色5 8" xfId="860"/>
    <cellStyle name="60% - 輔色5 9" xfId="861"/>
    <cellStyle name="60% - 輔色6" xfId="862" builtinId="52" customBuiltin="1"/>
    <cellStyle name="60% - 輔色6 10" xfId="863"/>
    <cellStyle name="60% - 輔色6 11" xfId="864"/>
    <cellStyle name="60% - 輔色6 12" xfId="865"/>
    <cellStyle name="60% - 輔色6 13" xfId="866"/>
    <cellStyle name="60% - 輔色6 14" xfId="2361"/>
    <cellStyle name="60% - 輔色6 15" xfId="2403"/>
    <cellStyle name="60% - 輔色6 16" xfId="3706"/>
    <cellStyle name="60% - 輔色6 17" xfId="3748"/>
    <cellStyle name="60% - 輔色6 18" xfId="3813"/>
    <cellStyle name="60% - 輔色6 19" xfId="4507"/>
    <cellStyle name="60% - 輔色6 2" xfId="867"/>
    <cellStyle name="60% - 輔色6 2 2" xfId="868"/>
    <cellStyle name="60% - 輔色6 2 3" xfId="869"/>
    <cellStyle name="60% - 輔色6 2 4" xfId="4604"/>
    <cellStyle name="60% - 輔色6 2 5" xfId="33015"/>
    <cellStyle name="60% - 輔色6 20" xfId="4549"/>
    <cellStyle name="60% - 輔色6 21" xfId="4591"/>
    <cellStyle name="60% - 輔色6 22" xfId="4622"/>
    <cellStyle name="60% - 輔色6 23" xfId="4664"/>
    <cellStyle name="60% - 輔色6 24" xfId="4706"/>
    <cellStyle name="60% - 輔色6 25" xfId="4862"/>
    <cellStyle name="60% - 輔色6 26" xfId="4825"/>
    <cellStyle name="60% - 輔色6 27" xfId="7504"/>
    <cellStyle name="60% - 輔色6 28" xfId="32887"/>
    <cellStyle name="60% - 輔色6 29" xfId="32929"/>
    <cellStyle name="60% - 輔色6 3" xfId="870"/>
    <cellStyle name="60% - 輔色6 3 10" xfId="871"/>
    <cellStyle name="60% - 輔色6 3 11" xfId="872"/>
    <cellStyle name="60% - 輔色6 3 12" xfId="873"/>
    <cellStyle name="60% - 輔色6 3 13" xfId="874"/>
    <cellStyle name="60% - 輔色6 3 14" xfId="875"/>
    <cellStyle name="60% - 輔色6 3 15" xfId="876"/>
    <cellStyle name="60% - 輔色6 3 16" xfId="877"/>
    <cellStyle name="60% - 輔色6 3 17" xfId="878"/>
    <cellStyle name="60% - 輔色6 3 2" xfId="879"/>
    <cellStyle name="60% - 輔色6 3 2 2" xfId="880"/>
    <cellStyle name="60% - 輔色6 3 2 3" xfId="881"/>
    <cellStyle name="60% - 輔色6 3 3" xfId="882"/>
    <cellStyle name="60% - 輔色6 3 4" xfId="883"/>
    <cellStyle name="60% - 輔色6 3 5" xfId="884"/>
    <cellStyle name="60% - 輔色6 3 6" xfId="885"/>
    <cellStyle name="60% - 輔色6 3 7" xfId="886"/>
    <cellStyle name="60% - 輔色6 3 8" xfId="887"/>
    <cellStyle name="60% - 輔色6 3 9" xfId="888"/>
    <cellStyle name="60% - 輔色6 30" xfId="32971"/>
    <cellStyle name="60% - 輔色6 4" xfId="889"/>
    <cellStyle name="60% - 輔色6 4 10" xfId="890"/>
    <cellStyle name="60% - 輔色6 4 11" xfId="891"/>
    <cellStyle name="60% - 輔色6 4 12" xfId="892"/>
    <cellStyle name="60% - 輔色6 4 13" xfId="893"/>
    <cellStyle name="60% - 輔色6 4 14" xfId="894"/>
    <cellStyle name="60% - 輔色6 4 15" xfId="895"/>
    <cellStyle name="60% - 輔色6 4 16" xfId="896"/>
    <cellStyle name="60% - 輔色6 4 17" xfId="897"/>
    <cellStyle name="60% - 輔色6 4 2" xfId="898"/>
    <cellStyle name="60% - 輔色6 4 2 2" xfId="899"/>
    <cellStyle name="60% - 輔色6 4 2 3" xfId="900"/>
    <cellStyle name="60% - 輔色6 4 3" xfId="901"/>
    <cellStyle name="60% - 輔色6 4 4" xfId="902"/>
    <cellStyle name="60% - 輔色6 4 5" xfId="903"/>
    <cellStyle name="60% - 輔色6 4 6" xfId="904"/>
    <cellStyle name="60% - 輔色6 4 7" xfId="905"/>
    <cellStyle name="60% - 輔色6 4 8" xfId="906"/>
    <cellStyle name="60% - 輔色6 4 9" xfId="907"/>
    <cellStyle name="60% - 輔色6 5" xfId="908"/>
    <cellStyle name="60% - 輔色6 6" xfId="909"/>
    <cellStyle name="60% - 輔色6 7" xfId="910"/>
    <cellStyle name="60% - 輔色6 8" xfId="911"/>
    <cellStyle name="60% - 輔色6 9" xfId="912"/>
    <cellStyle name="Accent1" xfId="913"/>
    <cellStyle name="Accent2" xfId="914"/>
    <cellStyle name="Accent3" xfId="915"/>
    <cellStyle name="Accent4" xfId="916"/>
    <cellStyle name="Accent5" xfId="917"/>
    <cellStyle name="Accent6" xfId="918"/>
    <cellStyle name="Bad" xfId="919"/>
    <cellStyle name="Calculation" xfId="920"/>
    <cellStyle name="Check Cell" xfId="921"/>
    <cellStyle name="Comma [0]" xfId="922"/>
    <cellStyle name="Currency [0]" xfId="923"/>
    <cellStyle name="Explanatory Text" xfId="924"/>
    <cellStyle name="Good" xfId="925"/>
    <cellStyle name="Heading 1" xfId="926"/>
    <cellStyle name="Heading 2" xfId="927"/>
    <cellStyle name="Heading 3" xfId="928"/>
    <cellStyle name="Heading 4" xfId="929"/>
    <cellStyle name="Input" xfId="930"/>
    <cellStyle name="Linked Cell" xfId="931"/>
    <cellStyle name="Neutral" xfId="932"/>
    <cellStyle name="Normal" xfId="33101"/>
    <cellStyle name="Normal 2" xfId="933"/>
    <cellStyle name="Normal 2 2" xfId="934"/>
    <cellStyle name="Normal 3" xfId="935"/>
    <cellStyle name="Normal 4" xfId="936"/>
    <cellStyle name="Normal_2005 Lookup &amp; Price List" xfId="937"/>
    <cellStyle name="Note" xfId="938"/>
    <cellStyle name="Output" xfId="939"/>
    <cellStyle name="Standard_Tabelle1" xfId="940"/>
    <cellStyle name="Title" xfId="941"/>
    <cellStyle name="Total" xfId="942"/>
    <cellStyle name="Warning Text" xfId="943"/>
    <cellStyle name="一般" xfId="0" builtinId="0"/>
    <cellStyle name="一般 10" xfId="944"/>
    <cellStyle name="一般 11" xfId="945"/>
    <cellStyle name="一般 11 11" xfId="3461"/>
    <cellStyle name="一般 11 12" xfId="2433"/>
    <cellStyle name="一般 11 13" xfId="3313"/>
    <cellStyle name="一般 11 14" xfId="3507"/>
    <cellStyle name="一般 11 15" xfId="3412"/>
    <cellStyle name="一般 11 16" xfId="3608"/>
    <cellStyle name="一般 11 17" xfId="3963"/>
    <cellStyle name="一般 11 18" xfId="4342"/>
    <cellStyle name="一般 11 19" xfId="3899"/>
    <cellStyle name="一般 11 2" xfId="2698"/>
    <cellStyle name="一般 11 20" xfId="4161"/>
    <cellStyle name="一般 11 21" xfId="4041"/>
    <cellStyle name="一般 11 22" xfId="4423"/>
    <cellStyle name="一般 11 23" xfId="3827"/>
    <cellStyle name="一般 11 24" xfId="4231"/>
    <cellStyle name="一般 11 25" xfId="4730"/>
    <cellStyle name="一般 11 26" xfId="5096"/>
    <cellStyle name="一般 11 27" xfId="5283"/>
    <cellStyle name="一般 11 28" xfId="5804"/>
    <cellStyle name="一般 11 29" xfId="5448"/>
    <cellStyle name="一般 11 3" xfId="2990"/>
    <cellStyle name="一般 11 30" xfId="5432"/>
    <cellStyle name="一般 11 31" xfId="5441"/>
    <cellStyle name="一般 11 32" xfId="5772"/>
    <cellStyle name="一般 11 33" xfId="5765"/>
    <cellStyle name="一般 11 34" xfId="5291"/>
    <cellStyle name="一般 11 35" xfId="5519"/>
    <cellStyle name="一般 11 36" xfId="5165"/>
    <cellStyle name="一般 11 37" xfId="6216"/>
    <cellStyle name="一般 11 38" xfId="6783"/>
    <cellStyle name="一般 11 39" xfId="6657"/>
    <cellStyle name="一般 11 4" xfId="2676"/>
    <cellStyle name="一般 11 40" xfId="7190"/>
    <cellStyle name="一般 11 41" xfId="6947"/>
    <cellStyle name="一般 11 42" xfId="8244"/>
    <cellStyle name="一般 11 43" xfId="8727"/>
    <cellStyle name="一般 11 44" xfId="12324"/>
    <cellStyle name="一般 11 45" xfId="13538"/>
    <cellStyle name="一般 11 46" xfId="14759"/>
    <cellStyle name="一般 11 47" xfId="14701"/>
    <cellStyle name="一般 11 48" xfId="17206"/>
    <cellStyle name="一般 11 49" xfId="18326"/>
    <cellStyle name="一般 11 5" xfId="3011"/>
    <cellStyle name="一般 11 50" xfId="17871"/>
    <cellStyle name="一般 11 51" xfId="7891"/>
    <cellStyle name="一般 11 52" xfId="21750"/>
    <cellStyle name="一般 11 53" xfId="22861"/>
    <cellStyle name="一般 11 54" xfId="23958"/>
    <cellStyle name="一般 11 55" xfId="25046"/>
    <cellStyle name="一般 11 56" xfId="26123"/>
    <cellStyle name="一般 11 57" xfId="25082"/>
    <cellStyle name="一般 11 58" xfId="28270"/>
    <cellStyle name="一般 11 59" xfId="29276"/>
    <cellStyle name="一般 11 6" xfId="2657"/>
    <cellStyle name="一般 11 60" xfId="21673"/>
    <cellStyle name="一般 11 61" xfId="33016"/>
    <cellStyle name="一般 11 7" xfId="3033"/>
    <cellStyle name="一般 11 8" xfId="2637"/>
    <cellStyle name="一般 11 9" xfId="3472"/>
    <cellStyle name="一般 12" xfId="946"/>
    <cellStyle name="一般 12 10" xfId="3543"/>
    <cellStyle name="一般 12 11" xfId="3556"/>
    <cellStyle name="一般 12 12" xfId="3568"/>
    <cellStyle name="一般 12 13" xfId="3586"/>
    <cellStyle name="一般 12 14" xfId="3593"/>
    <cellStyle name="一般 12 15" xfId="3603"/>
    <cellStyle name="一般 12 16" xfId="3609"/>
    <cellStyle name="一般 12 17" xfId="3964"/>
    <cellStyle name="一般 12 18" xfId="4250"/>
    <cellStyle name="一般 12 19" xfId="3972"/>
    <cellStyle name="一般 12 2" xfId="2699"/>
    <cellStyle name="一般 12 20" xfId="4269"/>
    <cellStyle name="一般 12 21" xfId="4417"/>
    <cellStyle name="一般 12 22" xfId="3832"/>
    <cellStyle name="一般 12 23" xfId="4227"/>
    <cellStyle name="一般 12 24" xfId="4339"/>
    <cellStyle name="一般 12 25" xfId="4731"/>
    <cellStyle name="一般 12 26" xfId="5097"/>
    <cellStyle name="一般 12 27" xfId="5282"/>
    <cellStyle name="一般 12 28" xfId="5693"/>
    <cellStyle name="一般 12 29" xfId="5856"/>
    <cellStyle name="一般 12 3" xfId="2989"/>
    <cellStyle name="一般 12 30" xfId="5349"/>
    <cellStyle name="一般 12 31" xfId="5699"/>
    <cellStyle name="一般 12 32" xfId="5033"/>
    <cellStyle name="一般 12 33" xfId="5356"/>
    <cellStyle name="一般 12 34" xfId="5675"/>
    <cellStyle name="一般 12 35" xfId="5906"/>
    <cellStyle name="一般 12 36" xfId="5924"/>
    <cellStyle name="一般 12 37" xfId="6217"/>
    <cellStyle name="一般 12 38" xfId="6698"/>
    <cellStyle name="一般 12 39" xfId="6620"/>
    <cellStyle name="一般 12 4" xfId="2677"/>
    <cellStyle name="一般 12 40" xfId="7041"/>
    <cellStyle name="一般 12 41" xfId="6992"/>
    <cellStyle name="一般 12 42" xfId="8245"/>
    <cellStyle name="一般 12 43" xfId="8726"/>
    <cellStyle name="一般 12 44" xfId="9489"/>
    <cellStyle name="一般 12 45" xfId="12265"/>
    <cellStyle name="一般 12 46" xfId="13476"/>
    <cellStyle name="一般 12 47" xfId="13576"/>
    <cellStyle name="一般 12 48" xfId="17138"/>
    <cellStyle name="一般 12 49" xfId="9327"/>
    <cellStyle name="一般 12 5" xfId="3010"/>
    <cellStyle name="一般 12 50" xfId="15070"/>
    <cellStyle name="一般 12 51" xfId="20685"/>
    <cellStyle name="一般 12 52" xfId="14544"/>
    <cellStyle name="一般 12 53" xfId="21705"/>
    <cellStyle name="一般 12 54" xfId="22813"/>
    <cellStyle name="一般 12 55" xfId="23915"/>
    <cellStyle name="一般 12 56" xfId="25009"/>
    <cellStyle name="一般 12 57" xfId="15050"/>
    <cellStyle name="一般 12 58" xfId="28207"/>
    <cellStyle name="一般 12 59" xfId="29213"/>
    <cellStyle name="一般 12 6" xfId="2658"/>
    <cellStyle name="一般 12 60" xfId="20526"/>
    <cellStyle name="一般 12 61" xfId="33017"/>
    <cellStyle name="一般 12 7" xfId="3032"/>
    <cellStyle name="一般 12 8" xfId="2638"/>
    <cellStyle name="一般 12 9" xfId="3529"/>
    <cellStyle name="一般 13" xfId="947"/>
    <cellStyle name="一般 13 10" xfId="3362"/>
    <cellStyle name="一般 13 11" xfId="3376"/>
    <cellStyle name="一般 13 12" xfId="2477"/>
    <cellStyle name="一般 13 13" xfId="3316"/>
    <cellStyle name="一般 13 14" xfId="2697"/>
    <cellStyle name="一般 13 15" xfId="3526"/>
    <cellStyle name="一般 13 16" xfId="3610"/>
    <cellStyle name="一般 13 17" xfId="3965"/>
    <cellStyle name="一般 13 18" xfId="4328"/>
    <cellStyle name="一般 13 19" xfId="3911"/>
    <cellStyle name="一般 13 2" xfId="2700"/>
    <cellStyle name="一般 13 20" xfId="4152"/>
    <cellStyle name="一般 13 21" xfId="4421"/>
    <cellStyle name="一般 13 22" xfId="3828"/>
    <cellStyle name="一般 13 23" xfId="4230"/>
    <cellStyle name="一般 13 24" xfId="4431"/>
    <cellStyle name="一般 13 25" xfId="4732"/>
    <cellStyle name="一般 13 26" xfId="5098"/>
    <cellStyle name="一般 13 27" xfId="5281"/>
    <cellStyle name="一般 13 28" xfId="5549"/>
    <cellStyle name="一般 13 29" xfId="5067"/>
    <cellStyle name="一般 13 3" xfId="2988"/>
    <cellStyle name="一般 13 30" xfId="5385"/>
    <cellStyle name="一般 13 31" xfId="5204"/>
    <cellStyle name="一般 13 32" xfId="4968"/>
    <cellStyle name="一般 13 33" xfId="5608"/>
    <cellStyle name="一般 13 34" xfId="5315"/>
    <cellStyle name="一般 13 35" xfId="5810"/>
    <cellStyle name="一般 13 36" xfId="5037"/>
    <cellStyle name="一般 13 37" xfId="6218"/>
    <cellStyle name="一般 13 38" xfId="6690"/>
    <cellStyle name="一般 13 39" xfId="6507"/>
    <cellStyle name="一般 13 4" xfId="2678"/>
    <cellStyle name="一般 13 40" xfId="6995"/>
    <cellStyle name="一般 13 41" xfId="6285"/>
    <cellStyle name="一般 13 42" xfId="8246"/>
    <cellStyle name="一般 13 43" xfId="8725"/>
    <cellStyle name="一般 13 44" xfId="9873"/>
    <cellStyle name="一般 13 45" xfId="10494"/>
    <cellStyle name="一般 13 46" xfId="12363"/>
    <cellStyle name="一般 13 47" xfId="10407"/>
    <cellStyle name="一般 13 48" xfId="15899"/>
    <cellStyle name="一般 13 49" xfId="12472"/>
    <cellStyle name="一般 13 5" xfId="3009"/>
    <cellStyle name="一般 13 50" xfId="21589"/>
    <cellStyle name="一般 13 51" xfId="20618"/>
    <cellStyle name="一般 13 52" xfId="17035"/>
    <cellStyle name="一般 13 53" xfId="10684"/>
    <cellStyle name="一般 13 54" xfId="21789"/>
    <cellStyle name="一般 13 55" xfId="22898"/>
    <cellStyle name="一般 13 56" xfId="23995"/>
    <cellStyle name="一般 13 57" xfId="29104"/>
    <cellStyle name="一般 13 58" xfId="27146"/>
    <cellStyle name="一般 13 59" xfId="10746"/>
    <cellStyle name="一般 13 6" xfId="2659"/>
    <cellStyle name="一般 13 60" xfId="29805"/>
    <cellStyle name="一般 13 61" xfId="33018"/>
    <cellStyle name="一般 13 7" xfId="3031"/>
    <cellStyle name="一般 13 8" xfId="2639"/>
    <cellStyle name="一般 13 9" xfId="3479"/>
    <cellStyle name="一般 14" xfId="948"/>
    <cellStyle name="一般 14 10" xfId="2446"/>
    <cellStyle name="一般 14 11" xfId="3341"/>
    <cellStyle name="一般 14 12" xfId="2494"/>
    <cellStyle name="一般 14 13" xfId="3580"/>
    <cellStyle name="一般 14 14" xfId="3348"/>
    <cellStyle name="一般 14 15" xfId="3438"/>
    <cellStyle name="一般 14 16" xfId="3611"/>
    <cellStyle name="一般 14 17" xfId="3966"/>
    <cellStyle name="一般 14 18" xfId="4387"/>
    <cellStyle name="一般 14 19" xfId="3861"/>
    <cellStyle name="一般 14 2" xfId="2701"/>
    <cellStyle name="一般 14 20" xfId="4199"/>
    <cellStyle name="一般 14 21" xfId="4013"/>
    <cellStyle name="一般 14 22" xfId="4383"/>
    <cellStyle name="一般 14 23" xfId="3865"/>
    <cellStyle name="一般 14 24" xfId="4195"/>
    <cellStyle name="一般 14 25" xfId="4733"/>
    <cellStyle name="一般 14 26" xfId="5099"/>
    <cellStyle name="一般 14 27" xfId="5280"/>
    <cellStyle name="一般 14 28" xfId="5760"/>
    <cellStyle name="一般 14 29" xfId="5005"/>
    <cellStyle name="一般 14 3" xfId="2987"/>
    <cellStyle name="一般 14 30" xfId="5327"/>
    <cellStyle name="一般 14 31" xfId="5468"/>
    <cellStyle name="一般 14 32" xfId="5041"/>
    <cellStyle name="一般 14 33" xfId="5895"/>
    <cellStyle name="一般 14 34" xfId="5684"/>
    <cellStyle name="一般 14 35" xfId="5141"/>
    <cellStyle name="一般 14 36" xfId="5752"/>
    <cellStyle name="一般 14 37" xfId="6219"/>
    <cellStyle name="一般 14 38" xfId="6681"/>
    <cellStyle name="一般 14 39" xfId="6776"/>
    <cellStyle name="一般 14 4" xfId="2679"/>
    <cellStyle name="一般 14 40" xfId="6255"/>
    <cellStyle name="一般 14 41" xfId="6561"/>
    <cellStyle name="一般 14 42" xfId="8247"/>
    <cellStyle name="一般 14 43" xfId="8724"/>
    <cellStyle name="一般 14 44" xfId="9449"/>
    <cellStyle name="一般 14 45" xfId="9469"/>
    <cellStyle name="一般 14 46" xfId="10677"/>
    <cellStyle name="一般 14 47" xfId="18151"/>
    <cellStyle name="一般 14 48" xfId="14800"/>
    <cellStyle name="一般 14 49" xfId="17844"/>
    <cellStyle name="一般 14 5" xfId="3008"/>
    <cellStyle name="一般 14 50" xfId="11043"/>
    <cellStyle name="一般 14 51" xfId="19437"/>
    <cellStyle name="一般 14 52" xfId="21298"/>
    <cellStyle name="一般 14 53" xfId="10312"/>
    <cellStyle name="一般 14 54" xfId="19390"/>
    <cellStyle name="一般 14 55" xfId="11249"/>
    <cellStyle name="一般 14 56" xfId="15756"/>
    <cellStyle name="一般 14 57" xfId="7672"/>
    <cellStyle name="一般 14 58" xfId="30091"/>
    <cellStyle name="一般 14 59" xfId="25027"/>
    <cellStyle name="一般 14 6" xfId="2660"/>
    <cellStyle name="一般 14 60" xfId="31957"/>
    <cellStyle name="一般 14 61" xfId="33019"/>
    <cellStyle name="一般 14 7" xfId="3030"/>
    <cellStyle name="一般 14 8" xfId="2640"/>
    <cellStyle name="一般 14 9" xfId="3444"/>
    <cellStyle name="一般 15" xfId="949"/>
    <cellStyle name="一般 15 10" xfId="2431"/>
    <cellStyle name="一般 15 11" xfId="3352"/>
    <cellStyle name="一般 15 12" xfId="2485"/>
    <cellStyle name="一般 15 13" xfId="3322"/>
    <cellStyle name="一般 15 14" xfId="2434"/>
    <cellStyle name="一般 15 15" xfId="3411"/>
    <cellStyle name="一般 15 16" xfId="3612"/>
    <cellStyle name="一般 15 17" xfId="3967"/>
    <cellStyle name="一般 15 18" xfId="4318"/>
    <cellStyle name="一般 15 19" xfId="3921"/>
    <cellStyle name="一般 15 2" xfId="2702"/>
    <cellStyle name="一般 15 20" xfId="4142"/>
    <cellStyle name="一般 15 21" xfId="4254"/>
    <cellStyle name="一般 15 22" xfId="3970"/>
    <cellStyle name="一般 15 23" xfId="4259"/>
    <cellStyle name="一般 15 24" xfId="4292"/>
    <cellStyle name="一般 15 25" xfId="4734"/>
    <cellStyle name="一般 15 26" xfId="5100"/>
    <cellStyle name="一般 15 27" xfId="5279"/>
    <cellStyle name="一般 15 28" xfId="5722"/>
    <cellStyle name="一般 15 29" xfId="4959"/>
    <cellStyle name="一般 15 3" xfId="2986"/>
    <cellStyle name="一般 15 30" xfId="4981"/>
    <cellStyle name="一般 15 31" xfId="5492"/>
    <cellStyle name="一般 15 32" xfId="5877"/>
    <cellStyle name="一般 15 33" xfId="5455"/>
    <cellStyle name="一般 15 34" xfId="5060"/>
    <cellStyle name="一般 15 35" xfId="5871"/>
    <cellStyle name="一般 15 36" xfId="5597"/>
    <cellStyle name="一般 15 37" xfId="6220"/>
    <cellStyle name="一般 15 38" xfId="6500"/>
    <cellStyle name="一般 15 39" xfId="7035"/>
    <cellStyle name="一般 15 4" xfId="2680"/>
    <cellStyle name="一般 15 40" xfId="6837"/>
    <cellStyle name="一般 15 41" xfId="6504"/>
    <cellStyle name="一般 15 42" xfId="8248"/>
    <cellStyle name="一般 15 43" xfId="13339"/>
    <cellStyle name="一般 15 44" xfId="14561"/>
    <cellStyle name="一般 15 45" xfId="15770"/>
    <cellStyle name="一般 15 46" xfId="16964"/>
    <cellStyle name="一般 15 47" xfId="8106"/>
    <cellStyle name="一般 15 48" xfId="19312"/>
    <cellStyle name="一般 15 49" xfId="20459"/>
    <cellStyle name="一般 15 5" xfId="3007"/>
    <cellStyle name="一般 15 50" xfId="17458"/>
    <cellStyle name="一般 15 51" xfId="22705"/>
    <cellStyle name="一般 15 52" xfId="23812"/>
    <cellStyle name="一般 15 53" xfId="24903"/>
    <cellStyle name="一般 15 54" xfId="25986"/>
    <cellStyle name="一般 15 55" xfId="27050"/>
    <cellStyle name="一般 15 56" xfId="28092"/>
    <cellStyle name="一般 15 57" xfId="25646"/>
    <cellStyle name="一般 15 58" xfId="9529"/>
    <cellStyle name="一般 15 59" xfId="31034"/>
    <cellStyle name="一般 15 6" xfId="2661"/>
    <cellStyle name="一般 15 60" xfId="29168"/>
    <cellStyle name="一般 15 61" xfId="33020"/>
    <cellStyle name="一般 15 7" xfId="3029"/>
    <cellStyle name="一般 15 8" xfId="2641"/>
    <cellStyle name="一般 15 9" xfId="3463"/>
    <cellStyle name="一般 16 11" xfId="3561"/>
    <cellStyle name="一般 16 12" xfId="3573"/>
    <cellStyle name="一般 16 14" xfId="3598"/>
    <cellStyle name="一般 16 15" xfId="3607"/>
    <cellStyle name="一般 16 16" xfId="3613"/>
    <cellStyle name="一般 16 17" xfId="3968"/>
    <cellStyle name="一般 16 18" xfId="4405"/>
    <cellStyle name="一般 16 19" xfId="3843"/>
    <cellStyle name="一般 16 2" xfId="2703"/>
    <cellStyle name="一般 16 20" xfId="4216"/>
    <cellStyle name="一般 16 21" xfId="4003"/>
    <cellStyle name="一般 16 22" xfId="4402"/>
    <cellStyle name="一般 16 23" xfId="3846"/>
    <cellStyle name="一般 16 24" xfId="4213"/>
    <cellStyle name="一般 16 25" xfId="4735"/>
    <cellStyle name="一般 16 26" xfId="5101"/>
    <cellStyle name="一般 16 27" xfId="5278"/>
    <cellStyle name="一般 16 28" xfId="5794"/>
    <cellStyle name="一般 16 29" xfId="5045"/>
    <cellStyle name="一般 16 3" xfId="2985"/>
    <cellStyle name="一般 16 30" xfId="5366"/>
    <cellStyle name="一般 16 31" xfId="5785"/>
    <cellStyle name="一般 16 32" xfId="5865"/>
    <cellStyle name="一般 16 33" xfId="5537"/>
    <cellStyle name="一般 16 34" xfId="5352"/>
    <cellStyle name="一般 16 35" xfId="5733"/>
    <cellStyle name="一般 16 36" xfId="5533"/>
    <cellStyle name="一般 16 37" xfId="6221"/>
    <cellStyle name="一般 16 38" xfId="6494"/>
    <cellStyle name="一般 16 39" xfId="6774"/>
    <cellStyle name="一般 16 4" xfId="2681"/>
    <cellStyle name="一般 16 40" xfId="6300"/>
    <cellStyle name="一般 16 41" xfId="6724"/>
    <cellStyle name="一般 16 42" xfId="8249"/>
    <cellStyle name="一般 16 43" xfId="11088"/>
    <cellStyle name="一般 16 44" xfId="9357"/>
    <cellStyle name="一般 16 45" xfId="9466"/>
    <cellStyle name="一般 16 46" xfId="11400"/>
    <cellStyle name="一般 16 47" xfId="14202"/>
    <cellStyle name="一般 16 48" xfId="9613"/>
    <cellStyle name="一般 16 49" xfId="17051"/>
    <cellStyle name="一般 16 5" xfId="3006"/>
    <cellStyle name="一般 16 50" xfId="11418"/>
    <cellStyle name="一般 16 51" xfId="15241"/>
    <cellStyle name="一般 16 52" xfId="21181"/>
    <cellStyle name="一般 16 53" xfId="9896"/>
    <cellStyle name="一般 16 54" xfId="9877"/>
    <cellStyle name="一般 16 55" xfId="17045"/>
    <cellStyle name="一般 16 56" xfId="7736"/>
    <cellStyle name="一般 16 57" xfId="9703"/>
    <cellStyle name="一般 16 58" xfId="11638"/>
    <cellStyle name="一般 16 59" xfId="22329"/>
    <cellStyle name="一般 16 60" xfId="28467"/>
    <cellStyle name="一般 16 61" xfId="33001"/>
    <cellStyle name="一般 16 7" xfId="3028"/>
    <cellStyle name="一般 16 8" xfId="2642"/>
    <cellStyle name="一般 17" xfId="950"/>
    <cellStyle name="一般 17 2" xfId="951"/>
    <cellStyle name="一般 17 2 10" xfId="3542"/>
    <cellStyle name="一般 17 2 11" xfId="3555"/>
    <cellStyle name="一般 17 2 12" xfId="3567"/>
    <cellStyle name="一般 17 2 13" xfId="3585"/>
    <cellStyle name="一般 17 2 14" xfId="3592"/>
    <cellStyle name="一般 17 2 15" xfId="3602"/>
    <cellStyle name="一般 17 2 16" xfId="3614"/>
    <cellStyle name="一般 17 2 17" xfId="3969"/>
    <cellStyle name="一般 17 2 18" xfId="4416"/>
    <cellStyle name="一般 17 2 19" xfId="3833"/>
    <cellStyle name="一般 17 2 2" xfId="2704"/>
    <cellStyle name="一般 17 2 20" xfId="4226"/>
    <cellStyle name="一般 17 2 21" xfId="4341"/>
    <cellStyle name="一般 17 2 22" xfId="3900"/>
    <cellStyle name="一般 17 2 23" xfId="4160"/>
    <cellStyle name="一般 17 2 24" xfId="4042"/>
    <cellStyle name="一般 17 2 25" xfId="4736"/>
    <cellStyle name="一般 17 2 26" xfId="5102"/>
    <cellStyle name="一般 17 2 27" xfId="5277"/>
    <cellStyle name="一般 17 2 28" xfId="5751"/>
    <cellStyle name="一般 17 2 29" xfId="4984"/>
    <cellStyle name="一般 17 2 3" xfId="2983"/>
    <cellStyle name="一般 17 2 30" xfId="5379"/>
    <cellStyle name="一般 17 2 31" xfId="5598"/>
    <cellStyle name="一般 17 2 32" xfId="5540"/>
    <cellStyle name="一般 17 2 33" xfId="5182"/>
    <cellStyle name="一般 17 2 34" xfId="4913"/>
    <cellStyle name="一般 17 2 35" xfId="5911"/>
    <cellStyle name="一般 17 2 36" xfId="5929"/>
    <cellStyle name="一般 17 2 37" xfId="6222"/>
    <cellStyle name="一般 17 2 38" xfId="6369"/>
    <cellStyle name="一般 17 2 39" xfId="6751"/>
    <cellStyle name="一般 17 2 4" xfId="2682"/>
    <cellStyle name="一般 17 2 40" xfId="6723"/>
    <cellStyle name="一般 17 2 41" xfId="7196"/>
    <cellStyle name="一般 17 2 42" xfId="8251"/>
    <cellStyle name="一般 17 2 43" xfId="11016"/>
    <cellStyle name="一般 17 2 44" xfId="11223"/>
    <cellStyle name="一般 17 2 45" xfId="8239"/>
    <cellStyle name="一般 17 2 46" xfId="8734"/>
    <cellStyle name="一般 17 2 47" xfId="7922"/>
    <cellStyle name="一般 17 2 48" xfId="13648"/>
    <cellStyle name="一般 17 2 49" xfId="12205"/>
    <cellStyle name="一般 17 2 5" xfId="3004"/>
    <cellStyle name="一般 17 2 50" xfId="10309"/>
    <cellStyle name="一般 17 2 51" xfId="13497"/>
    <cellStyle name="一般 17 2 52" xfId="8450"/>
    <cellStyle name="一般 17 2 53" xfId="19455"/>
    <cellStyle name="一般 17 2 54" xfId="8966"/>
    <cellStyle name="一般 17 2 55" xfId="15923"/>
    <cellStyle name="一般 17 2 56" xfId="16167"/>
    <cellStyle name="一般 17 2 57" xfId="8401"/>
    <cellStyle name="一般 17 2 58" xfId="9540"/>
    <cellStyle name="一般 17 2 59" xfId="13418"/>
    <cellStyle name="一般 17 2 6" xfId="2662"/>
    <cellStyle name="一般 17 2 60" xfId="26665"/>
    <cellStyle name="一般 17 2 7" xfId="3027"/>
    <cellStyle name="一般 17 2 8" xfId="2643"/>
    <cellStyle name="一般 17 2 9" xfId="3528"/>
    <cellStyle name="一般 18" xfId="952"/>
    <cellStyle name="一般 19 10" xfId="2447"/>
    <cellStyle name="一般 19 11" xfId="3340"/>
    <cellStyle name="一般 19 12" xfId="2495"/>
    <cellStyle name="一般 19 13" xfId="3579"/>
    <cellStyle name="一般 19 14" xfId="2788"/>
    <cellStyle name="一般 19 15" xfId="3469"/>
    <cellStyle name="一般 19 16" xfId="3615"/>
    <cellStyle name="一般 19 17" xfId="3971"/>
    <cellStyle name="一般 19 18" xfId="4395"/>
    <cellStyle name="一般 19 19" xfId="3852"/>
    <cellStyle name="一般 19 2" xfId="2705"/>
    <cellStyle name="一般 19 20" xfId="4207"/>
    <cellStyle name="一般 19 21" xfId="4305"/>
    <cellStyle name="一般 19 22" xfId="3932"/>
    <cellStyle name="一般 19 23" xfId="4131"/>
    <cellStyle name="一般 19 24" xfId="4052"/>
    <cellStyle name="一般 19 25" xfId="4737"/>
    <cellStyle name="一般 19 26" xfId="5103"/>
    <cellStyle name="一般 19 27" xfId="5275"/>
    <cellStyle name="一般 19 28" xfId="5559"/>
    <cellStyle name="一般 19 29" xfId="4963"/>
    <cellStyle name="一般 19 3" xfId="2981"/>
    <cellStyle name="一般 19 30" xfId="5361"/>
    <cellStyle name="一般 19 31" xfId="5714"/>
    <cellStyle name="一般 19 32" xfId="5879"/>
    <cellStyle name="一般 19 33" xfId="5348"/>
    <cellStyle name="一般 19 34" xfId="5797"/>
    <cellStyle name="一般 19 35" xfId="5439"/>
    <cellStyle name="一般 19 36" xfId="5304"/>
    <cellStyle name="一般 19 37" xfId="6223"/>
    <cellStyle name="一般 19 38" xfId="6368"/>
    <cellStyle name="一般 19 39" xfId="6971"/>
    <cellStyle name="一般 19 4" xfId="2683"/>
    <cellStyle name="一般 19 40" xfId="7059"/>
    <cellStyle name="一般 19 41" xfId="6440"/>
    <cellStyle name="一般 19 42" xfId="8253"/>
    <cellStyle name="一般 19 43" xfId="10951"/>
    <cellStyle name="一般 19 44" xfId="11030"/>
    <cellStyle name="一般 19 45" xfId="9515"/>
    <cellStyle name="一般 19 46" xfId="9471"/>
    <cellStyle name="一般 19 47" xfId="10548"/>
    <cellStyle name="一般 19 48" xfId="9530"/>
    <cellStyle name="一般 19 49" xfId="15074"/>
    <cellStyle name="一般 19 5" xfId="3002"/>
    <cellStyle name="一般 19 50" xfId="10226"/>
    <cellStyle name="一般 19 51" xfId="9882"/>
    <cellStyle name="一般 19 52" xfId="10079"/>
    <cellStyle name="一般 19 53" xfId="21097"/>
    <cellStyle name="一般 19 54" xfId="11496"/>
    <cellStyle name="一般 19 55" xfId="15233"/>
    <cellStyle name="一般 19 56" xfId="12425"/>
    <cellStyle name="一般 19 57" xfId="23543"/>
    <cellStyle name="一般 19 58" xfId="11847"/>
    <cellStyle name="一般 19 59" xfId="7920"/>
    <cellStyle name="一般 19 6" xfId="2663"/>
    <cellStyle name="一般 19 60" xfId="24992"/>
    <cellStyle name="一般 19 61" xfId="33021"/>
    <cellStyle name="一般 19 7" xfId="3026"/>
    <cellStyle name="一般 19 8" xfId="2644"/>
    <cellStyle name="一般 19 9" xfId="3443"/>
    <cellStyle name="一般 2" xfId="953"/>
    <cellStyle name="一般 2 10" xfId="33080"/>
    <cellStyle name="一般 2 11" xfId="33056"/>
    <cellStyle name="一般 2 12" xfId="33091"/>
    <cellStyle name="一般 2 13" xfId="33097"/>
    <cellStyle name="一般 2 14" xfId="33093"/>
    <cellStyle name="一般 2 2" xfId="954"/>
    <cellStyle name="一般 2 2 10" xfId="33085"/>
    <cellStyle name="一般 2 2 11" xfId="33087"/>
    <cellStyle name="一般 2 2 12" xfId="33094"/>
    <cellStyle name="一般 2 2 13" xfId="33096"/>
    <cellStyle name="一般 2 2 14" xfId="33100"/>
    <cellStyle name="一般 2 2 2" xfId="32999"/>
    <cellStyle name="一般 2 2 2 2" xfId="33022"/>
    <cellStyle name="一般 2 2 2 2 2" xfId="33023"/>
    <cellStyle name="一般 2 2 2 3" xfId="33095"/>
    <cellStyle name="一般 2 2 2 4" xfId="33099"/>
    <cellStyle name="一般 2 2 2 5" xfId="33092"/>
    <cellStyle name="一般 2 2 3" xfId="33054"/>
    <cellStyle name="一般 2 2 4" xfId="33060"/>
    <cellStyle name="一般 2 2 5" xfId="33070"/>
    <cellStyle name="一般 2 2 6" xfId="33072"/>
    <cellStyle name="一般 2 2 7" xfId="33055"/>
    <cellStyle name="一般 2 2 8" xfId="33051"/>
    <cellStyle name="一般 2 2 9" xfId="33082"/>
    <cellStyle name="一般 2 3" xfId="955"/>
    <cellStyle name="一般 2 3 2" xfId="33053"/>
    <cellStyle name="一般 2 4" xfId="4593"/>
    <cellStyle name="一般 2 4 2" xfId="33061"/>
    <cellStyle name="一般 2 5" xfId="32995"/>
    <cellStyle name="一般 2 5 2" xfId="33068"/>
    <cellStyle name="一般 2 6" xfId="33073"/>
    <cellStyle name="一般 2 7" xfId="33076"/>
    <cellStyle name="一般 2 8" xfId="33066"/>
    <cellStyle name="一般 2 9" xfId="33083"/>
    <cellStyle name="一般 20" xfId="956"/>
    <cellStyle name="一般 21" xfId="957"/>
    <cellStyle name="一般 22" xfId="958"/>
    <cellStyle name="一般 23 11" xfId="3353"/>
    <cellStyle name="一般 23 12" xfId="2484"/>
    <cellStyle name="一般 23 13" xfId="3459"/>
    <cellStyle name="一般 23 14" xfId="3503"/>
    <cellStyle name="一般 23 15" xfId="3394"/>
    <cellStyle name="一般 23 16" xfId="3616"/>
    <cellStyle name="一般 23 17" xfId="3973"/>
    <cellStyle name="一般 23 18" xfId="4329"/>
    <cellStyle name="一般 23 19" xfId="3910"/>
    <cellStyle name="一般 23 20" xfId="4153"/>
    <cellStyle name="一般 23 21" xfId="4364"/>
    <cellStyle name="一般 23 22" xfId="3881"/>
    <cellStyle name="一般 23 23" xfId="4179"/>
    <cellStyle name="一般 23 24" xfId="4026"/>
    <cellStyle name="一般 23 25" xfId="4738"/>
    <cellStyle name="一般 23 26" xfId="5105"/>
    <cellStyle name="一般 23 27" xfId="5274"/>
    <cellStyle name="一般 23 28" xfId="5604"/>
    <cellStyle name="一般 23 29" xfId="5168"/>
    <cellStyle name="一般 23 30" xfId="5536"/>
    <cellStyle name="一般 23 31" xfId="5016"/>
    <cellStyle name="一般 23 32" xfId="5330"/>
    <cellStyle name="一般 23 33" xfId="5565"/>
    <cellStyle name="一般 23 34" xfId="5070"/>
    <cellStyle name="一般 23 35" xfId="5270"/>
    <cellStyle name="一般 23 36" xfId="5466"/>
    <cellStyle name="一般 23 37" xfId="6225"/>
    <cellStyle name="一般 23 38" xfId="6366"/>
    <cellStyle name="一般 23 39" xfId="6982"/>
    <cellStyle name="一般 23 40" xfId="7197"/>
    <cellStyle name="一般 23 41" xfId="6496"/>
    <cellStyle name="一般 23 42" xfId="8259"/>
    <cellStyle name="一般 23 43" xfId="10340"/>
    <cellStyle name="一般 23 44" xfId="9702"/>
    <cellStyle name="一般 23 45" xfId="10089"/>
    <cellStyle name="一般 23 46" xfId="8445"/>
    <cellStyle name="一般 23 47" xfId="11335"/>
    <cellStyle name="一般 23 48" xfId="12804"/>
    <cellStyle name="一般 23 49" xfId="10360"/>
    <cellStyle name="一般 23 50" xfId="7709"/>
    <cellStyle name="一般 23 51" xfId="11662"/>
    <cellStyle name="一般 23 52" xfId="10511"/>
    <cellStyle name="一般 23 53" xfId="8303"/>
    <cellStyle name="一般 23 54" xfId="8981"/>
    <cellStyle name="一般 23 55" xfId="8963"/>
    <cellStyle name="一般 23 56" xfId="18736"/>
    <cellStyle name="一般 23 57" xfId="8383"/>
    <cellStyle name="一般 23 58" xfId="12659"/>
    <cellStyle name="一般 23 59" xfId="10678"/>
    <cellStyle name="一般 23 60" xfId="7954"/>
    <cellStyle name="一般 23 61" xfId="33024"/>
    <cellStyle name="一般 23 8" xfId="2646"/>
    <cellStyle name="一般 23 9" xfId="3465"/>
    <cellStyle name="一般 24" xfId="959"/>
    <cellStyle name="一般 25" xfId="960"/>
    <cellStyle name="一般 26" xfId="961"/>
    <cellStyle name="一般 27" xfId="962"/>
    <cellStyle name="一般 28" xfId="963"/>
    <cellStyle name="一般 29" xfId="964"/>
    <cellStyle name="一般 3 11" xfId="3527"/>
    <cellStyle name="一般 3 12" xfId="3541"/>
    <cellStyle name="一般 3 13" xfId="3554"/>
    <cellStyle name="一般 3 14" xfId="3566"/>
    <cellStyle name="一般 3 16" xfId="3591"/>
    <cellStyle name="一般 3 18" xfId="3617"/>
    <cellStyle name="一般 3 19" xfId="3974"/>
    <cellStyle name="一般 3 2" xfId="965"/>
    <cellStyle name="一般 3 21" xfId="3853"/>
    <cellStyle name="一般 3 22" xfId="4206"/>
    <cellStyle name="一般 3 23" xfId="4327"/>
    <cellStyle name="一般 3 24" xfId="3912"/>
    <cellStyle name="一般 3 25" xfId="4151"/>
    <cellStyle name="一般 3 26" xfId="4426"/>
    <cellStyle name="一般 3 27" xfId="4595"/>
    <cellStyle name="一般 3 27 10" xfId="5927"/>
    <cellStyle name="一般 3 27 10 10" xfId="10814"/>
    <cellStyle name="一般 3 27 10 11" xfId="8304"/>
    <cellStyle name="一般 3 27 10 12" xfId="10579"/>
    <cellStyle name="一般 3 27 10 13" xfId="15020"/>
    <cellStyle name="一般 3 27 10 14" xfId="11704"/>
    <cellStyle name="一般 3 27 10 15" xfId="11086"/>
    <cellStyle name="一般 3 27 10 16" xfId="8503"/>
    <cellStyle name="一般 3 27 10 17" xfId="10950"/>
    <cellStyle name="一般 3 27 10 18" xfId="13824"/>
    <cellStyle name="一般 3 27 10 19" xfId="10354"/>
    <cellStyle name="一般 3 27 10 2" xfId="7149"/>
    <cellStyle name="一般 3 27 10 2 10" xfId="22395"/>
    <cellStyle name="一般 3 27 10 2 11" xfId="23501"/>
    <cellStyle name="一般 3 27 10 2 12" xfId="24596"/>
    <cellStyle name="一般 3 27 10 2 13" xfId="25681"/>
    <cellStyle name="一般 3 27 10 2 14" xfId="26743"/>
    <cellStyle name="一般 3 27 10 2 15" xfId="27787"/>
    <cellStyle name="一般 3 27 10 2 16" xfId="28808"/>
    <cellStyle name="一般 3 27 10 2 17" xfId="29796"/>
    <cellStyle name="一般 3 27 10 2 18" xfId="30740"/>
    <cellStyle name="一般 3 27 10 2 19" xfId="31668"/>
    <cellStyle name="一般 3 27 10 2 2" xfId="13018"/>
    <cellStyle name="一般 3 27 10 2 20" xfId="32584"/>
    <cellStyle name="一般 3 27 10 2 3" xfId="14238"/>
    <cellStyle name="一般 3 27 10 2 4" xfId="15448"/>
    <cellStyle name="一般 3 27 10 2 5" xfId="16639"/>
    <cellStyle name="一般 3 27 10 2 6" xfId="17833"/>
    <cellStyle name="一般 3 27 10 2 7" xfId="18998"/>
    <cellStyle name="一般 3 27 10 2 8" xfId="20142"/>
    <cellStyle name="一般 3 27 10 2 9" xfId="21276"/>
    <cellStyle name="一般 3 27 10 20" xfId="8842"/>
    <cellStyle name="一般 3 27 10 21" xfId="18140"/>
    <cellStyle name="一般 3 27 10 22" xfId="22841"/>
    <cellStyle name="一般 3 27 10 23" xfId="26342"/>
    <cellStyle name="一般 3 27 10 24" xfId="28107"/>
    <cellStyle name="一般 3 27 10 25" xfId="22832"/>
    <cellStyle name="一般 3 27 10 3" xfId="7238"/>
    <cellStyle name="一般 3 27 10 3 10" xfId="22474"/>
    <cellStyle name="一般 3 27 10 3 11" xfId="23580"/>
    <cellStyle name="一般 3 27 10 3 12" xfId="24672"/>
    <cellStyle name="一般 3 27 10 3 13" xfId="25759"/>
    <cellStyle name="一般 3 27 10 3 14" xfId="26820"/>
    <cellStyle name="一般 3 27 10 3 15" xfId="27862"/>
    <cellStyle name="一般 3 27 10 3 16" xfId="28884"/>
    <cellStyle name="一般 3 27 10 3 17" xfId="29872"/>
    <cellStyle name="一般 3 27 10 3 18" xfId="30812"/>
    <cellStyle name="一般 3 27 10 3 19" xfId="31739"/>
    <cellStyle name="一般 3 27 10 3 2" xfId="13100"/>
    <cellStyle name="一般 3 27 10 3 20" xfId="32655"/>
    <cellStyle name="一般 3 27 10 3 3" xfId="14321"/>
    <cellStyle name="一般 3 27 10 3 4" xfId="15530"/>
    <cellStyle name="一般 3 27 10 3 5" xfId="16723"/>
    <cellStyle name="一般 3 27 10 3 6" xfId="17917"/>
    <cellStyle name="一般 3 27 10 3 7" xfId="19080"/>
    <cellStyle name="一般 3 27 10 3 8" xfId="20221"/>
    <cellStyle name="一般 3 27 10 3 9" xfId="21358"/>
    <cellStyle name="一般 3 27 10 4" xfId="7312"/>
    <cellStyle name="一般 3 27 10 4 10" xfId="22542"/>
    <cellStyle name="一般 3 27 10 4 11" xfId="23647"/>
    <cellStyle name="一般 3 27 10 4 12" xfId="24739"/>
    <cellStyle name="一般 3 27 10 4 13" xfId="25826"/>
    <cellStyle name="一般 3 27 10 4 14" xfId="26888"/>
    <cellStyle name="一般 3 27 10 4 15" xfId="27931"/>
    <cellStyle name="一般 3 27 10 4 16" xfId="28951"/>
    <cellStyle name="一般 3 27 10 4 17" xfId="29939"/>
    <cellStyle name="一般 3 27 10 4 18" xfId="30879"/>
    <cellStyle name="一般 3 27 10 4 19" xfId="31806"/>
    <cellStyle name="一般 3 27 10 4 2" xfId="13170"/>
    <cellStyle name="一般 3 27 10 4 20" xfId="32722"/>
    <cellStyle name="一般 3 27 10 4 3" xfId="14391"/>
    <cellStyle name="一般 3 27 10 4 4" xfId="15602"/>
    <cellStyle name="一般 3 27 10 4 5" xfId="16794"/>
    <cellStyle name="一般 3 27 10 4 6" xfId="17988"/>
    <cellStyle name="一般 3 27 10 4 7" xfId="19150"/>
    <cellStyle name="一般 3 27 10 4 8" xfId="20292"/>
    <cellStyle name="一般 3 27 10 4 9" xfId="21427"/>
    <cellStyle name="一般 3 27 10 5" xfId="7381"/>
    <cellStyle name="一般 3 27 10 5 10" xfId="22610"/>
    <cellStyle name="一般 3 27 10 5 11" xfId="23714"/>
    <cellStyle name="一般 3 27 10 5 12" xfId="24807"/>
    <cellStyle name="一般 3 27 10 5 13" xfId="25893"/>
    <cellStyle name="一般 3 27 10 5 14" xfId="26955"/>
    <cellStyle name="一般 3 27 10 5 15" xfId="28000"/>
    <cellStyle name="一般 3 27 10 5 16" xfId="29018"/>
    <cellStyle name="一般 3 27 10 5 17" xfId="30006"/>
    <cellStyle name="一般 3 27 10 5 18" xfId="30946"/>
    <cellStyle name="一般 3 27 10 5 19" xfId="31873"/>
    <cellStyle name="一般 3 27 10 5 2" xfId="13239"/>
    <cellStyle name="一般 3 27 10 5 20" xfId="32788"/>
    <cellStyle name="一般 3 27 10 5 3" xfId="14460"/>
    <cellStyle name="一般 3 27 10 5 4" xfId="15670"/>
    <cellStyle name="一般 3 27 10 5 5" xfId="16863"/>
    <cellStyle name="一般 3 27 10 5 6" xfId="18056"/>
    <cellStyle name="一般 3 27 10 5 7" xfId="19218"/>
    <cellStyle name="一般 3 27 10 5 8" xfId="20361"/>
    <cellStyle name="一般 3 27 10 5 9" xfId="21495"/>
    <cellStyle name="一般 3 27 10 6" xfId="7447"/>
    <cellStyle name="一般 3 27 10 6 10" xfId="22676"/>
    <cellStyle name="一般 3 27 10 6 11" xfId="23780"/>
    <cellStyle name="一般 3 27 10 6 12" xfId="24873"/>
    <cellStyle name="一般 3 27 10 6 13" xfId="25959"/>
    <cellStyle name="一般 3 27 10 6 14" xfId="27021"/>
    <cellStyle name="一般 3 27 10 6 15" xfId="28066"/>
    <cellStyle name="一般 3 27 10 6 16" xfId="29084"/>
    <cellStyle name="一般 3 27 10 6 17" xfId="30072"/>
    <cellStyle name="一般 3 27 10 6 18" xfId="31012"/>
    <cellStyle name="一般 3 27 10 6 19" xfId="31939"/>
    <cellStyle name="一般 3 27 10 6 2" xfId="13305"/>
    <cellStyle name="一般 3 27 10 6 20" xfId="32854"/>
    <cellStyle name="一般 3 27 10 6 3" xfId="14526"/>
    <cellStyle name="一般 3 27 10 6 4" xfId="15736"/>
    <cellStyle name="一般 3 27 10 6 5" xfId="16929"/>
    <cellStyle name="一般 3 27 10 6 6" xfId="18122"/>
    <cellStyle name="一般 3 27 10 6 7" xfId="19284"/>
    <cellStyle name="一般 3 27 10 6 8" xfId="20427"/>
    <cellStyle name="一般 3 27 10 6 9" xfId="21561"/>
    <cellStyle name="一般 3 27 10 7" xfId="11933"/>
    <cellStyle name="一般 3 27 10 8" xfId="7674"/>
    <cellStyle name="一般 3 27 10 9" xfId="9349"/>
    <cellStyle name="一般 3 27 11" xfId="5944"/>
    <cellStyle name="一般 3 27 11 10" xfId="10138"/>
    <cellStyle name="一般 3 27 11 11" xfId="8413"/>
    <cellStyle name="一般 3 27 11 12" xfId="10382"/>
    <cellStyle name="一般 3 27 11 13" xfId="12726"/>
    <cellStyle name="一般 3 27 11 14" xfId="8356"/>
    <cellStyle name="一般 3 27 11 15" xfId="8070"/>
    <cellStyle name="一般 3 27 11 16" xfId="9330"/>
    <cellStyle name="一般 3 27 11 17" xfId="9378"/>
    <cellStyle name="一般 3 27 11 18" xfId="15888"/>
    <cellStyle name="一般 3 27 11 19" xfId="17294"/>
    <cellStyle name="一般 3 27 11 2" xfId="7155"/>
    <cellStyle name="一般 3 27 11 2 10" xfId="22401"/>
    <cellStyle name="一般 3 27 11 2 11" xfId="23507"/>
    <cellStyle name="一般 3 27 11 2 12" xfId="24602"/>
    <cellStyle name="一般 3 27 11 2 13" xfId="25686"/>
    <cellStyle name="一般 3 27 11 2 14" xfId="26749"/>
    <cellStyle name="一般 3 27 11 2 15" xfId="27792"/>
    <cellStyle name="一般 3 27 11 2 16" xfId="28813"/>
    <cellStyle name="一般 3 27 11 2 17" xfId="29801"/>
    <cellStyle name="一般 3 27 11 2 18" xfId="30745"/>
    <cellStyle name="一般 3 27 11 2 19" xfId="31673"/>
    <cellStyle name="一般 3 27 11 2 2" xfId="13024"/>
    <cellStyle name="一般 3 27 11 2 20" xfId="32589"/>
    <cellStyle name="一般 3 27 11 2 3" xfId="14244"/>
    <cellStyle name="一般 3 27 11 2 4" xfId="15454"/>
    <cellStyle name="一般 3 27 11 2 5" xfId="16645"/>
    <cellStyle name="一般 3 27 11 2 6" xfId="17839"/>
    <cellStyle name="一般 3 27 11 2 7" xfId="19003"/>
    <cellStyle name="一般 3 27 11 2 8" xfId="20147"/>
    <cellStyle name="一般 3 27 11 2 9" xfId="21281"/>
    <cellStyle name="一般 3 27 11 20" xfId="8114"/>
    <cellStyle name="一般 3 27 11 21" xfId="17647"/>
    <cellStyle name="一般 3 27 11 22" xfId="9024"/>
    <cellStyle name="一般 3 27 11 23" xfId="24325"/>
    <cellStyle name="一般 3 27 11 24" xfId="9922"/>
    <cellStyle name="一般 3 27 11 25" xfId="20729"/>
    <cellStyle name="一般 3 27 11 3" xfId="7241"/>
    <cellStyle name="一般 3 27 11 3 10" xfId="22477"/>
    <cellStyle name="一般 3 27 11 3 11" xfId="23583"/>
    <cellStyle name="一般 3 27 11 3 12" xfId="24675"/>
    <cellStyle name="一般 3 27 11 3 13" xfId="25762"/>
    <cellStyle name="一般 3 27 11 3 14" xfId="26823"/>
    <cellStyle name="一般 3 27 11 3 15" xfId="27865"/>
    <cellStyle name="一般 3 27 11 3 16" xfId="28887"/>
    <cellStyle name="一般 3 27 11 3 17" xfId="29875"/>
    <cellStyle name="一般 3 27 11 3 18" xfId="30815"/>
    <cellStyle name="一般 3 27 11 3 19" xfId="31742"/>
    <cellStyle name="一般 3 27 11 3 2" xfId="13103"/>
    <cellStyle name="一般 3 27 11 3 20" xfId="32658"/>
    <cellStyle name="一般 3 27 11 3 3" xfId="14324"/>
    <cellStyle name="一般 3 27 11 3 4" xfId="15533"/>
    <cellStyle name="一般 3 27 11 3 5" xfId="16726"/>
    <cellStyle name="一般 3 27 11 3 6" xfId="17920"/>
    <cellStyle name="一般 3 27 11 3 7" xfId="19083"/>
    <cellStyle name="一般 3 27 11 3 8" xfId="20224"/>
    <cellStyle name="一般 3 27 11 3 9" xfId="21361"/>
    <cellStyle name="一般 3 27 11 4" xfId="7315"/>
    <cellStyle name="一般 3 27 11 4 10" xfId="22545"/>
    <cellStyle name="一般 3 27 11 4 11" xfId="23650"/>
    <cellStyle name="一般 3 27 11 4 12" xfId="24742"/>
    <cellStyle name="一般 3 27 11 4 13" xfId="25829"/>
    <cellStyle name="一般 3 27 11 4 14" xfId="26891"/>
    <cellStyle name="一般 3 27 11 4 15" xfId="27934"/>
    <cellStyle name="一般 3 27 11 4 16" xfId="28954"/>
    <cellStyle name="一般 3 27 11 4 17" xfId="29942"/>
    <cellStyle name="一般 3 27 11 4 18" xfId="30882"/>
    <cellStyle name="一般 3 27 11 4 19" xfId="31809"/>
    <cellStyle name="一般 3 27 11 4 2" xfId="13173"/>
    <cellStyle name="一般 3 27 11 4 20" xfId="32725"/>
    <cellStyle name="一般 3 27 11 4 3" xfId="14394"/>
    <cellStyle name="一般 3 27 11 4 4" xfId="15605"/>
    <cellStyle name="一般 3 27 11 4 5" xfId="16797"/>
    <cellStyle name="一般 3 27 11 4 6" xfId="17991"/>
    <cellStyle name="一般 3 27 11 4 7" xfId="19153"/>
    <cellStyle name="一般 3 27 11 4 8" xfId="20295"/>
    <cellStyle name="一般 3 27 11 4 9" xfId="21430"/>
    <cellStyle name="一般 3 27 11 5" xfId="7384"/>
    <cellStyle name="一般 3 27 11 5 10" xfId="22613"/>
    <cellStyle name="一般 3 27 11 5 11" xfId="23717"/>
    <cellStyle name="一般 3 27 11 5 12" xfId="24810"/>
    <cellStyle name="一般 3 27 11 5 13" xfId="25896"/>
    <cellStyle name="一般 3 27 11 5 14" xfId="26958"/>
    <cellStyle name="一般 3 27 11 5 15" xfId="28003"/>
    <cellStyle name="一般 3 27 11 5 16" xfId="29021"/>
    <cellStyle name="一般 3 27 11 5 17" xfId="30009"/>
    <cellStyle name="一般 3 27 11 5 18" xfId="30949"/>
    <cellStyle name="一般 3 27 11 5 19" xfId="31876"/>
    <cellStyle name="一般 3 27 11 5 2" xfId="13242"/>
    <cellStyle name="一般 3 27 11 5 20" xfId="32791"/>
    <cellStyle name="一般 3 27 11 5 3" xfId="14463"/>
    <cellStyle name="一般 3 27 11 5 4" xfId="15673"/>
    <cellStyle name="一般 3 27 11 5 5" xfId="16866"/>
    <cellStyle name="一般 3 27 11 5 6" xfId="18059"/>
    <cellStyle name="一般 3 27 11 5 7" xfId="19221"/>
    <cellStyle name="一般 3 27 11 5 8" xfId="20364"/>
    <cellStyle name="一般 3 27 11 5 9" xfId="21498"/>
    <cellStyle name="一般 3 27 11 6" xfId="7450"/>
    <cellStyle name="一般 3 27 11 6 10" xfId="22679"/>
    <cellStyle name="一般 3 27 11 6 11" xfId="23783"/>
    <cellStyle name="一般 3 27 11 6 12" xfId="24876"/>
    <cellStyle name="一般 3 27 11 6 13" xfId="25962"/>
    <cellStyle name="一般 3 27 11 6 14" xfId="27024"/>
    <cellStyle name="一般 3 27 11 6 15" xfId="28069"/>
    <cellStyle name="一般 3 27 11 6 16" xfId="29087"/>
    <cellStyle name="一般 3 27 11 6 17" xfId="30075"/>
    <cellStyle name="一般 3 27 11 6 18" xfId="31015"/>
    <cellStyle name="一般 3 27 11 6 19" xfId="31942"/>
    <cellStyle name="一般 3 27 11 6 2" xfId="13308"/>
    <cellStyle name="一般 3 27 11 6 20" xfId="32857"/>
    <cellStyle name="一般 3 27 11 6 3" xfId="14529"/>
    <cellStyle name="一般 3 27 11 6 4" xfId="15739"/>
    <cellStyle name="一般 3 27 11 6 5" xfId="16932"/>
    <cellStyle name="一般 3 27 11 6 6" xfId="18125"/>
    <cellStyle name="一般 3 27 11 6 7" xfId="19287"/>
    <cellStyle name="一般 3 27 11 6 8" xfId="20430"/>
    <cellStyle name="一般 3 27 11 6 9" xfId="21564"/>
    <cellStyle name="一般 3 27 11 7" xfId="11944"/>
    <cellStyle name="一般 3 27 11 8" xfId="7660"/>
    <cellStyle name="一般 3 27 11 9" xfId="9162"/>
    <cellStyle name="一般 3 27 12" xfId="5957"/>
    <cellStyle name="一般 3 27 12 10" xfId="12641"/>
    <cellStyle name="一般 3 27 12 11" xfId="13860"/>
    <cellStyle name="一般 3 27 12 12" xfId="14699"/>
    <cellStyle name="一般 3 27 12 13" xfId="15873"/>
    <cellStyle name="一般 3 27 12 14" xfId="17083"/>
    <cellStyle name="一般 3 27 12 15" xfId="8068"/>
    <cellStyle name="一般 3 27 12 16" xfId="19756"/>
    <cellStyle name="一般 3 27 12 17" xfId="7978"/>
    <cellStyle name="一般 3 27 12 18" xfId="22041"/>
    <cellStyle name="一般 3 27 12 19" xfId="23149"/>
    <cellStyle name="一般 3 27 12 2" xfId="7159"/>
    <cellStyle name="一般 3 27 12 2 10" xfId="22405"/>
    <cellStyle name="一般 3 27 12 2 11" xfId="23511"/>
    <cellStyle name="一般 3 27 12 2 12" xfId="24606"/>
    <cellStyle name="一般 3 27 12 2 13" xfId="25690"/>
    <cellStyle name="一般 3 27 12 2 14" xfId="26752"/>
    <cellStyle name="一般 3 27 12 2 15" xfId="27795"/>
    <cellStyle name="一般 3 27 12 2 16" xfId="28816"/>
    <cellStyle name="一般 3 27 12 2 17" xfId="29804"/>
    <cellStyle name="一般 3 27 12 2 18" xfId="30748"/>
    <cellStyle name="一般 3 27 12 2 19" xfId="31676"/>
    <cellStyle name="一般 3 27 12 2 2" xfId="13028"/>
    <cellStyle name="一般 3 27 12 2 20" xfId="32592"/>
    <cellStyle name="一般 3 27 12 2 3" xfId="14248"/>
    <cellStyle name="一般 3 27 12 2 4" xfId="15458"/>
    <cellStyle name="一般 3 27 12 2 5" xfId="16648"/>
    <cellStyle name="一般 3 27 12 2 6" xfId="17843"/>
    <cellStyle name="一般 3 27 12 2 7" xfId="19007"/>
    <cellStyle name="一般 3 27 12 2 8" xfId="20150"/>
    <cellStyle name="一般 3 27 12 2 9" xfId="21284"/>
    <cellStyle name="一般 3 27 12 20" xfId="24243"/>
    <cellStyle name="一般 3 27 12 21" xfId="25328"/>
    <cellStyle name="一般 3 27 12 22" xfId="9492"/>
    <cellStyle name="一般 3 27 12 23" xfId="27132"/>
    <cellStyle name="一般 3 27 12 24" xfId="28173"/>
    <cellStyle name="一般 3 27 12 25" xfId="26398"/>
    <cellStyle name="一般 3 27 12 3" xfId="7244"/>
    <cellStyle name="一般 3 27 12 3 10" xfId="22480"/>
    <cellStyle name="一般 3 27 12 3 11" xfId="23586"/>
    <cellStyle name="一般 3 27 12 3 12" xfId="24678"/>
    <cellStyle name="一般 3 27 12 3 13" xfId="25765"/>
    <cellStyle name="一般 3 27 12 3 14" xfId="26826"/>
    <cellStyle name="一般 3 27 12 3 15" xfId="27868"/>
    <cellStyle name="一般 3 27 12 3 16" xfId="28890"/>
    <cellStyle name="一般 3 27 12 3 17" xfId="29878"/>
    <cellStyle name="一般 3 27 12 3 18" xfId="30818"/>
    <cellStyle name="一般 3 27 12 3 19" xfId="31745"/>
    <cellStyle name="一般 3 27 12 3 2" xfId="13106"/>
    <cellStyle name="一般 3 27 12 3 20" xfId="32661"/>
    <cellStyle name="一般 3 27 12 3 3" xfId="14327"/>
    <cellStyle name="一般 3 27 12 3 4" xfId="15536"/>
    <cellStyle name="一般 3 27 12 3 5" xfId="16729"/>
    <cellStyle name="一般 3 27 12 3 6" xfId="17923"/>
    <cellStyle name="一般 3 27 12 3 7" xfId="19086"/>
    <cellStyle name="一般 3 27 12 3 8" xfId="20227"/>
    <cellStyle name="一般 3 27 12 3 9" xfId="21364"/>
    <cellStyle name="一般 3 27 12 4" xfId="7318"/>
    <cellStyle name="一般 3 27 12 4 10" xfId="22548"/>
    <cellStyle name="一般 3 27 12 4 11" xfId="23653"/>
    <cellStyle name="一般 3 27 12 4 12" xfId="24745"/>
    <cellStyle name="一般 3 27 12 4 13" xfId="25832"/>
    <cellStyle name="一般 3 27 12 4 14" xfId="26894"/>
    <cellStyle name="一般 3 27 12 4 15" xfId="27937"/>
    <cellStyle name="一般 3 27 12 4 16" xfId="28957"/>
    <cellStyle name="一般 3 27 12 4 17" xfId="29945"/>
    <cellStyle name="一般 3 27 12 4 18" xfId="30885"/>
    <cellStyle name="一般 3 27 12 4 19" xfId="31812"/>
    <cellStyle name="一般 3 27 12 4 2" xfId="13176"/>
    <cellStyle name="一般 3 27 12 4 20" xfId="32728"/>
    <cellStyle name="一般 3 27 12 4 3" xfId="14397"/>
    <cellStyle name="一般 3 27 12 4 4" xfId="15608"/>
    <cellStyle name="一般 3 27 12 4 5" xfId="16800"/>
    <cellStyle name="一般 3 27 12 4 6" xfId="17994"/>
    <cellStyle name="一般 3 27 12 4 7" xfId="19156"/>
    <cellStyle name="一般 3 27 12 4 8" xfId="20298"/>
    <cellStyle name="一般 3 27 12 4 9" xfId="21433"/>
    <cellStyle name="一般 3 27 12 5" xfId="7387"/>
    <cellStyle name="一般 3 27 12 5 10" xfId="22616"/>
    <cellStyle name="一般 3 27 12 5 11" xfId="23720"/>
    <cellStyle name="一般 3 27 12 5 12" xfId="24813"/>
    <cellStyle name="一般 3 27 12 5 13" xfId="25899"/>
    <cellStyle name="一般 3 27 12 5 14" xfId="26961"/>
    <cellStyle name="一般 3 27 12 5 15" xfId="28006"/>
    <cellStyle name="一般 3 27 12 5 16" xfId="29024"/>
    <cellStyle name="一般 3 27 12 5 17" xfId="30012"/>
    <cellStyle name="一般 3 27 12 5 18" xfId="30952"/>
    <cellStyle name="一般 3 27 12 5 19" xfId="31879"/>
    <cellStyle name="一般 3 27 12 5 2" xfId="13245"/>
    <cellStyle name="一般 3 27 12 5 20" xfId="32794"/>
    <cellStyle name="一般 3 27 12 5 3" xfId="14466"/>
    <cellStyle name="一般 3 27 12 5 4" xfId="15676"/>
    <cellStyle name="一般 3 27 12 5 5" xfId="16869"/>
    <cellStyle name="一般 3 27 12 5 6" xfId="18062"/>
    <cellStyle name="一般 3 27 12 5 7" xfId="19224"/>
    <cellStyle name="一般 3 27 12 5 8" xfId="20367"/>
    <cellStyle name="一般 3 27 12 5 9" xfId="21501"/>
    <cellStyle name="一般 3 27 12 6" xfId="7453"/>
    <cellStyle name="一般 3 27 12 6 10" xfId="22682"/>
    <cellStyle name="一般 3 27 12 6 11" xfId="23786"/>
    <cellStyle name="一般 3 27 12 6 12" xfId="24879"/>
    <cellStyle name="一般 3 27 12 6 13" xfId="25965"/>
    <cellStyle name="一般 3 27 12 6 14" xfId="27027"/>
    <cellStyle name="一般 3 27 12 6 15" xfId="28072"/>
    <cellStyle name="一般 3 27 12 6 16" xfId="29090"/>
    <cellStyle name="一般 3 27 12 6 17" xfId="30078"/>
    <cellStyle name="一般 3 27 12 6 18" xfId="31018"/>
    <cellStyle name="一般 3 27 12 6 19" xfId="31945"/>
    <cellStyle name="一般 3 27 12 6 2" xfId="13311"/>
    <cellStyle name="一般 3 27 12 6 20" xfId="32860"/>
    <cellStyle name="一般 3 27 12 6 3" xfId="14532"/>
    <cellStyle name="一般 3 27 12 6 4" xfId="15742"/>
    <cellStyle name="一般 3 27 12 6 5" xfId="16935"/>
    <cellStyle name="一般 3 27 12 6 6" xfId="18128"/>
    <cellStyle name="一般 3 27 12 6 7" xfId="19290"/>
    <cellStyle name="一般 3 27 12 6 8" xfId="20433"/>
    <cellStyle name="一般 3 27 12 6 9" xfId="21567"/>
    <cellStyle name="一般 3 27 12 7" xfId="11953"/>
    <cellStyle name="一般 3 27 12 8" xfId="7655"/>
    <cellStyle name="一般 3 27 12 9" xfId="9166"/>
    <cellStyle name="一般 3 27 13" xfId="5965"/>
    <cellStyle name="一般 3 27 13 10" xfId="11964"/>
    <cellStyle name="一般 3 27 13 11" xfId="7648"/>
    <cellStyle name="一般 3 27 13 12" xfId="9169"/>
    <cellStyle name="一般 3 27 13 13" xfId="15896"/>
    <cellStyle name="一般 3 27 13 14" xfId="7653"/>
    <cellStyle name="一般 3 27 13 15" xfId="9724"/>
    <cellStyle name="一般 3 27 13 16" xfId="19780"/>
    <cellStyle name="一般 3 27 13 17" xfId="9523"/>
    <cellStyle name="一般 3 27 13 18" xfId="18637"/>
    <cellStyle name="一般 3 27 13 19" xfId="18714"/>
    <cellStyle name="一般 3 27 13 2" xfId="7163"/>
    <cellStyle name="一般 3 27 13 2 10" xfId="22409"/>
    <cellStyle name="一般 3 27 13 2 11" xfId="23515"/>
    <cellStyle name="一般 3 27 13 2 12" xfId="24609"/>
    <cellStyle name="一般 3 27 13 2 13" xfId="25693"/>
    <cellStyle name="一般 3 27 13 2 14" xfId="26755"/>
    <cellStyle name="一般 3 27 13 2 15" xfId="27798"/>
    <cellStyle name="一般 3 27 13 2 16" xfId="28820"/>
    <cellStyle name="一般 3 27 13 2 17" xfId="29808"/>
    <cellStyle name="一般 3 27 13 2 18" xfId="30751"/>
    <cellStyle name="一般 3 27 13 2 19" xfId="31679"/>
    <cellStyle name="一般 3 27 13 2 2" xfId="13032"/>
    <cellStyle name="一般 3 27 13 2 20" xfId="32595"/>
    <cellStyle name="一般 3 27 13 2 3" xfId="14251"/>
    <cellStyle name="一般 3 27 13 2 4" xfId="15461"/>
    <cellStyle name="一般 3 27 13 2 5" xfId="16651"/>
    <cellStyle name="一般 3 27 13 2 6" xfId="17847"/>
    <cellStyle name="一般 3 27 13 2 7" xfId="19010"/>
    <cellStyle name="一般 3 27 13 2 8" xfId="20153"/>
    <cellStyle name="一般 3 27 13 2 9" xfId="21288"/>
    <cellStyle name="一般 3 27 13 20" xfId="20918"/>
    <cellStyle name="一般 3 27 13 21" xfId="10565"/>
    <cellStyle name="一般 3 27 13 22" xfId="21661"/>
    <cellStyle name="一般 3 27 13 23" xfId="27145"/>
    <cellStyle name="一般 3 27 13 24" xfId="8250"/>
    <cellStyle name="一般 3 27 13 25" xfId="13488"/>
    <cellStyle name="一般 3 27 13 3" xfId="7247"/>
    <cellStyle name="一般 3 27 13 3 10" xfId="22483"/>
    <cellStyle name="一般 3 27 13 3 11" xfId="23589"/>
    <cellStyle name="一般 3 27 13 3 12" xfId="24681"/>
    <cellStyle name="一般 3 27 13 3 13" xfId="25768"/>
    <cellStyle name="一般 3 27 13 3 14" xfId="26829"/>
    <cellStyle name="一般 3 27 13 3 15" xfId="27871"/>
    <cellStyle name="一般 3 27 13 3 16" xfId="28893"/>
    <cellStyle name="一般 3 27 13 3 17" xfId="29881"/>
    <cellStyle name="一般 3 27 13 3 18" xfId="30821"/>
    <cellStyle name="一般 3 27 13 3 19" xfId="31748"/>
    <cellStyle name="一般 3 27 13 3 2" xfId="13109"/>
    <cellStyle name="一般 3 27 13 3 20" xfId="32664"/>
    <cellStyle name="一般 3 27 13 3 3" xfId="14330"/>
    <cellStyle name="一般 3 27 13 3 4" xfId="15539"/>
    <cellStyle name="一般 3 27 13 3 5" xfId="16732"/>
    <cellStyle name="一般 3 27 13 3 6" xfId="17926"/>
    <cellStyle name="一般 3 27 13 3 7" xfId="19089"/>
    <cellStyle name="一般 3 27 13 3 8" xfId="20230"/>
    <cellStyle name="一般 3 27 13 3 9" xfId="21367"/>
    <cellStyle name="一般 3 27 13 4" xfId="7321"/>
    <cellStyle name="一般 3 27 13 4 10" xfId="22551"/>
    <cellStyle name="一般 3 27 13 4 11" xfId="23656"/>
    <cellStyle name="一般 3 27 13 4 12" xfId="24748"/>
    <cellStyle name="一般 3 27 13 4 13" xfId="25835"/>
    <cellStyle name="一般 3 27 13 4 14" xfId="26897"/>
    <cellStyle name="一般 3 27 13 4 15" xfId="27940"/>
    <cellStyle name="一般 3 27 13 4 16" xfId="28960"/>
    <cellStyle name="一般 3 27 13 4 17" xfId="29948"/>
    <cellStyle name="一般 3 27 13 4 18" xfId="30888"/>
    <cellStyle name="一般 3 27 13 4 19" xfId="31815"/>
    <cellStyle name="一般 3 27 13 4 2" xfId="13179"/>
    <cellStyle name="一般 3 27 13 4 20" xfId="32731"/>
    <cellStyle name="一般 3 27 13 4 3" xfId="14400"/>
    <cellStyle name="一般 3 27 13 4 4" xfId="15611"/>
    <cellStyle name="一般 3 27 13 4 5" xfId="16803"/>
    <cellStyle name="一般 3 27 13 4 6" xfId="17997"/>
    <cellStyle name="一般 3 27 13 4 7" xfId="19159"/>
    <cellStyle name="一般 3 27 13 4 8" xfId="20301"/>
    <cellStyle name="一般 3 27 13 4 9" xfId="21436"/>
    <cellStyle name="一般 3 27 13 5" xfId="7390"/>
    <cellStyle name="一般 3 27 13 5 10" xfId="22619"/>
    <cellStyle name="一般 3 27 13 5 11" xfId="23723"/>
    <cellStyle name="一般 3 27 13 5 12" xfId="24816"/>
    <cellStyle name="一般 3 27 13 5 13" xfId="25902"/>
    <cellStyle name="一般 3 27 13 5 14" xfId="26964"/>
    <cellStyle name="一般 3 27 13 5 15" xfId="28009"/>
    <cellStyle name="一般 3 27 13 5 16" xfId="29027"/>
    <cellStyle name="一般 3 27 13 5 17" xfId="30015"/>
    <cellStyle name="一般 3 27 13 5 18" xfId="30955"/>
    <cellStyle name="一般 3 27 13 5 19" xfId="31882"/>
    <cellStyle name="一般 3 27 13 5 2" xfId="13248"/>
    <cellStyle name="一般 3 27 13 5 20" xfId="32797"/>
    <cellStyle name="一般 3 27 13 5 3" xfId="14469"/>
    <cellStyle name="一般 3 27 13 5 4" xfId="15679"/>
    <cellStyle name="一般 3 27 13 5 5" xfId="16872"/>
    <cellStyle name="一般 3 27 13 5 6" xfId="18065"/>
    <cellStyle name="一般 3 27 13 5 7" xfId="19227"/>
    <cellStyle name="一般 3 27 13 5 8" xfId="20370"/>
    <cellStyle name="一般 3 27 13 5 9" xfId="21504"/>
    <cellStyle name="一般 3 27 13 6" xfId="7456"/>
    <cellStyle name="一般 3 27 13 6 10" xfId="22685"/>
    <cellStyle name="一般 3 27 13 6 11" xfId="23789"/>
    <cellStyle name="一般 3 27 13 6 12" xfId="24882"/>
    <cellStyle name="一般 3 27 13 6 13" xfId="25968"/>
    <cellStyle name="一般 3 27 13 6 14" xfId="27030"/>
    <cellStyle name="一般 3 27 13 6 15" xfId="28075"/>
    <cellStyle name="一般 3 27 13 6 16" xfId="29093"/>
    <cellStyle name="一般 3 27 13 6 17" xfId="30081"/>
    <cellStyle name="一般 3 27 13 6 18" xfId="31021"/>
    <cellStyle name="一般 3 27 13 6 19" xfId="31948"/>
    <cellStyle name="一般 3 27 13 6 2" xfId="13314"/>
    <cellStyle name="一般 3 27 13 6 20" xfId="32863"/>
    <cellStyle name="一般 3 27 13 6 3" xfId="14535"/>
    <cellStyle name="一般 3 27 13 6 4" xfId="15745"/>
    <cellStyle name="一般 3 27 13 6 5" xfId="16938"/>
    <cellStyle name="一般 3 27 13 6 6" xfId="18131"/>
    <cellStyle name="一般 3 27 13 6 7" xfId="19293"/>
    <cellStyle name="一般 3 27 13 6 8" xfId="20436"/>
    <cellStyle name="一般 3 27 13 6 9" xfId="21570"/>
    <cellStyle name="一般 3 27 13 7" xfId="11959"/>
    <cellStyle name="一般 3 27 13 8" xfId="7654"/>
    <cellStyle name="一般 3 27 13 9" xfId="9168"/>
    <cellStyle name="一般 3 27 14" xfId="6812"/>
    <cellStyle name="一般 3 27 14 10" xfId="22094"/>
    <cellStyle name="一般 3 27 14 11" xfId="23200"/>
    <cellStyle name="一般 3 27 14 12" xfId="24298"/>
    <cellStyle name="一般 3 27 14 13" xfId="25378"/>
    <cellStyle name="一般 3 27 14 14" xfId="26444"/>
    <cellStyle name="一般 3 27 14 15" xfId="27496"/>
    <cellStyle name="一般 3 27 14 16" xfId="28522"/>
    <cellStyle name="一般 3 27 14 17" xfId="29515"/>
    <cellStyle name="一般 3 27 14 18" xfId="30465"/>
    <cellStyle name="一般 3 27 14 19" xfId="31395"/>
    <cellStyle name="一般 3 27 14 2" xfId="12698"/>
    <cellStyle name="一般 3 27 14 20" xfId="32314"/>
    <cellStyle name="一般 3 27 14 3" xfId="13918"/>
    <cellStyle name="一般 3 27 14 4" xfId="15136"/>
    <cellStyle name="一般 3 27 14 5" xfId="16320"/>
    <cellStyle name="一般 3 27 14 6" xfId="17520"/>
    <cellStyle name="一般 3 27 14 7" xfId="18688"/>
    <cellStyle name="一般 3 27 14 8" xfId="19836"/>
    <cellStyle name="一般 3 27 14 9" xfId="20968"/>
    <cellStyle name="一般 3 27 15" xfId="6199"/>
    <cellStyle name="一般 3 27 15 10" xfId="21631"/>
    <cellStyle name="一般 3 27 15 11" xfId="22741"/>
    <cellStyle name="一般 3 27 15 12" xfId="23848"/>
    <cellStyle name="一般 3 27 15 13" xfId="24939"/>
    <cellStyle name="一般 3 27 15 14" xfId="26025"/>
    <cellStyle name="一般 3 27 15 15" xfId="27085"/>
    <cellStyle name="一般 3 27 15 16" xfId="28124"/>
    <cellStyle name="一般 3 27 15 17" xfId="29136"/>
    <cellStyle name="一般 3 27 15 18" xfId="30121"/>
    <cellStyle name="一般 3 27 15 19" xfId="31060"/>
    <cellStyle name="一般 3 27 15 2" xfId="12175"/>
    <cellStyle name="一般 3 27 15 20" xfId="31986"/>
    <cellStyle name="一般 3 27 15 3" xfId="13386"/>
    <cellStyle name="一般 3 27 15 4" xfId="14608"/>
    <cellStyle name="一般 3 27 15 5" xfId="15811"/>
    <cellStyle name="一般 3 27 15 6" xfId="17000"/>
    <cellStyle name="一般 3 27 15 7" xfId="18192"/>
    <cellStyle name="一般 3 27 15 8" xfId="19354"/>
    <cellStyle name="一般 3 27 15 9" xfId="20499"/>
    <cellStyle name="一般 3 27 16" xfId="6013"/>
    <cellStyle name="一般 3 27 16 10" xfId="9414"/>
    <cellStyle name="一般 3 27 16 11" xfId="22709"/>
    <cellStyle name="一般 3 27 16 12" xfId="23815"/>
    <cellStyle name="一般 3 27 16 13" xfId="24907"/>
    <cellStyle name="一般 3 27 16 14" xfId="25990"/>
    <cellStyle name="一般 3 27 16 15" xfId="27053"/>
    <cellStyle name="一般 3 27 16 16" xfId="28095"/>
    <cellStyle name="一般 3 27 16 17" xfId="18284"/>
    <cellStyle name="一般 3 27 16 18" xfId="27162"/>
    <cellStyle name="一般 3 27 16 19" xfId="31037"/>
    <cellStyle name="一般 3 27 16 2" xfId="11998"/>
    <cellStyle name="一般 3 27 16 20" xfId="27619"/>
    <cellStyle name="一般 3 27 16 3" xfId="13344"/>
    <cellStyle name="一般 3 27 16 4" xfId="14566"/>
    <cellStyle name="一般 3 27 16 5" xfId="15774"/>
    <cellStyle name="一般 3 27 16 6" xfId="16967"/>
    <cellStyle name="一般 3 27 16 7" xfId="11567"/>
    <cellStyle name="一般 3 27 16 8" xfId="19316"/>
    <cellStyle name="一般 3 27 16 9" xfId="20463"/>
    <cellStyle name="一般 3 27 17" xfId="6183"/>
    <cellStyle name="一般 3 27 17 10" xfId="21615"/>
    <cellStyle name="一般 3 27 17 11" xfId="22725"/>
    <cellStyle name="一般 3 27 17 12" xfId="23832"/>
    <cellStyle name="一般 3 27 17 13" xfId="24924"/>
    <cellStyle name="一般 3 27 17 14" xfId="26010"/>
    <cellStyle name="一般 3 27 17 15" xfId="27071"/>
    <cellStyle name="一般 3 27 17 16" xfId="28110"/>
    <cellStyle name="一般 3 27 17 17" xfId="29122"/>
    <cellStyle name="一般 3 27 17 18" xfId="30107"/>
    <cellStyle name="一般 3 27 17 19" xfId="31046"/>
    <cellStyle name="一般 3 27 17 2" xfId="12160"/>
    <cellStyle name="一般 3 27 17 20" xfId="31972"/>
    <cellStyle name="一般 3 27 17 3" xfId="13370"/>
    <cellStyle name="一般 3 27 17 4" xfId="14593"/>
    <cellStyle name="一般 3 27 17 5" xfId="15795"/>
    <cellStyle name="一般 3 27 17 6" xfId="16985"/>
    <cellStyle name="一般 3 27 17 7" xfId="18176"/>
    <cellStyle name="一般 3 27 17 8" xfId="19340"/>
    <cellStyle name="一般 3 27 17 9" xfId="20484"/>
    <cellStyle name="一般 3 27 18" xfId="6615"/>
    <cellStyle name="一般 3 27 18 10" xfId="21938"/>
    <cellStyle name="一般 3 27 18 11" xfId="23051"/>
    <cellStyle name="一般 3 27 18 12" xfId="24145"/>
    <cellStyle name="一般 3 27 18 13" xfId="25229"/>
    <cellStyle name="一般 3 27 18 14" xfId="26295"/>
    <cellStyle name="一般 3 27 18 15" xfId="27350"/>
    <cellStyle name="一般 3 27 18 16" xfId="28379"/>
    <cellStyle name="一般 3 27 18 17" xfId="29377"/>
    <cellStyle name="一般 3 27 18 18" xfId="30342"/>
    <cellStyle name="一般 3 27 18 19" xfId="31271"/>
    <cellStyle name="一般 3 27 18 2" xfId="12530"/>
    <cellStyle name="一般 3 27 18 20" xfId="32193"/>
    <cellStyle name="一般 3 27 18 3" xfId="13744"/>
    <cellStyle name="一般 3 27 18 4" xfId="14965"/>
    <cellStyle name="一般 3 27 18 5" xfId="16154"/>
    <cellStyle name="一般 3 27 18 6" xfId="17349"/>
    <cellStyle name="一般 3 27 18 7" xfId="18518"/>
    <cellStyle name="一般 3 27 18 8" xfId="19676"/>
    <cellStyle name="一般 3 27 18 9" xfId="20803"/>
    <cellStyle name="一般 3 27 19" xfId="10925"/>
    <cellStyle name="一般 3 27 2" xfId="4903"/>
    <cellStyle name="一般 3 27 2 10" xfId="15349"/>
    <cellStyle name="一般 3 27 2 11" xfId="16537"/>
    <cellStyle name="一般 3 27 2 12" xfId="8832"/>
    <cellStyle name="一般 3 27 2 13" xfId="18900"/>
    <cellStyle name="一般 3 27 2 14" xfId="20042"/>
    <cellStyle name="一般 3 27 2 15" xfId="20807"/>
    <cellStyle name="一般 3 27 2 16" xfId="22300"/>
    <cellStyle name="一般 3 27 2 17" xfId="23408"/>
    <cellStyle name="一般 3 27 2 18" xfId="24502"/>
    <cellStyle name="一般 3 27 2 19" xfId="25584"/>
    <cellStyle name="一般 3 27 2 2" xfId="6882"/>
    <cellStyle name="一般 3 27 2 2 10" xfId="22156"/>
    <cellStyle name="一般 3 27 2 2 11" xfId="23262"/>
    <cellStyle name="一般 3 27 2 2 12" xfId="24360"/>
    <cellStyle name="一般 3 27 2 2 13" xfId="25442"/>
    <cellStyle name="一般 3 27 2 2 14" xfId="26505"/>
    <cellStyle name="一般 3 27 2 2 15" xfId="27553"/>
    <cellStyle name="一般 3 27 2 2 16" xfId="28582"/>
    <cellStyle name="一般 3 27 2 2 17" xfId="29571"/>
    <cellStyle name="一般 3 27 2 2 18" xfId="30521"/>
    <cellStyle name="一般 3 27 2 2 19" xfId="31451"/>
    <cellStyle name="一般 3 27 2 2 2" xfId="12764"/>
    <cellStyle name="一般 3 27 2 2 20" xfId="32370"/>
    <cellStyle name="一般 3 27 2 2 3" xfId="13983"/>
    <cellStyle name="一般 3 27 2 2 4" xfId="15200"/>
    <cellStyle name="一般 3 27 2 2 5" xfId="16388"/>
    <cellStyle name="一般 3 27 2 2 6" xfId="17584"/>
    <cellStyle name="一般 3 27 2 2 7" xfId="18754"/>
    <cellStyle name="一般 3 27 2 2 8" xfId="19899"/>
    <cellStyle name="一般 3 27 2 2 9" xfId="21033"/>
    <cellStyle name="一般 3 27 2 20" xfId="26650"/>
    <cellStyle name="一般 3 27 2 21" xfId="27695"/>
    <cellStyle name="一般 3 27 2 22" xfId="28382"/>
    <cellStyle name="一般 3 27 2 23" xfId="19711"/>
    <cellStyle name="一般 3 27 2 24" xfId="30651"/>
    <cellStyle name="一般 3 27 2 25" xfId="9167"/>
    <cellStyle name="一般 3 27 2 3" xfId="6147"/>
    <cellStyle name="一般 3 27 2 3 10" xfId="12636"/>
    <cellStyle name="一般 3 27 2 3 11" xfId="10267"/>
    <cellStyle name="一般 3 27 2 3 12" xfId="20050"/>
    <cellStyle name="一般 3 27 2 3 13" xfId="12300"/>
    <cellStyle name="一般 3 27 2 3 14" xfId="9456"/>
    <cellStyle name="一般 3 27 2 3 15" xfId="19452"/>
    <cellStyle name="一般 3 27 2 3 16" xfId="7779"/>
    <cellStyle name="一般 3 27 2 3 17" xfId="10667"/>
    <cellStyle name="一般 3 27 2 3 18" xfId="9842"/>
    <cellStyle name="一般 3 27 2 3 19" xfId="27157"/>
    <cellStyle name="一般 3 27 2 3 2" xfId="12126"/>
    <cellStyle name="一般 3 27 2 3 20" xfId="9980"/>
    <cellStyle name="一般 3 27 2 3 3" xfId="10869"/>
    <cellStyle name="一般 3 27 2 3 4" xfId="8290"/>
    <cellStyle name="一般 3 27 2 3 5" xfId="8694"/>
    <cellStyle name="一般 3 27 2 3 6" xfId="11548"/>
    <cellStyle name="一般 3 27 2 3 7" xfId="8774"/>
    <cellStyle name="一般 3 27 2 3 8" xfId="9028"/>
    <cellStyle name="一般 3 27 2 3 9" xfId="15917"/>
    <cellStyle name="一般 3 27 2 4" xfId="6161"/>
    <cellStyle name="一般 3 27 2 4 10" xfId="11820"/>
    <cellStyle name="一般 3 27 2 4 11" xfId="19300"/>
    <cellStyle name="一般 3 27 2 4 12" xfId="10484"/>
    <cellStyle name="一般 3 27 2 4 13" xfId="10025"/>
    <cellStyle name="一般 3 27 2 4 14" xfId="8541"/>
    <cellStyle name="一般 3 27 2 4 15" xfId="18712"/>
    <cellStyle name="一般 3 27 2 4 16" xfId="8584"/>
    <cellStyle name="一般 3 27 2 4 17" xfId="19406"/>
    <cellStyle name="一般 3 27 2 4 18" xfId="21594"/>
    <cellStyle name="一般 3 27 2 4 19" xfId="10219"/>
    <cellStyle name="一般 3 27 2 4 2" xfId="12140"/>
    <cellStyle name="一般 3 27 2 4 20" xfId="20461"/>
    <cellStyle name="一般 3 27 2 4 3" xfId="7512"/>
    <cellStyle name="一般 3 27 2 4 4" xfId="9286"/>
    <cellStyle name="一般 3 27 2 4 5" xfId="10802"/>
    <cellStyle name="一般 3 27 2 4 6" xfId="11982"/>
    <cellStyle name="一般 3 27 2 4 7" xfId="8158"/>
    <cellStyle name="一般 3 27 2 4 8" xfId="9639"/>
    <cellStyle name="一般 3 27 2 4 9" xfId="11654"/>
    <cellStyle name="一般 3 27 2 5" xfId="6395"/>
    <cellStyle name="一般 3 27 2 5 10" xfId="21756"/>
    <cellStyle name="一般 3 27 2 5 11" xfId="22868"/>
    <cellStyle name="一般 3 27 2 5 12" xfId="23964"/>
    <cellStyle name="一般 3 27 2 5 13" xfId="25052"/>
    <cellStyle name="一般 3 27 2 5 14" xfId="26128"/>
    <cellStyle name="一般 3 27 2 5 15" xfId="27189"/>
    <cellStyle name="一般 3 27 2 5 16" xfId="28213"/>
    <cellStyle name="一般 3 27 2 5 17" xfId="29218"/>
    <cellStyle name="一般 3 27 2 5 18" xfId="30190"/>
    <cellStyle name="一般 3 27 2 5 19" xfId="31122"/>
    <cellStyle name="一般 3 27 2 5 2" xfId="12332"/>
    <cellStyle name="一般 3 27 2 5 20" xfId="32045"/>
    <cellStyle name="一般 3 27 2 5 3" xfId="13545"/>
    <cellStyle name="一般 3 27 2 5 4" xfId="14767"/>
    <cellStyle name="一般 3 27 2 5 5" xfId="15961"/>
    <cellStyle name="一般 3 27 2 5 6" xfId="17145"/>
    <cellStyle name="一般 3 27 2 5 7" xfId="18333"/>
    <cellStyle name="一般 3 27 2 5 8" xfId="19497"/>
    <cellStyle name="一般 3 27 2 5 9" xfId="20623"/>
    <cellStyle name="一般 3 27 2 6" xfId="6725"/>
    <cellStyle name="一般 3 27 2 6 10" xfId="22024"/>
    <cellStyle name="一般 3 27 2 6 11" xfId="23134"/>
    <cellStyle name="一般 3 27 2 6 12" xfId="24229"/>
    <cellStyle name="一般 3 27 2 6 13" xfId="25310"/>
    <cellStyle name="一般 3 27 2 6 14" xfId="26379"/>
    <cellStyle name="一般 3 27 2 6 15" xfId="27429"/>
    <cellStyle name="一般 3 27 2 6 16" xfId="28456"/>
    <cellStyle name="一般 3 27 2 6 17" xfId="29458"/>
    <cellStyle name="一般 3 27 2 6 18" xfId="30409"/>
    <cellStyle name="一般 3 27 2 6 19" xfId="31340"/>
    <cellStyle name="一般 3 27 2 6 2" xfId="12625"/>
    <cellStyle name="一般 3 27 2 6 20" xfId="32260"/>
    <cellStyle name="一般 3 27 2 6 3" xfId="13839"/>
    <cellStyle name="一般 3 27 2 6 4" xfId="15060"/>
    <cellStyle name="一般 3 27 2 6 5" xfId="16249"/>
    <cellStyle name="一般 3 27 2 6 6" xfId="17443"/>
    <cellStyle name="一般 3 27 2 6 7" xfId="18615"/>
    <cellStyle name="一般 3 27 2 6 8" xfId="19768"/>
    <cellStyle name="一般 3 27 2 6 9" xfId="20896"/>
    <cellStyle name="一般 3 27 2 7" xfId="11158"/>
    <cellStyle name="一般 3 27 2 8" xfId="12917"/>
    <cellStyle name="一般 3 27 2 9" xfId="14134"/>
    <cellStyle name="一般 3 27 20" xfId="10194"/>
    <cellStyle name="一般 3 27 21" xfId="8363"/>
    <cellStyle name="一般 3 27 22" xfId="8644"/>
    <cellStyle name="一般 3 27 23" xfId="11746"/>
    <cellStyle name="一般 3 27 24" xfId="9935"/>
    <cellStyle name="一般 3 27 25" xfId="8987"/>
    <cellStyle name="一般 3 27 26" xfId="10567"/>
    <cellStyle name="一般 3 27 27" xfId="7846"/>
    <cellStyle name="一般 3 27 28" xfId="9151"/>
    <cellStyle name="一般 3 27 29" xfId="13701"/>
    <cellStyle name="一般 3 27 3" xfId="5858"/>
    <cellStyle name="一般 3 27 3 10" xfId="9795"/>
    <cellStyle name="一般 3 27 3 11" xfId="10123"/>
    <cellStyle name="一般 3 27 3 12" xfId="10761"/>
    <cellStyle name="一般 3 27 3 13" xfId="9379"/>
    <cellStyle name="一般 3 27 3 14" xfId="10284"/>
    <cellStyle name="一般 3 27 3 15" xfId="7959"/>
    <cellStyle name="一般 3 27 3 16" xfId="8507"/>
    <cellStyle name="一般 3 27 3 17" xfId="13718"/>
    <cellStyle name="一般 3 27 3 18" xfId="11304"/>
    <cellStyle name="一般 3 27 3 19" xfId="15089"/>
    <cellStyle name="一般 3 27 3 2" xfId="7136"/>
    <cellStyle name="一般 3 27 3 2 10" xfId="22383"/>
    <cellStyle name="一般 3 27 3 2 11" xfId="23489"/>
    <cellStyle name="一般 3 27 3 2 12" xfId="24584"/>
    <cellStyle name="一般 3 27 3 2 13" xfId="25669"/>
    <cellStyle name="一般 3 27 3 2 14" xfId="26731"/>
    <cellStyle name="一般 3 27 3 2 15" xfId="27775"/>
    <cellStyle name="一般 3 27 3 2 16" xfId="28796"/>
    <cellStyle name="一般 3 27 3 2 17" xfId="29784"/>
    <cellStyle name="一般 3 27 3 2 18" xfId="30729"/>
    <cellStyle name="一般 3 27 3 2 19" xfId="31657"/>
    <cellStyle name="一般 3 27 3 2 2" xfId="13006"/>
    <cellStyle name="一般 3 27 3 2 20" xfId="32573"/>
    <cellStyle name="一般 3 27 3 2 3" xfId="14225"/>
    <cellStyle name="一般 3 27 3 2 4" xfId="15436"/>
    <cellStyle name="一般 3 27 3 2 5" xfId="16627"/>
    <cellStyle name="一般 3 27 3 2 6" xfId="17821"/>
    <cellStyle name="一般 3 27 3 2 7" xfId="18986"/>
    <cellStyle name="一般 3 27 3 2 8" xfId="20130"/>
    <cellStyle name="一般 3 27 3 2 9" xfId="21264"/>
    <cellStyle name="一般 3 27 3 20" xfId="7651"/>
    <cellStyle name="一般 3 27 3 21" xfId="13465"/>
    <cellStyle name="一般 3 27 3 22" xfId="11044"/>
    <cellStyle name="一般 3 27 3 23" xfId="8961"/>
    <cellStyle name="一般 3 27 3 24" xfId="22344"/>
    <cellStyle name="一般 3 27 3 25" xfId="12048"/>
    <cellStyle name="一般 3 27 3 3" xfId="7225"/>
    <cellStyle name="一般 3 27 3 3 10" xfId="22463"/>
    <cellStyle name="一般 3 27 3 3 11" xfId="23569"/>
    <cellStyle name="一般 3 27 3 3 12" xfId="24661"/>
    <cellStyle name="一般 3 27 3 3 13" xfId="25748"/>
    <cellStyle name="一般 3 27 3 3 14" xfId="26807"/>
    <cellStyle name="一般 3 27 3 3 15" xfId="27850"/>
    <cellStyle name="一般 3 27 3 3 16" xfId="28872"/>
    <cellStyle name="一般 3 27 3 3 17" xfId="29859"/>
    <cellStyle name="一般 3 27 3 3 18" xfId="30801"/>
    <cellStyle name="一般 3 27 3 3 19" xfId="31728"/>
    <cellStyle name="一般 3 27 3 3 2" xfId="13089"/>
    <cellStyle name="一般 3 27 3 3 20" xfId="32644"/>
    <cellStyle name="一般 3 27 3 3 3" xfId="14308"/>
    <cellStyle name="一般 3 27 3 3 4" xfId="15518"/>
    <cellStyle name="一般 3 27 3 3 5" xfId="16711"/>
    <cellStyle name="一般 3 27 3 3 6" xfId="17904"/>
    <cellStyle name="一般 3 27 3 3 7" xfId="19067"/>
    <cellStyle name="一般 3 27 3 3 8" xfId="20208"/>
    <cellStyle name="一般 3 27 3 3 9" xfId="21345"/>
    <cellStyle name="一般 3 27 3 4" xfId="7301"/>
    <cellStyle name="一般 3 27 3 4 10" xfId="22531"/>
    <cellStyle name="一般 3 27 3 4 11" xfId="23636"/>
    <cellStyle name="一般 3 27 3 4 12" xfId="24728"/>
    <cellStyle name="一般 3 27 3 4 13" xfId="25815"/>
    <cellStyle name="一般 3 27 3 4 14" xfId="26877"/>
    <cellStyle name="一般 3 27 3 4 15" xfId="27920"/>
    <cellStyle name="一般 3 27 3 4 16" xfId="28940"/>
    <cellStyle name="一般 3 27 3 4 17" xfId="29928"/>
    <cellStyle name="一般 3 27 3 4 18" xfId="30868"/>
    <cellStyle name="一般 3 27 3 4 19" xfId="31795"/>
    <cellStyle name="一般 3 27 3 4 2" xfId="13159"/>
    <cellStyle name="一般 3 27 3 4 20" xfId="32711"/>
    <cellStyle name="一般 3 27 3 4 3" xfId="14380"/>
    <cellStyle name="一般 3 27 3 4 4" xfId="15591"/>
    <cellStyle name="一般 3 27 3 4 5" xfId="16783"/>
    <cellStyle name="一般 3 27 3 4 6" xfId="17977"/>
    <cellStyle name="一般 3 27 3 4 7" xfId="19139"/>
    <cellStyle name="一般 3 27 3 4 8" xfId="20281"/>
    <cellStyle name="一般 3 27 3 4 9" xfId="21416"/>
    <cellStyle name="一般 3 27 3 5" xfId="7370"/>
    <cellStyle name="一般 3 27 3 5 10" xfId="22599"/>
    <cellStyle name="一般 3 27 3 5 11" xfId="23703"/>
    <cellStyle name="一般 3 27 3 5 12" xfId="24796"/>
    <cellStyle name="一般 3 27 3 5 13" xfId="25882"/>
    <cellStyle name="一般 3 27 3 5 14" xfId="26944"/>
    <cellStyle name="一般 3 27 3 5 15" xfId="27989"/>
    <cellStyle name="一般 3 27 3 5 16" xfId="29007"/>
    <cellStyle name="一般 3 27 3 5 17" xfId="29995"/>
    <cellStyle name="一般 3 27 3 5 18" xfId="30935"/>
    <cellStyle name="一般 3 27 3 5 19" xfId="31862"/>
    <cellStyle name="一般 3 27 3 5 2" xfId="13228"/>
    <cellStyle name="一般 3 27 3 5 20" xfId="32777"/>
    <cellStyle name="一般 3 27 3 5 3" xfId="14449"/>
    <cellStyle name="一般 3 27 3 5 4" xfId="15659"/>
    <cellStyle name="一般 3 27 3 5 5" xfId="16852"/>
    <cellStyle name="一般 3 27 3 5 6" xfId="18045"/>
    <cellStyle name="一般 3 27 3 5 7" xfId="19207"/>
    <cellStyle name="一般 3 27 3 5 8" xfId="20350"/>
    <cellStyle name="一般 3 27 3 5 9" xfId="21484"/>
    <cellStyle name="一般 3 27 3 6" xfId="7436"/>
    <cellStyle name="一般 3 27 3 6 10" xfId="22665"/>
    <cellStyle name="一般 3 27 3 6 11" xfId="23769"/>
    <cellStyle name="一般 3 27 3 6 12" xfId="24862"/>
    <cellStyle name="一般 3 27 3 6 13" xfId="25948"/>
    <cellStyle name="一般 3 27 3 6 14" xfId="27010"/>
    <cellStyle name="一般 3 27 3 6 15" xfId="28055"/>
    <cellStyle name="一般 3 27 3 6 16" xfId="29073"/>
    <cellStyle name="一般 3 27 3 6 17" xfId="30061"/>
    <cellStyle name="一般 3 27 3 6 18" xfId="31001"/>
    <cellStyle name="一般 3 27 3 6 19" xfId="31928"/>
    <cellStyle name="一般 3 27 3 6 2" xfId="13294"/>
    <cellStyle name="一般 3 27 3 6 20" xfId="32843"/>
    <cellStyle name="一般 3 27 3 6 3" xfId="14515"/>
    <cellStyle name="一般 3 27 3 6 4" xfId="15725"/>
    <cellStyle name="一般 3 27 3 6 5" xfId="16918"/>
    <cellStyle name="一般 3 27 3 6 6" xfId="18111"/>
    <cellStyle name="一般 3 27 3 6 7" xfId="19273"/>
    <cellStyle name="一般 3 27 3 6 8" xfId="20416"/>
    <cellStyle name="一般 3 27 3 6 9" xfId="21550"/>
    <cellStyle name="一般 3 27 3 7" xfId="11878"/>
    <cellStyle name="一般 3 27 3 8" xfId="7720"/>
    <cellStyle name="一般 3 27 3 9" xfId="10896"/>
    <cellStyle name="一般 3 27 30" xfId="10721"/>
    <cellStyle name="一般 3 27 31" xfId="14274"/>
    <cellStyle name="一般 3 27 32" xfId="8021"/>
    <cellStyle name="一般 3 27 33" xfId="11980"/>
    <cellStyle name="一般 3 27 34" xfId="13029"/>
    <cellStyle name="一般 3 27 35" xfId="25296"/>
    <cellStyle name="一般 3 27 36" xfId="14578"/>
    <cellStyle name="一般 3 27 37" xfId="25542"/>
    <cellStyle name="一般 3 27 4" xfId="4916"/>
    <cellStyle name="一般 3 27 4 10" xfId="9123"/>
    <cellStyle name="一般 3 27 4 11" xfId="10582"/>
    <cellStyle name="一般 3 27 4 12" xfId="16966"/>
    <cellStyle name="一般 3 27 4 13" xfId="9410"/>
    <cellStyle name="一般 3 27 4 14" xfId="15344"/>
    <cellStyle name="一般 3 27 4 15" xfId="12274"/>
    <cellStyle name="一般 3 27 4 16" xfId="9943"/>
    <cellStyle name="一般 3 27 4 17" xfId="16360"/>
    <cellStyle name="一般 3 27 4 18" xfId="10703"/>
    <cellStyle name="一般 3 27 4 19" xfId="20952"/>
    <cellStyle name="一般 3 27 4 2" xfId="6887"/>
    <cellStyle name="一般 3 27 4 2 10" xfId="22161"/>
    <cellStyle name="一般 3 27 4 2 11" xfId="23267"/>
    <cellStyle name="一般 3 27 4 2 12" xfId="24365"/>
    <cellStyle name="一般 3 27 4 2 13" xfId="25447"/>
    <cellStyle name="一般 3 27 4 2 14" xfId="26510"/>
    <cellStyle name="一般 3 27 4 2 15" xfId="27558"/>
    <cellStyle name="一般 3 27 4 2 16" xfId="28587"/>
    <cellStyle name="一般 3 27 4 2 17" xfId="29576"/>
    <cellStyle name="一般 3 27 4 2 18" xfId="30526"/>
    <cellStyle name="一般 3 27 4 2 19" xfId="31456"/>
    <cellStyle name="一般 3 27 4 2 2" xfId="12769"/>
    <cellStyle name="一般 3 27 4 2 20" xfId="32375"/>
    <cellStyle name="一般 3 27 4 2 3" xfId="13988"/>
    <cellStyle name="一般 3 27 4 2 4" xfId="15205"/>
    <cellStyle name="一般 3 27 4 2 5" xfId="16393"/>
    <cellStyle name="一般 3 27 4 2 6" xfId="17589"/>
    <cellStyle name="一般 3 27 4 2 7" xfId="18759"/>
    <cellStyle name="一般 3 27 4 2 8" xfId="19904"/>
    <cellStyle name="一般 3 27 4 2 9" xfId="21038"/>
    <cellStyle name="一般 3 27 4 20" xfId="15867"/>
    <cellStyle name="一般 3 27 4 21" xfId="18622"/>
    <cellStyle name="一般 3 27 4 22" xfId="11267"/>
    <cellStyle name="一般 3 27 4 23" xfId="25142"/>
    <cellStyle name="一般 3 27 4 24" xfId="26646"/>
    <cellStyle name="一般 3 27 4 25" xfId="31036"/>
    <cellStyle name="一般 3 27 4 3" xfId="6143"/>
    <cellStyle name="一般 3 27 4 3 10" xfId="17406"/>
    <cellStyle name="一般 3 27 4 3 11" xfId="9179"/>
    <cellStyle name="一般 3 27 4 3 12" xfId="11839"/>
    <cellStyle name="一般 3 27 4 3 13" xfId="17084"/>
    <cellStyle name="一般 3 27 4 3 14" xfId="7899"/>
    <cellStyle name="一般 3 27 4 3 15" xfId="18837"/>
    <cellStyle name="一般 3 27 4 3 16" xfId="19605"/>
    <cellStyle name="一般 3 27 4 3 17" xfId="25184"/>
    <cellStyle name="一般 3 27 4 3 18" xfId="26390"/>
    <cellStyle name="一般 3 27 4 3 19" xfId="15288"/>
    <cellStyle name="一般 3 27 4 3 2" xfId="12122"/>
    <cellStyle name="一般 3 27 4 3 20" xfId="16000"/>
    <cellStyle name="一般 3 27 4 3 3" xfId="11136"/>
    <cellStyle name="一般 3 27 4 3 4" xfId="11313"/>
    <cellStyle name="一般 3 27 4 3 5" xfId="8171"/>
    <cellStyle name="一般 3 27 4 3 6" xfId="8789"/>
    <cellStyle name="一般 3 27 4 3 7" xfId="7759"/>
    <cellStyle name="一般 3 27 4 3 8" xfId="10616"/>
    <cellStyle name="一般 3 27 4 3 9" xfId="12217"/>
    <cellStyle name="一般 3 27 4 4" xfId="6750"/>
    <cellStyle name="一般 3 27 4 4 10" xfId="22045"/>
    <cellStyle name="一般 3 27 4 4 11" xfId="23153"/>
    <cellStyle name="一般 3 27 4 4 12" xfId="24247"/>
    <cellStyle name="一般 3 27 4 4 13" xfId="25332"/>
    <cellStyle name="一般 3 27 4 4 14" xfId="26396"/>
    <cellStyle name="一般 3 27 4 4 15" xfId="27447"/>
    <cellStyle name="一般 3 27 4 4 16" xfId="28474"/>
    <cellStyle name="一般 3 27 4 4 17" xfId="29472"/>
    <cellStyle name="一般 3 27 4 4 18" xfId="30422"/>
    <cellStyle name="一般 3 27 4 4 19" xfId="31353"/>
    <cellStyle name="一般 3 27 4 4 2" xfId="12645"/>
    <cellStyle name="一般 3 27 4 4 20" xfId="32273"/>
    <cellStyle name="一般 3 27 4 4 3" xfId="13864"/>
    <cellStyle name="一般 3 27 4 4 4" xfId="15083"/>
    <cellStyle name="一般 3 27 4 4 5" xfId="16267"/>
    <cellStyle name="一般 3 27 4 4 6" xfId="17465"/>
    <cellStyle name="一般 3 27 4 4 7" xfId="18635"/>
    <cellStyle name="一般 3 27 4 4 8" xfId="19784"/>
    <cellStyle name="一般 3 27 4 4 9" xfId="20915"/>
    <cellStyle name="一般 3 27 4 5" xfId="6831"/>
    <cellStyle name="一般 3 27 4 5 10" xfId="22110"/>
    <cellStyle name="一般 3 27 4 5 11" xfId="23217"/>
    <cellStyle name="一般 3 27 4 5 12" xfId="24314"/>
    <cellStyle name="一般 3 27 4 5 13" xfId="25396"/>
    <cellStyle name="一般 3 27 4 5 14" xfId="26461"/>
    <cellStyle name="一般 3 27 4 5 15" xfId="27512"/>
    <cellStyle name="一般 3 27 4 5 16" xfId="28538"/>
    <cellStyle name="一般 3 27 4 5 17" xfId="29531"/>
    <cellStyle name="一般 3 27 4 5 18" xfId="30481"/>
    <cellStyle name="一般 3 27 4 5 19" xfId="31411"/>
    <cellStyle name="一般 3 27 4 5 2" xfId="12715"/>
    <cellStyle name="一般 3 27 4 5 20" xfId="32330"/>
    <cellStyle name="一般 3 27 4 5 3" xfId="13936"/>
    <cellStyle name="一般 3 27 4 5 4" xfId="15153"/>
    <cellStyle name="一般 3 27 4 5 5" xfId="16339"/>
    <cellStyle name="一般 3 27 4 5 6" xfId="17538"/>
    <cellStyle name="一般 3 27 4 5 7" xfId="18706"/>
    <cellStyle name="一般 3 27 4 5 8" xfId="19854"/>
    <cellStyle name="一般 3 27 4 5 9" xfId="20985"/>
    <cellStyle name="一般 3 27 4 6" xfId="6367"/>
    <cellStyle name="一般 3 27 4 6 10" xfId="21731"/>
    <cellStyle name="一般 3 27 4 6 11" xfId="22842"/>
    <cellStyle name="一般 3 27 4 6 12" xfId="23939"/>
    <cellStyle name="一般 3 27 4 6 13" xfId="25029"/>
    <cellStyle name="一般 3 27 4 6 14" xfId="26106"/>
    <cellStyle name="一般 3 27 4 6 15" xfId="27168"/>
    <cellStyle name="一般 3 27 4 6 16" xfId="28189"/>
    <cellStyle name="一般 3 27 4 6 17" xfId="29196"/>
    <cellStyle name="一般 3 27 4 6 18" xfId="30169"/>
    <cellStyle name="一般 3 27 4 6 19" xfId="31101"/>
    <cellStyle name="一般 3 27 4 6 2" xfId="12305"/>
    <cellStyle name="一般 3 27 4 6 20" xfId="32024"/>
    <cellStyle name="一般 3 27 4 6 3" xfId="13519"/>
    <cellStyle name="一般 3 27 4 6 4" xfId="14741"/>
    <cellStyle name="一般 3 27 4 6 5" xfId="15934"/>
    <cellStyle name="一般 3 27 4 6 6" xfId="17120"/>
    <cellStyle name="一般 3 27 4 6 7" xfId="18307"/>
    <cellStyle name="一般 3 27 4 6 8" xfId="19475"/>
    <cellStyle name="一般 3 27 4 6 9" xfId="20599"/>
    <cellStyle name="一般 3 27 4 7" xfId="11170"/>
    <cellStyle name="一般 3 27 4 8" xfId="11876"/>
    <cellStyle name="一般 3 27 4 9" xfId="7722"/>
    <cellStyle name="一般 3 27 5" xfId="5415"/>
    <cellStyle name="一般 3 27 5 10" xfId="9972"/>
    <cellStyle name="一般 3 27 5 11" xfId="11818"/>
    <cellStyle name="一般 3 27 5 12" xfId="9503"/>
    <cellStyle name="一般 3 27 5 13" xfId="14666"/>
    <cellStyle name="一般 3 27 5 14" xfId="10593"/>
    <cellStyle name="一般 3 27 5 15" xfId="10207"/>
    <cellStyle name="一般 3 27 5 16" xfId="17143"/>
    <cellStyle name="一般 3 27 5 17" xfId="15933"/>
    <cellStyle name="一般 3 27 5 18" xfId="7508"/>
    <cellStyle name="一般 3 27 5 19" xfId="8086"/>
    <cellStyle name="一般 3 27 5 2" xfId="7010"/>
    <cellStyle name="一般 3 27 5 2 10" xfId="22272"/>
    <cellStyle name="一般 3 27 5 2 11" xfId="23381"/>
    <cellStyle name="一般 3 27 5 2 12" xfId="24475"/>
    <cellStyle name="一般 3 27 5 2 13" xfId="25556"/>
    <cellStyle name="一般 3 27 5 2 14" xfId="26622"/>
    <cellStyle name="一般 3 27 5 2 15" xfId="27667"/>
    <cellStyle name="一般 3 27 5 2 16" xfId="28689"/>
    <cellStyle name="一般 3 27 5 2 17" xfId="29677"/>
    <cellStyle name="一般 3 27 5 2 18" xfId="30625"/>
    <cellStyle name="一般 3 27 5 2 19" xfId="31554"/>
    <cellStyle name="一般 3 27 5 2 2" xfId="12887"/>
    <cellStyle name="一般 3 27 5 2 20" xfId="32472"/>
    <cellStyle name="一般 3 27 5 2 3" xfId="14104"/>
    <cellStyle name="一般 3 27 5 2 4" xfId="15319"/>
    <cellStyle name="一般 3 27 5 2 5" xfId="16507"/>
    <cellStyle name="一般 3 27 5 2 6" xfId="17704"/>
    <cellStyle name="一般 3 27 5 2 7" xfId="18871"/>
    <cellStyle name="一般 3 27 5 2 8" xfId="20014"/>
    <cellStyle name="一般 3 27 5 2 9" xfId="21150"/>
    <cellStyle name="一般 3 27 5 20" xfId="11391"/>
    <cellStyle name="一般 3 27 5 21" xfId="7934"/>
    <cellStyle name="一般 3 27 5 22" xfId="11801"/>
    <cellStyle name="一般 3 27 5 23" xfId="26068"/>
    <cellStyle name="一般 3 27 5 24" xfId="11792"/>
    <cellStyle name="一般 3 27 5 25" xfId="23074"/>
    <cellStyle name="一般 3 27 5 3" xfId="6069"/>
    <cellStyle name="一般 3 27 5 3 10" xfId="8720"/>
    <cellStyle name="一般 3 27 5 3 11" xfId="15960"/>
    <cellStyle name="一般 3 27 5 3 12" xfId="10575"/>
    <cellStyle name="一般 3 27 5 3 13" xfId="8907"/>
    <cellStyle name="一般 3 27 5 3 14" xfId="7758"/>
    <cellStyle name="一般 3 27 5 3 15" xfId="18251"/>
    <cellStyle name="一般 3 27 5 3 16" xfId="19636"/>
    <cellStyle name="一般 3 27 5 3 17" xfId="10607"/>
    <cellStyle name="一般 3 27 5 3 18" xfId="26222"/>
    <cellStyle name="一般 3 27 5 3 19" xfId="11443"/>
    <cellStyle name="一般 3 27 5 3 2" xfId="12053"/>
    <cellStyle name="一般 3 27 5 3 20" xfId="26362"/>
    <cellStyle name="一般 3 27 5 3 3" xfId="7575"/>
    <cellStyle name="一般 3 27 5 3 4" xfId="9234"/>
    <cellStyle name="一般 3 27 5 3 5" xfId="10504"/>
    <cellStyle name="一般 3 27 5 3 6" xfId="10654"/>
    <cellStyle name="一般 3 27 5 3 7" xfId="9931"/>
    <cellStyle name="一般 3 27 5 3 8" xfId="14870"/>
    <cellStyle name="一般 3 27 5 3 9" xfId="10020"/>
    <cellStyle name="一般 3 27 5 4" xfId="6456"/>
    <cellStyle name="一般 3 27 5 4 10" xfId="21814"/>
    <cellStyle name="一般 3 27 5 4 11" xfId="22923"/>
    <cellStyle name="一般 3 27 5 4 12" xfId="24021"/>
    <cellStyle name="一般 3 27 5 4 13" xfId="25107"/>
    <cellStyle name="一般 3 27 5 4 14" xfId="26183"/>
    <cellStyle name="一般 3 27 5 4 15" xfId="27243"/>
    <cellStyle name="一般 3 27 5 4 16" xfId="28267"/>
    <cellStyle name="一般 3 27 5 4 17" xfId="29273"/>
    <cellStyle name="一般 3 27 5 4 18" xfId="30243"/>
    <cellStyle name="一般 3 27 5 4 19" xfId="31175"/>
    <cellStyle name="一般 3 27 5 4 2" xfId="12388"/>
    <cellStyle name="一般 3 27 5 4 20" xfId="32098"/>
    <cellStyle name="一般 3 27 5 4 3" xfId="13602"/>
    <cellStyle name="一般 3 27 5 4 4" xfId="14827"/>
    <cellStyle name="一般 3 27 5 4 5" xfId="16019"/>
    <cellStyle name="一般 3 27 5 4 6" xfId="17203"/>
    <cellStyle name="一般 3 27 5 4 7" xfId="18392"/>
    <cellStyle name="一般 3 27 5 4 8" xfId="19552"/>
    <cellStyle name="一般 3 27 5 4 9" xfId="20682"/>
    <cellStyle name="一般 3 27 5 5" xfId="6767"/>
    <cellStyle name="一般 3 27 5 5 10" xfId="22057"/>
    <cellStyle name="一般 3 27 5 5 11" xfId="23165"/>
    <cellStyle name="一般 3 27 5 5 12" xfId="24258"/>
    <cellStyle name="一般 3 27 5 5 13" xfId="25342"/>
    <cellStyle name="一般 3 27 5 5 14" xfId="26408"/>
    <cellStyle name="一般 3 27 5 5 15" xfId="27458"/>
    <cellStyle name="一般 3 27 5 5 16" xfId="28486"/>
    <cellStyle name="一般 3 27 5 5 17" xfId="29482"/>
    <cellStyle name="一般 3 27 5 5 18" xfId="30431"/>
    <cellStyle name="一般 3 27 5 5 19" xfId="31362"/>
    <cellStyle name="一般 3 27 5 5 2" xfId="12658"/>
    <cellStyle name="一般 3 27 5 5 20" xfId="32282"/>
    <cellStyle name="一般 3 27 5 5 3" xfId="13877"/>
    <cellStyle name="一般 3 27 5 5 4" xfId="15096"/>
    <cellStyle name="一般 3 27 5 5 5" xfId="16280"/>
    <cellStyle name="一般 3 27 5 5 6" xfId="17479"/>
    <cellStyle name="一般 3 27 5 5 7" xfId="18649"/>
    <cellStyle name="一般 3 27 5 5 8" xfId="19798"/>
    <cellStyle name="一般 3 27 5 5 9" xfId="20930"/>
    <cellStyle name="一般 3 27 5 6" xfId="6998"/>
    <cellStyle name="一般 3 27 5 6 10" xfId="22261"/>
    <cellStyle name="一般 3 27 5 6 11" xfId="23369"/>
    <cellStyle name="一般 3 27 5 6 12" xfId="24464"/>
    <cellStyle name="一般 3 27 5 6 13" xfId="25545"/>
    <cellStyle name="一般 3 27 5 6 14" xfId="26610"/>
    <cellStyle name="一般 3 27 5 6 15" xfId="27655"/>
    <cellStyle name="一般 3 27 5 6 16" xfId="28678"/>
    <cellStyle name="一般 3 27 5 6 17" xfId="29666"/>
    <cellStyle name="一般 3 27 5 6 18" xfId="30614"/>
    <cellStyle name="一般 3 27 5 6 19" xfId="31543"/>
    <cellStyle name="一般 3 27 5 6 2" xfId="12875"/>
    <cellStyle name="一般 3 27 5 6 20" xfId="32461"/>
    <cellStyle name="一般 3 27 5 6 3" xfId="14093"/>
    <cellStyle name="一般 3 27 5 6 4" xfId="15308"/>
    <cellStyle name="一般 3 27 5 6 5" xfId="16495"/>
    <cellStyle name="一般 3 27 5 6 6" xfId="17693"/>
    <cellStyle name="一般 3 27 5 6 7" xfId="18860"/>
    <cellStyle name="一般 3 27 5 6 8" xfId="20003"/>
    <cellStyle name="一般 3 27 5 6 9" xfId="21139"/>
    <cellStyle name="一般 3 27 5 7" xfId="11541"/>
    <cellStyle name="一般 3 27 5 8" xfId="7991"/>
    <cellStyle name="一般 3 27 5 9" xfId="8925"/>
    <cellStyle name="一般 3 27 6" xfId="5766"/>
    <cellStyle name="一般 3 27 6 10" xfId="11903"/>
    <cellStyle name="一般 3 27 6 11" xfId="10937"/>
    <cellStyle name="一般 3 27 6 12" xfId="15837"/>
    <cellStyle name="一般 3 27 6 13" xfId="10039"/>
    <cellStyle name="一般 3 27 6 14" xfId="16449"/>
    <cellStyle name="一般 3 27 6 15" xfId="9180"/>
    <cellStyle name="一般 3 27 6 16" xfId="11347"/>
    <cellStyle name="一般 3 27 6 17" xfId="10716"/>
    <cellStyle name="一般 3 27 6 18" xfId="18416"/>
    <cellStyle name="一般 3 27 6 19" xfId="13346"/>
    <cellStyle name="一般 3 27 6 2" xfId="7101"/>
    <cellStyle name="一般 3 27 6 2 10" xfId="22351"/>
    <cellStyle name="一般 3 27 6 2 11" xfId="23457"/>
    <cellStyle name="一般 3 27 6 2 12" xfId="24552"/>
    <cellStyle name="一般 3 27 6 2 13" xfId="25636"/>
    <cellStyle name="一般 3 27 6 2 14" xfId="26701"/>
    <cellStyle name="一般 3 27 6 2 15" xfId="27746"/>
    <cellStyle name="一般 3 27 6 2 16" xfId="28766"/>
    <cellStyle name="一般 3 27 6 2 17" xfId="29753"/>
    <cellStyle name="一般 3 27 6 2 18" xfId="30700"/>
    <cellStyle name="一般 3 27 6 2 19" xfId="31628"/>
    <cellStyle name="一般 3 27 6 2 2" xfId="12972"/>
    <cellStyle name="一般 3 27 6 2 20" xfId="32544"/>
    <cellStyle name="一般 3 27 6 2 3" xfId="14190"/>
    <cellStyle name="一般 3 27 6 2 4" xfId="15402"/>
    <cellStyle name="一般 3 27 6 2 5" xfId="16594"/>
    <cellStyle name="一般 3 27 6 2 6" xfId="17787"/>
    <cellStyle name="一般 3 27 6 2 7" xfId="18953"/>
    <cellStyle name="一般 3 27 6 2 8" xfId="20097"/>
    <cellStyle name="一般 3 27 6 2 9" xfId="21232"/>
    <cellStyle name="一般 3 27 6 20" xfId="20569"/>
    <cellStyle name="一般 3 27 6 21" xfId="21976"/>
    <cellStyle name="一般 3 27 6 22" xfId="9326"/>
    <cellStyle name="一般 3 27 6 23" xfId="24194"/>
    <cellStyle name="一般 3 27 6 24" xfId="27613"/>
    <cellStyle name="一般 3 27 6 25" xfId="30141"/>
    <cellStyle name="一般 3 27 6 3" xfId="7187"/>
    <cellStyle name="一般 3 27 6 3 10" xfId="22429"/>
    <cellStyle name="一般 3 27 6 3 11" xfId="23535"/>
    <cellStyle name="一般 3 27 6 3 12" xfId="24628"/>
    <cellStyle name="一般 3 27 6 3 13" xfId="25714"/>
    <cellStyle name="一般 3 27 6 3 14" xfId="26773"/>
    <cellStyle name="一般 3 27 6 3 15" xfId="27818"/>
    <cellStyle name="一般 3 27 6 3 16" xfId="28839"/>
    <cellStyle name="一般 3 27 6 3 17" xfId="29827"/>
    <cellStyle name="一般 3 27 6 3 18" xfId="30769"/>
    <cellStyle name="一般 3 27 6 3 19" xfId="31697"/>
    <cellStyle name="一般 3 27 6 3 2" xfId="13053"/>
    <cellStyle name="一般 3 27 6 3 20" xfId="32613"/>
    <cellStyle name="一般 3 27 6 3 3" xfId="14273"/>
    <cellStyle name="一般 3 27 6 3 4" xfId="15483"/>
    <cellStyle name="一般 3 27 6 3 5" xfId="16674"/>
    <cellStyle name="一般 3 27 6 3 6" xfId="17870"/>
    <cellStyle name="一般 3 27 6 3 7" xfId="19032"/>
    <cellStyle name="一般 3 27 6 3 8" xfId="20174"/>
    <cellStyle name="一般 3 27 6 3 9" xfId="21309"/>
    <cellStyle name="一般 3 27 6 4" xfId="7269"/>
    <cellStyle name="一般 3 27 6 4 10" xfId="22503"/>
    <cellStyle name="一般 3 27 6 4 11" xfId="23609"/>
    <cellStyle name="一般 3 27 6 4 12" xfId="24701"/>
    <cellStyle name="一般 3 27 6 4 13" xfId="25788"/>
    <cellStyle name="一般 3 27 6 4 14" xfId="26850"/>
    <cellStyle name="一般 3 27 6 4 15" xfId="27891"/>
    <cellStyle name="一般 3 27 6 4 16" xfId="28913"/>
    <cellStyle name="一般 3 27 6 4 17" xfId="29901"/>
    <cellStyle name="一般 3 27 6 4 18" xfId="30841"/>
    <cellStyle name="一般 3 27 6 4 19" xfId="31768"/>
    <cellStyle name="一般 3 27 6 4 2" xfId="13130"/>
    <cellStyle name="一般 3 27 6 4 20" xfId="32684"/>
    <cellStyle name="一般 3 27 6 4 3" xfId="14352"/>
    <cellStyle name="一般 3 27 6 4 4" xfId="15560"/>
    <cellStyle name="一般 3 27 6 4 5" xfId="16753"/>
    <cellStyle name="一般 3 27 6 4 6" xfId="17948"/>
    <cellStyle name="一般 3 27 6 4 7" xfId="19111"/>
    <cellStyle name="一般 3 27 6 4 8" xfId="20251"/>
    <cellStyle name="一般 3 27 6 4 9" xfId="21388"/>
    <cellStyle name="一般 3 27 6 5" xfId="7342"/>
    <cellStyle name="一般 3 27 6 5 10" xfId="22572"/>
    <cellStyle name="一般 3 27 6 5 11" xfId="23676"/>
    <cellStyle name="一般 3 27 6 5 12" xfId="24768"/>
    <cellStyle name="一般 3 27 6 5 13" xfId="25855"/>
    <cellStyle name="一般 3 27 6 5 14" xfId="26917"/>
    <cellStyle name="一般 3 27 6 5 15" xfId="27961"/>
    <cellStyle name="一般 3 27 6 5 16" xfId="28980"/>
    <cellStyle name="一般 3 27 6 5 17" xfId="29968"/>
    <cellStyle name="一般 3 27 6 5 18" xfId="30908"/>
    <cellStyle name="一般 3 27 6 5 19" xfId="31835"/>
    <cellStyle name="一般 3 27 6 5 2" xfId="13200"/>
    <cellStyle name="一般 3 27 6 5 20" xfId="32750"/>
    <cellStyle name="一般 3 27 6 5 3" xfId="14421"/>
    <cellStyle name="一般 3 27 6 5 4" xfId="15631"/>
    <cellStyle name="一般 3 27 6 5 5" xfId="16824"/>
    <cellStyle name="一般 3 27 6 5 6" xfId="18017"/>
    <cellStyle name="一般 3 27 6 5 7" xfId="19179"/>
    <cellStyle name="一般 3 27 6 5 8" xfId="20322"/>
    <cellStyle name="一般 3 27 6 5 9" xfId="21457"/>
    <cellStyle name="一般 3 27 6 6" xfId="7409"/>
    <cellStyle name="一般 3 27 6 6 10" xfId="22638"/>
    <cellStyle name="一般 3 27 6 6 11" xfId="23742"/>
    <cellStyle name="一般 3 27 6 6 12" xfId="24835"/>
    <cellStyle name="一般 3 27 6 6 13" xfId="25921"/>
    <cellStyle name="一般 3 27 6 6 14" xfId="26983"/>
    <cellStyle name="一般 3 27 6 6 15" xfId="28028"/>
    <cellStyle name="一般 3 27 6 6 16" xfId="29046"/>
    <cellStyle name="一般 3 27 6 6 17" xfId="30034"/>
    <cellStyle name="一般 3 27 6 6 18" xfId="30974"/>
    <cellStyle name="一般 3 27 6 6 19" xfId="31901"/>
    <cellStyle name="一般 3 27 6 6 2" xfId="13267"/>
    <cellStyle name="一般 3 27 6 6 20" xfId="32816"/>
    <cellStyle name="一般 3 27 6 6 3" xfId="14488"/>
    <cellStyle name="一般 3 27 6 6 4" xfId="15698"/>
    <cellStyle name="一般 3 27 6 6 5" xfId="16891"/>
    <cellStyle name="一般 3 27 6 6 6" xfId="18084"/>
    <cellStyle name="一般 3 27 6 6 7" xfId="19246"/>
    <cellStyle name="一般 3 27 6 6 8" xfId="20389"/>
    <cellStyle name="一般 3 27 6 6 9" xfId="21523"/>
    <cellStyle name="一般 3 27 6 7" xfId="11808"/>
    <cellStyle name="一般 3 27 6 8" xfId="7776"/>
    <cellStyle name="一般 3 27 6 9" xfId="9087"/>
    <cellStyle name="一般 3 27 7" xfId="4972"/>
    <cellStyle name="一般 3 27 7 10" xfId="9832"/>
    <cellStyle name="一般 3 27 7 11" xfId="10008"/>
    <cellStyle name="一般 3 27 7 12" xfId="9359"/>
    <cellStyle name="一般 3 27 7 13" xfId="9184"/>
    <cellStyle name="一般 3 27 7 14" xfId="16496"/>
    <cellStyle name="一般 3 27 7 15" xfId="20045"/>
    <cellStyle name="一般 3 27 7 16" xfId="8757"/>
    <cellStyle name="一般 3 27 7 17" xfId="8578"/>
    <cellStyle name="一般 3 27 7 18" xfId="20450"/>
    <cellStyle name="一般 3 27 7 19" xfId="8041"/>
    <cellStyle name="一般 3 27 7 2" xfId="6912"/>
    <cellStyle name="一般 3 27 7 2 10" xfId="22185"/>
    <cellStyle name="一般 3 27 7 2 11" xfId="23291"/>
    <cellStyle name="一般 3 27 7 2 12" xfId="24389"/>
    <cellStyle name="一般 3 27 7 2 13" xfId="25471"/>
    <cellStyle name="一般 3 27 7 2 14" xfId="26535"/>
    <cellStyle name="一般 3 27 7 2 15" xfId="27582"/>
    <cellStyle name="一般 3 27 7 2 16" xfId="28611"/>
    <cellStyle name="一般 3 27 7 2 17" xfId="29600"/>
    <cellStyle name="一般 3 27 7 2 18" xfId="30550"/>
    <cellStyle name="一般 3 27 7 2 19" xfId="31480"/>
    <cellStyle name="一般 3 27 7 2 2" xfId="12793"/>
    <cellStyle name="一般 3 27 7 2 20" xfId="32399"/>
    <cellStyle name="一般 3 27 7 2 3" xfId="14012"/>
    <cellStyle name="一般 3 27 7 2 4" xfId="15230"/>
    <cellStyle name="一般 3 27 7 2 5" xfId="16417"/>
    <cellStyle name="一般 3 27 7 2 6" xfId="17613"/>
    <cellStyle name="一般 3 27 7 2 7" xfId="18784"/>
    <cellStyle name="一般 3 27 7 2 8" xfId="19928"/>
    <cellStyle name="一般 3 27 7 2 9" xfId="21063"/>
    <cellStyle name="一般 3 27 7 20" xfId="9070"/>
    <cellStyle name="一般 3 27 7 21" xfId="7974"/>
    <cellStyle name="一般 3 27 7 22" xfId="27698"/>
    <cellStyle name="一般 3 27 7 23" xfId="20872"/>
    <cellStyle name="一般 3 27 7 24" xfId="27656"/>
    <cellStyle name="一般 3 27 7 25" xfId="20828"/>
    <cellStyle name="一般 3 27 7 3" xfId="6122"/>
    <cellStyle name="一般 3 27 7 3 10" xfId="10650"/>
    <cellStyle name="一般 3 27 7 3 11" xfId="9679"/>
    <cellStyle name="一般 3 27 7 3 12" xfId="15913"/>
    <cellStyle name="一般 3 27 7 3 13" xfId="15480"/>
    <cellStyle name="一般 3 27 7 3 14" xfId="16954"/>
    <cellStyle name="一般 3 27 7 3 15" xfId="8234"/>
    <cellStyle name="一般 3 27 7 3 16" xfId="8540"/>
    <cellStyle name="一般 3 27 7 3 17" xfId="20451"/>
    <cellStyle name="一般 3 27 7 3 18" xfId="15765"/>
    <cellStyle name="一般 3 27 7 3 19" xfId="8855"/>
    <cellStyle name="一般 3 27 7 3 2" xfId="12102"/>
    <cellStyle name="一般 3 27 7 3 20" xfId="10711"/>
    <cellStyle name="一般 3 27 7 3 3" xfId="7538"/>
    <cellStyle name="一般 3 27 7 3 4" xfId="9260"/>
    <cellStyle name="一般 3 27 7 3 5" xfId="10095"/>
    <cellStyle name="一般 3 27 7 3 6" xfId="8438"/>
    <cellStyle name="一般 3 27 7 3 7" xfId="9932"/>
    <cellStyle name="一般 3 27 7 3 8" xfId="9717"/>
    <cellStyle name="一般 3 27 7 3 9" xfId="11210"/>
    <cellStyle name="一般 3 27 7 4" xfId="6425"/>
    <cellStyle name="一般 3 27 7 4 10" xfId="21786"/>
    <cellStyle name="一般 3 27 7 4 11" xfId="22896"/>
    <cellStyle name="一般 3 27 7 4 12" xfId="23993"/>
    <cellStyle name="一般 3 27 7 4 13" xfId="25080"/>
    <cellStyle name="一般 3 27 7 4 14" xfId="26156"/>
    <cellStyle name="一般 3 27 7 4 15" xfId="27217"/>
    <cellStyle name="一般 3 27 7 4 16" xfId="28242"/>
    <cellStyle name="一般 3 27 7 4 17" xfId="29246"/>
    <cellStyle name="一般 3 27 7 4 18" xfId="30218"/>
    <cellStyle name="一般 3 27 7 4 19" xfId="31150"/>
    <cellStyle name="一般 3 27 7 4 2" xfId="12361"/>
    <cellStyle name="一般 3 27 7 4 20" xfId="32073"/>
    <cellStyle name="一般 3 27 7 4 3" xfId="13573"/>
    <cellStyle name="一般 3 27 7 4 4" xfId="14797"/>
    <cellStyle name="一般 3 27 7 4 5" xfId="15990"/>
    <cellStyle name="一般 3 27 7 4 6" xfId="17173"/>
    <cellStyle name="一般 3 27 7 4 7" xfId="18362"/>
    <cellStyle name="一般 3 27 7 4 8" xfId="19526"/>
    <cellStyle name="一般 3 27 7 4 9" xfId="20653"/>
    <cellStyle name="一般 3 27 7 5" xfId="6627"/>
    <cellStyle name="一般 3 27 7 5 10" xfId="21946"/>
    <cellStyle name="一般 3 27 7 5 11" xfId="23059"/>
    <cellStyle name="一般 3 27 7 5 12" xfId="24152"/>
    <cellStyle name="一般 3 27 7 5 13" xfId="25238"/>
    <cellStyle name="一般 3 27 7 5 14" xfId="26302"/>
    <cellStyle name="一般 3 27 7 5 15" xfId="27357"/>
    <cellStyle name="一般 3 27 7 5 16" xfId="28387"/>
    <cellStyle name="一般 3 27 7 5 17" xfId="29385"/>
    <cellStyle name="一般 3 27 7 5 18" xfId="30349"/>
    <cellStyle name="一般 3 27 7 5 19" xfId="31279"/>
    <cellStyle name="一般 3 27 7 5 2" xfId="12538"/>
    <cellStyle name="一般 3 27 7 5 20" xfId="32200"/>
    <cellStyle name="一般 3 27 7 5 3" xfId="13753"/>
    <cellStyle name="一般 3 27 7 5 4" xfId="14975"/>
    <cellStyle name="一般 3 27 7 5 5" xfId="16164"/>
    <cellStyle name="一般 3 27 7 5 6" xfId="17359"/>
    <cellStyle name="一般 3 27 7 5 7" xfId="18527"/>
    <cellStyle name="一般 3 27 7 5 8" xfId="19685"/>
    <cellStyle name="一般 3 27 7 5 9" xfId="20813"/>
    <cellStyle name="一般 3 27 7 6" xfId="6769"/>
    <cellStyle name="一般 3 27 7 6 10" xfId="22058"/>
    <cellStyle name="一般 3 27 7 6 11" xfId="23166"/>
    <cellStyle name="一般 3 27 7 6 12" xfId="24260"/>
    <cellStyle name="一般 3 27 7 6 13" xfId="25343"/>
    <cellStyle name="一般 3 27 7 6 14" xfId="26410"/>
    <cellStyle name="一般 3 27 7 6 15" xfId="27459"/>
    <cellStyle name="一般 3 27 7 6 16" xfId="28487"/>
    <cellStyle name="一般 3 27 7 6 17" xfId="29483"/>
    <cellStyle name="一般 3 27 7 6 18" xfId="30432"/>
    <cellStyle name="一般 3 27 7 6 19" xfId="31363"/>
    <cellStyle name="一般 3 27 7 6 2" xfId="12660"/>
    <cellStyle name="一般 3 27 7 6 20" xfId="32283"/>
    <cellStyle name="一般 3 27 7 6 3" xfId="13879"/>
    <cellStyle name="一般 3 27 7 6 4" xfId="15097"/>
    <cellStyle name="一般 3 27 7 6 5" xfId="16282"/>
    <cellStyle name="一般 3 27 7 6 6" xfId="17481"/>
    <cellStyle name="一般 3 27 7 6 7" xfId="18651"/>
    <cellStyle name="一般 3 27 7 6 8" xfId="19800"/>
    <cellStyle name="一般 3 27 7 6 9" xfId="20932"/>
    <cellStyle name="一般 3 27 7 7" xfId="11214"/>
    <cellStyle name="一般 3 27 7 8" xfId="10134"/>
    <cellStyle name="一般 3 27 7 9" xfId="8416"/>
    <cellStyle name="一般 3 27 8" xfId="5674"/>
    <cellStyle name="一般 3 27 8 10" xfId="10545"/>
    <cellStyle name="一般 3 27 8 11" xfId="10003"/>
    <cellStyle name="一般 3 27 8 12" xfId="9627"/>
    <cellStyle name="一般 3 27 8 13" xfId="13838"/>
    <cellStyle name="一般 3 27 8 14" xfId="11586"/>
    <cellStyle name="一般 3 27 8 15" xfId="15826"/>
    <cellStyle name="一般 3 27 8 16" xfId="15005"/>
    <cellStyle name="一般 3 27 8 17" xfId="18182"/>
    <cellStyle name="一般 3 27 8 18" xfId="8744"/>
    <cellStyle name="一般 3 27 8 19" xfId="18241"/>
    <cellStyle name="一般 3 27 8 2" xfId="7080"/>
    <cellStyle name="一般 3 27 8 2 10" xfId="22332"/>
    <cellStyle name="一般 3 27 8 2 11" xfId="23440"/>
    <cellStyle name="一般 3 27 8 2 12" xfId="24535"/>
    <cellStyle name="一般 3 27 8 2 13" xfId="25616"/>
    <cellStyle name="一般 3 27 8 2 14" xfId="26682"/>
    <cellStyle name="一般 3 27 8 2 15" xfId="27728"/>
    <cellStyle name="一般 3 27 8 2 16" xfId="28748"/>
    <cellStyle name="一般 3 27 8 2 17" xfId="29734"/>
    <cellStyle name="一般 3 27 8 2 18" xfId="30683"/>
    <cellStyle name="一般 3 27 8 2 19" xfId="31611"/>
    <cellStyle name="一般 3 27 8 2 2" xfId="12953"/>
    <cellStyle name="一般 3 27 8 2 20" xfId="32527"/>
    <cellStyle name="一般 3 27 8 2 3" xfId="14169"/>
    <cellStyle name="一般 3 27 8 2 4" xfId="15382"/>
    <cellStyle name="一般 3 27 8 2 5" xfId="16575"/>
    <cellStyle name="一般 3 27 8 2 6" xfId="17768"/>
    <cellStyle name="一般 3 27 8 2 7" xfId="18934"/>
    <cellStyle name="一般 3 27 8 2 8" xfId="20077"/>
    <cellStyle name="一般 3 27 8 2 9" xfId="21214"/>
    <cellStyle name="一般 3 27 8 20" xfId="7642"/>
    <cellStyle name="一般 3 27 8 21" xfId="10946"/>
    <cellStyle name="一般 3 27 8 22" xfId="23838"/>
    <cellStyle name="一般 3 27 8 23" xfId="25309"/>
    <cellStyle name="一般 3 27 8 24" xfId="19023"/>
    <cellStyle name="一般 3 27 8 25" xfId="18664"/>
    <cellStyle name="一般 3 27 8 3" xfId="6021"/>
    <cellStyle name="一般 3 27 8 3 10" xfId="8708"/>
    <cellStyle name="一般 3 27 8 3 11" xfId="8005"/>
    <cellStyle name="一般 3 27 8 3 12" xfId="22696"/>
    <cellStyle name="一般 3 27 8 3 13" xfId="23801"/>
    <cellStyle name="一般 3 27 8 3 14" xfId="24893"/>
    <cellStyle name="一般 3 27 8 3 15" xfId="25977"/>
    <cellStyle name="一般 3 27 8 3 16" xfId="27041"/>
    <cellStyle name="一般 3 27 8 3 17" xfId="15930"/>
    <cellStyle name="一般 3 27 8 3 18" xfId="9925"/>
    <cellStyle name="一般 3 27 8 3 19" xfId="14730"/>
    <cellStyle name="一般 3 27 8 3 2" xfId="12006"/>
    <cellStyle name="一般 3 27 8 3 20" xfId="11356"/>
    <cellStyle name="一般 3 27 8 3 3" xfId="7615"/>
    <cellStyle name="一般 3 27 8 3 4" xfId="13327"/>
    <cellStyle name="一般 3 27 8 3 5" xfId="14548"/>
    <cellStyle name="一般 3 27 8 3 6" xfId="15757"/>
    <cellStyle name="一般 3 27 8 3 7" xfId="9360"/>
    <cellStyle name="一般 3 27 8 3 8" xfId="8936"/>
    <cellStyle name="一般 3 27 8 3 9" xfId="19305"/>
    <cellStyle name="一般 3 27 8 4" xfId="6712"/>
    <cellStyle name="一般 3 27 8 4 10" xfId="22015"/>
    <cellStyle name="一般 3 27 8 4 11" xfId="23126"/>
    <cellStyle name="一般 3 27 8 4 12" xfId="24218"/>
    <cellStyle name="一般 3 27 8 4 13" xfId="25300"/>
    <cellStyle name="一般 3 27 8 4 14" xfId="26369"/>
    <cellStyle name="一般 3 27 8 4 15" xfId="27420"/>
    <cellStyle name="一般 3 27 8 4 16" xfId="28448"/>
    <cellStyle name="一般 3 27 8 4 17" xfId="29448"/>
    <cellStyle name="一般 3 27 8 4 18" xfId="30402"/>
    <cellStyle name="一般 3 27 8 4 19" xfId="31333"/>
    <cellStyle name="一般 3 27 8 4 2" xfId="12614"/>
    <cellStyle name="一般 3 27 8 4 20" xfId="32253"/>
    <cellStyle name="一般 3 27 8 4 3" xfId="13829"/>
    <cellStyle name="一般 3 27 8 4 4" xfId="15047"/>
    <cellStyle name="一般 3 27 8 4 5" xfId="16238"/>
    <cellStyle name="一般 3 27 8 4 6" xfId="17433"/>
    <cellStyle name="一般 3 27 8 4 7" xfId="18604"/>
    <cellStyle name="一般 3 27 8 4 8" xfId="19759"/>
    <cellStyle name="一般 3 27 8 4 9" xfId="20885"/>
    <cellStyle name="一般 3 27 8 5" xfId="6926"/>
    <cellStyle name="一般 3 27 8 5 10" xfId="22199"/>
    <cellStyle name="一般 3 27 8 5 11" xfId="23305"/>
    <cellStyle name="一般 3 27 8 5 12" xfId="24403"/>
    <cellStyle name="一般 3 27 8 5 13" xfId="25484"/>
    <cellStyle name="一般 3 27 8 5 14" xfId="26549"/>
    <cellStyle name="一般 3 27 8 5 15" xfId="27595"/>
    <cellStyle name="一般 3 27 8 5 16" xfId="28624"/>
    <cellStyle name="一般 3 27 8 5 17" xfId="29613"/>
    <cellStyle name="一般 3 27 8 5 18" xfId="30562"/>
    <cellStyle name="一般 3 27 8 5 19" xfId="31492"/>
    <cellStyle name="一般 3 27 8 5 2" xfId="12807"/>
    <cellStyle name="一般 3 27 8 5 20" xfId="32411"/>
    <cellStyle name="一般 3 27 8 5 3" xfId="14026"/>
    <cellStyle name="一般 3 27 8 5 4" xfId="15244"/>
    <cellStyle name="一般 3 27 8 5 5" xfId="16431"/>
    <cellStyle name="一般 3 27 8 5 6" xfId="17626"/>
    <cellStyle name="一般 3 27 8 5 7" xfId="18797"/>
    <cellStyle name="一般 3 27 8 5 8" xfId="19941"/>
    <cellStyle name="一般 3 27 8 5 9" xfId="21077"/>
    <cellStyle name="一般 3 27 8 6" xfId="7178"/>
    <cellStyle name="一般 3 27 8 6 10" xfId="22421"/>
    <cellStyle name="一般 3 27 8 6 11" xfId="23527"/>
    <cellStyle name="一般 3 27 8 6 12" xfId="24620"/>
    <cellStyle name="一般 3 27 8 6 13" xfId="25706"/>
    <cellStyle name="一般 3 27 8 6 14" xfId="26765"/>
    <cellStyle name="一般 3 27 8 6 15" xfId="27810"/>
    <cellStyle name="一般 3 27 8 6 16" xfId="28831"/>
    <cellStyle name="一般 3 27 8 6 17" xfId="29819"/>
    <cellStyle name="一般 3 27 8 6 18" xfId="30761"/>
    <cellStyle name="一般 3 27 8 6 19" xfId="31689"/>
    <cellStyle name="一般 3 27 8 6 2" xfId="13045"/>
    <cellStyle name="一般 3 27 8 6 20" xfId="32605"/>
    <cellStyle name="一般 3 27 8 6 3" xfId="14265"/>
    <cellStyle name="一般 3 27 8 6 4" xfId="15474"/>
    <cellStyle name="一般 3 27 8 6 5" xfId="16665"/>
    <cellStyle name="一般 3 27 8 6 6" xfId="17861"/>
    <cellStyle name="一般 3 27 8 6 7" xfId="19024"/>
    <cellStyle name="一般 3 27 8 6 8" xfId="20165"/>
    <cellStyle name="一般 3 27 8 6 9" xfId="21300"/>
    <cellStyle name="一般 3 27 8 7" xfId="11737"/>
    <cellStyle name="一般 3 27 8 8" xfId="7830"/>
    <cellStyle name="一般 3 27 8 9" xfId="9038"/>
    <cellStyle name="一般 3 27 9" xfId="5909"/>
    <cellStyle name="一般 3 27 9 10" xfId="11802"/>
    <cellStyle name="一般 3 27 9 11" xfId="7781"/>
    <cellStyle name="一般 3 27 9 12" xfId="8932"/>
    <cellStyle name="一般 3 27 9 13" xfId="11898"/>
    <cellStyle name="一般 3 27 9 14" xfId="13745"/>
    <cellStyle name="一般 3 27 9 15" xfId="8458"/>
    <cellStyle name="一般 3 27 9 16" xfId="13507"/>
    <cellStyle name="一般 3 27 9 17" xfId="9919"/>
    <cellStyle name="一般 3 27 9 18" xfId="18642"/>
    <cellStyle name="一般 3 27 9 19" xfId="19596"/>
    <cellStyle name="一般 3 27 9 2" xfId="7146"/>
    <cellStyle name="一般 3 27 9 2 10" xfId="22392"/>
    <cellStyle name="一般 3 27 9 2 11" xfId="23498"/>
    <cellStyle name="一般 3 27 9 2 12" xfId="24593"/>
    <cellStyle name="一般 3 27 9 2 13" xfId="25678"/>
    <cellStyle name="一般 3 27 9 2 14" xfId="26740"/>
    <cellStyle name="一般 3 27 9 2 15" xfId="27784"/>
    <cellStyle name="一般 3 27 9 2 16" xfId="28805"/>
    <cellStyle name="一般 3 27 9 2 17" xfId="29793"/>
    <cellStyle name="一般 3 27 9 2 18" xfId="30737"/>
    <cellStyle name="一般 3 27 9 2 19" xfId="31665"/>
    <cellStyle name="一般 3 27 9 2 2" xfId="13015"/>
    <cellStyle name="一般 3 27 9 2 20" xfId="32581"/>
    <cellStyle name="一般 3 27 9 2 3" xfId="14235"/>
    <cellStyle name="一般 3 27 9 2 4" xfId="15445"/>
    <cellStyle name="一般 3 27 9 2 5" xfId="16636"/>
    <cellStyle name="一般 3 27 9 2 6" xfId="17830"/>
    <cellStyle name="一般 3 27 9 2 7" xfId="18995"/>
    <cellStyle name="一般 3 27 9 2 8" xfId="20139"/>
    <cellStyle name="一般 3 27 9 2 9" xfId="21273"/>
    <cellStyle name="一般 3 27 9 20" xfId="20923"/>
    <cellStyle name="一般 3 27 9 21" xfId="7937"/>
    <cellStyle name="一般 3 27 9 22" xfId="9486"/>
    <cellStyle name="一般 3 27 9 23" xfId="23818"/>
    <cellStyle name="一般 3 27 9 24" xfId="25230"/>
    <cellStyle name="一般 3 27 9 25" xfId="9382"/>
    <cellStyle name="一般 3 27 9 3" xfId="7234"/>
    <cellStyle name="一般 3 27 9 3 10" xfId="22471"/>
    <cellStyle name="一般 3 27 9 3 11" xfId="23577"/>
    <cellStyle name="一般 3 27 9 3 12" xfId="24669"/>
    <cellStyle name="一般 3 27 9 3 13" xfId="25756"/>
    <cellStyle name="一般 3 27 9 3 14" xfId="26816"/>
    <cellStyle name="一般 3 27 9 3 15" xfId="27859"/>
    <cellStyle name="一般 3 27 9 3 16" xfId="28880"/>
    <cellStyle name="一般 3 27 9 3 17" xfId="29868"/>
    <cellStyle name="一般 3 27 9 3 18" xfId="30809"/>
    <cellStyle name="一般 3 27 9 3 19" xfId="31736"/>
    <cellStyle name="一般 3 27 9 3 2" xfId="13097"/>
    <cellStyle name="一般 3 27 9 3 20" xfId="32652"/>
    <cellStyle name="一般 3 27 9 3 3" xfId="14317"/>
    <cellStyle name="一般 3 27 9 3 4" xfId="15526"/>
    <cellStyle name="一般 3 27 9 3 5" xfId="16720"/>
    <cellStyle name="一般 3 27 9 3 6" xfId="17913"/>
    <cellStyle name="一般 3 27 9 3 7" xfId="19076"/>
    <cellStyle name="一般 3 27 9 3 8" xfId="20217"/>
    <cellStyle name="一般 3 27 9 3 9" xfId="21354"/>
    <cellStyle name="一般 3 27 9 4" xfId="7309"/>
    <cellStyle name="一般 3 27 9 4 10" xfId="22539"/>
    <cellStyle name="一般 3 27 9 4 11" xfId="23644"/>
    <cellStyle name="一般 3 27 9 4 12" xfId="24736"/>
    <cellStyle name="一般 3 27 9 4 13" xfId="25823"/>
    <cellStyle name="一般 3 27 9 4 14" xfId="26885"/>
    <cellStyle name="一般 3 27 9 4 15" xfId="27928"/>
    <cellStyle name="一般 3 27 9 4 16" xfId="28948"/>
    <cellStyle name="一般 3 27 9 4 17" xfId="29936"/>
    <cellStyle name="一般 3 27 9 4 18" xfId="30876"/>
    <cellStyle name="一般 3 27 9 4 19" xfId="31803"/>
    <cellStyle name="一般 3 27 9 4 2" xfId="13167"/>
    <cellStyle name="一般 3 27 9 4 20" xfId="32719"/>
    <cellStyle name="一般 3 27 9 4 3" xfId="14388"/>
    <cellStyle name="一般 3 27 9 4 4" xfId="15599"/>
    <cellStyle name="一般 3 27 9 4 5" xfId="16791"/>
    <cellStyle name="一般 3 27 9 4 6" xfId="17985"/>
    <cellStyle name="一般 3 27 9 4 7" xfId="19147"/>
    <cellStyle name="一般 3 27 9 4 8" xfId="20289"/>
    <cellStyle name="一般 3 27 9 4 9" xfId="21424"/>
    <cellStyle name="一般 3 27 9 5" xfId="7378"/>
    <cellStyle name="一般 3 27 9 5 10" xfId="22607"/>
    <cellStyle name="一般 3 27 9 5 11" xfId="23711"/>
    <cellStyle name="一般 3 27 9 5 12" xfId="24804"/>
    <cellStyle name="一般 3 27 9 5 13" xfId="25890"/>
    <cellStyle name="一般 3 27 9 5 14" xfId="26952"/>
    <cellStyle name="一般 3 27 9 5 15" xfId="27997"/>
    <cellStyle name="一般 3 27 9 5 16" xfId="29015"/>
    <cellStyle name="一般 3 27 9 5 17" xfId="30003"/>
    <cellStyle name="一般 3 27 9 5 18" xfId="30943"/>
    <cellStyle name="一般 3 27 9 5 19" xfId="31870"/>
    <cellStyle name="一般 3 27 9 5 2" xfId="13236"/>
    <cellStyle name="一般 3 27 9 5 20" xfId="32785"/>
    <cellStyle name="一般 3 27 9 5 3" xfId="14457"/>
    <cellStyle name="一般 3 27 9 5 4" xfId="15667"/>
    <cellStyle name="一般 3 27 9 5 5" xfId="16860"/>
    <cellStyle name="一般 3 27 9 5 6" xfId="18053"/>
    <cellStyle name="一般 3 27 9 5 7" xfId="19215"/>
    <cellStyle name="一般 3 27 9 5 8" xfId="20358"/>
    <cellStyle name="一般 3 27 9 5 9" xfId="21492"/>
    <cellStyle name="一般 3 27 9 6" xfId="7444"/>
    <cellStyle name="一般 3 27 9 6 10" xfId="22673"/>
    <cellStyle name="一般 3 27 9 6 11" xfId="23777"/>
    <cellStyle name="一般 3 27 9 6 12" xfId="24870"/>
    <cellStyle name="一般 3 27 9 6 13" xfId="25956"/>
    <cellStyle name="一般 3 27 9 6 14" xfId="27018"/>
    <cellStyle name="一般 3 27 9 6 15" xfId="28063"/>
    <cellStyle name="一般 3 27 9 6 16" xfId="29081"/>
    <cellStyle name="一般 3 27 9 6 17" xfId="30069"/>
    <cellStyle name="一般 3 27 9 6 18" xfId="31009"/>
    <cellStyle name="一般 3 27 9 6 19" xfId="31936"/>
    <cellStyle name="一般 3 27 9 6 2" xfId="13302"/>
    <cellStyle name="一般 3 27 9 6 20" xfId="32851"/>
    <cellStyle name="一般 3 27 9 6 3" xfId="14523"/>
    <cellStyle name="一般 3 27 9 6 4" xfId="15733"/>
    <cellStyle name="一般 3 27 9 6 5" xfId="16926"/>
    <cellStyle name="一般 3 27 9 6 6" xfId="18119"/>
    <cellStyle name="一般 3 27 9 6 7" xfId="19281"/>
    <cellStyle name="一般 3 27 9 6 8" xfId="20424"/>
    <cellStyle name="一般 3 27 9 6 9" xfId="21558"/>
    <cellStyle name="一般 3 27 9 7" xfId="11916"/>
    <cellStyle name="一般 3 27 9 8" xfId="7691"/>
    <cellStyle name="一般 3 27 9 9" xfId="9142"/>
    <cellStyle name="一般 3 28" xfId="4739"/>
    <cellStyle name="一般 3 29" xfId="5108"/>
    <cellStyle name="一般 3 3" xfId="966"/>
    <cellStyle name="一般 3 30" xfId="5272"/>
    <cellStyle name="一般 3 31" xfId="5889"/>
    <cellStyle name="一般 3 32" xfId="5437"/>
    <cellStyle name="一般 3 33" xfId="5670"/>
    <cellStyle name="一般 3 34" xfId="5557"/>
    <cellStyle name="一般 3 35" xfId="5763"/>
    <cellStyle name="一般 3 36" xfId="5042"/>
    <cellStyle name="一般 3 37" xfId="5364"/>
    <cellStyle name="一般 3 38" xfId="5213"/>
    <cellStyle name="一般 3 39" xfId="5603"/>
    <cellStyle name="一般 3 4" xfId="2714"/>
    <cellStyle name="一般 3 40" xfId="6226"/>
    <cellStyle name="一般 3 41" xfId="6365"/>
    <cellStyle name="一般 3 42" xfId="6604"/>
    <cellStyle name="一般 3 43" xfId="6273"/>
    <cellStyle name="一般 3 44" xfId="6170"/>
    <cellStyle name="一般 3 45" xfId="8265"/>
    <cellStyle name="一般 3 46" xfId="8718"/>
    <cellStyle name="一般 3 47" xfId="9420"/>
    <cellStyle name="一般 3 48" xfId="12723"/>
    <cellStyle name="一般 3 49" xfId="13944"/>
    <cellStyle name="一般 3 5" xfId="2968"/>
    <cellStyle name="一般 3 50" xfId="8785"/>
    <cellStyle name="一般 3 51" xfId="10249"/>
    <cellStyle name="一般 3 52" xfId="16067"/>
    <cellStyle name="一般 3 53" xfId="11945"/>
    <cellStyle name="一般 3 54" xfId="17038"/>
    <cellStyle name="一般 3 55" xfId="20994"/>
    <cellStyle name="一般 3 56" xfId="22117"/>
    <cellStyle name="一般 3 57" xfId="23224"/>
    <cellStyle name="一般 3 58" xfId="24322"/>
    <cellStyle name="一般 3 59" xfId="25404"/>
    <cellStyle name="一般 3 6" xfId="2689"/>
    <cellStyle name="一般 3 60" xfId="10643"/>
    <cellStyle name="一般 3 61" xfId="11053"/>
    <cellStyle name="一般 3 62" xfId="11973"/>
    <cellStyle name="一般 3 63" xfId="17867"/>
    <cellStyle name="一般 3 64" xfId="33000"/>
    <cellStyle name="一般 3 7" xfId="2999"/>
    <cellStyle name="一般 3 8" xfId="2668"/>
    <cellStyle name="一般 3 9" xfId="3024"/>
    <cellStyle name="一般 30" xfId="967"/>
    <cellStyle name="一般 31" xfId="968"/>
    <cellStyle name="一般 32" xfId="969"/>
    <cellStyle name="一般 32 10" xfId="970"/>
    <cellStyle name="一般 32 10 2" xfId="33067"/>
    <cellStyle name="一般 32 11" xfId="971"/>
    <cellStyle name="一般 32 11 2" xfId="33075"/>
    <cellStyle name="一般 32 12" xfId="972"/>
    <cellStyle name="一般 32 13" xfId="973"/>
    <cellStyle name="一般 32 14" xfId="974"/>
    <cellStyle name="一般 32 15" xfId="975"/>
    <cellStyle name="一般 32 16" xfId="976"/>
    <cellStyle name="一般 32 17" xfId="977"/>
    <cellStyle name="一般 32 18" xfId="33025"/>
    <cellStyle name="一般 32 2" xfId="978"/>
    <cellStyle name="一般 32 3" xfId="979"/>
    <cellStyle name="一般 32 3 2" xfId="33059"/>
    <cellStyle name="一般 32 4" xfId="980"/>
    <cellStyle name="一般 32 4 2" xfId="33057"/>
    <cellStyle name="一般 32 5" xfId="981"/>
    <cellStyle name="一般 32 5 2" xfId="33058"/>
    <cellStyle name="一般 32 6" xfId="982"/>
    <cellStyle name="一般 32 6 2" xfId="33065"/>
    <cellStyle name="一般 32 7" xfId="983"/>
    <cellStyle name="一般 32 7 2" xfId="33074"/>
    <cellStyle name="一般 32 8" xfId="984"/>
    <cellStyle name="一般 32 8 2" xfId="33078"/>
    <cellStyle name="一般 32 9" xfId="985"/>
    <cellStyle name="一般 32 9 2" xfId="33077"/>
    <cellStyle name="一般 33" xfId="986"/>
    <cellStyle name="一般 33 10" xfId="987"/>
    <cellStyle name="一般 33 10 2" xfId="33088"/>
    <cellStyle name="一般 33 11" xfId="988"/>
    <cellStyle name="一般 33 11 2" xfId="33089"/>
    <cellStyle name="一般 33 12" xfId="989"/>
    <cellStyle name="一般 33 13" xfId="990"/>
    <cellStyle name="一般 33 14" xfId="991"/>
    <cellStyle name="一般 33 15" xfId="992"/>
    <cellStyle name="一般 33 16" xfId="993"/>
    <cellStyle name="一般 33 17" xfId="994"/>
    <cellStyle name="一般 33 18" xfId="33090"/>
    <cellStyle name="一般 33 2" xfId="995"/>
    <cellStyle name="一般 33 3" xfId="996"/>
    <cellStyle name="一般 33 3 2" xfId="33062"/>
    <cellStyle name="一般 33 4" xfId="997"/>
    <cellStyle name="一般 33 4 2" xfId="33069"/>
    <cellStyle name="一般 33 5" xfId="998"/>
    <cellStyle name="一般 33 5 2" xfId="33071"/>
    <cellStyle name="一般 33 6" xfId="999"/>
    <cellStyle name="一般 33 6 2" xfId="33079"/>
    <cellStyle name="一般 33 7" xfId="1000"/>
    <cellStyle name="一般 33 7 2" xfId="33081"/>
    <cellStyle name="一般 33 8" xfId="1001"/>
    <cellStyle name="一般 33 8 2" xfId="33084"/>
    <cellStyle name="一般 33 9" xfId="1002"/>
    <cellStyle name="一般 33 9 2" xfId="33086"/>
    <cellStyle name="一般 34" xfId="1003"/>
    <cellStyle name="一般 35" xfId="1004"/>
    <cellStyle name="一般 36" xfId="1005"/>
    <cellStyle name="一般 37" xfId="1006"/>
    <cellStyle name="一般 38" xfId="1007"/>
    <cellStyle name="一般 39" xfId="1008"/>
    <cellStyle name="一般 4" xfId="1009"/>
    <cellStyle name="一般 4 10" xfId="3481"/>
    <cellStyle name="一般 4 11" xfId="3363"/>
    <cellStyle name="一般 4 12" xfId="3377"/>
    <cellStyle name="一般 4 13" xfId="2476"/>
    <cellStyle name="一般 4 14" xfId="3317"/>
    <cellStyle name="一般 4 15" xfId="3506"/>
    <cellStyle name="一般 4 16" xfId="3312"/>
    <cellStyle name="一般 4 17" xfId="3618"/>
    <cellStyle name="一般 4 18" xfId="3979"/>
    <cellStyle name="一般 4 19" xfId="4279"/>
    <cellStyle name="一般 4 2" xfId="1010"/>
    <cellStyle name="一般 4 20" xfId="3953"/>
    <cellStyle name="一般 4 21" xfId="4267"/>
    <cellStyle name="一般 4 22" xfId="4348"/>
    <cellStyle name="一般 4 23" xfId="4242"/>
    <cellStyle name="一般 4 24" xfId="3980"/>
    <cellStyle name="一般 4 25" xfId="4359"/>
    <cellStyle name="一般 4 26" xfId="4594"/>
    <cellStyle name="一般 4 27" xfId="4740"/>
    <cellStyle name="一般 4 28" xfId="5116"/>
    <cellStyle name="一般 4 29" xfId="5266"/>
    <cellStyle name="一般 4 3" xfId="2752"/>
    <cellStyle name="一般 4 30" xfId="5572"/>
    <cellStyle name="一般 4 31" xfId="4992"/>
    <cellStyle name="一般 4 32" xfId="5824"/>
    <cellStyle name="一般 4 33" xfId="5369"/>
    <cellStyle name="一般 4 34" xfId="5211"/>
    <cellStyle name="一般 4 35" xfId="5463"/>
    <cellStyle name="一般 4 36" xfId="5027"/>
    <cellStyle name="一般 4 37" xfId="5575"/>
    <cellStyle name="一般 4 38" xfId="4951"/>
    <cellStyle name="一般 4 39" xfId="6231"/>
    <cellStyle name="一般 4 4" xfId="2924"/>
    <cellStyle name="一般 4 40" xfId="6499"/>
    <cellStyle name="一般 4 41" xfId="6954"/>
    <cellStyle name="一般 4 42" xfId="6636"/>
    <cellStyle name="一般 4 43" xfId="6436"/>
    <cellStyle name="一般 4 44" xfId="8300"/>
    <cellStyle name="一般 4 45" xfId="8689"/>
    <cellStyle name="一般 4 46" xfId="9977"/>
    <cellStyle name="一般 4 47" xfId="11048"/>
    <cellStyle name="一般 4 48" xfId="10626"/>
    <cellStyle name="一般 4 49" xfId="18148"/>
    <cellStyle name="一般 4 5" xfId="2733"/>
    <cellStyle name="一般 4 50" xfId="11038"/>
    <cellStyle name="一般 4 51" xfId="14962"/>
    <cellStyle name="一般 4 52" xfId="11220"/>
    <cellStyle name="一般 4 53" xfId="7825"/>
    <cellStyle name="一般 4 54" xfId="10902"/>
    <cellStyle name="一般 4 55" xfId="15920"/>
    <cellStyle name="一般 4 56" xfId="18233"/>
    <cellStyle name="一般 4 57" xfId="11917"/>
    <cellStyle name="一般 4 58" xfId="17793"/>
    <cellStyle name="一般 4 59" xfId="17239"/>
    <cellStyle name="一般 4 6" xfId="2944"/>
    <cellStyle name="一般 4 60" xfId="30089"/>
    <cellStyle name="一般 4 61" xfId="26040"/>
    <cellStyle name="一般 4 62" xfId="31955"/>
    <cellStyle name="一般 4 63" xfId="33026"/>
    <cellStyle name="一般 4 7" xfId="2713"/>
    <cellStyle name="一般 4 8" xfId="2969"/>
    <cellStyle name="一般 4 9" xfId="2688"/>
    <cellStyle name="一般 40" xfId="1011"/>
    <cellStyle name="一般 41" xfId="1012"/>
    <cellStyle name="一般 41 2" xfId="33063"/>
    <cellStyle name="一般 42" xfId="1013"/>
    <cellStyle name="一般 42 2" xfId="33064"/>
    <cellStyle name="一般 43" xfId="1014"/>
    <cellStyle name="一般 43 2" xfId="33098"/>
    <cellStyle name="一般 44" xfId="2343"/>
    <cellStyle name="一般 44 2" xfId="33050"/>
    <cellStyle name="一般 45" xfId="1015"/>
    <cellStyle name="一般 46" xfId="2385"/>
    <cellStyle name="一般 47" xfId="4463"/>
    <cellStyle name="一般 48" xfId="3730"/>
    <cellStyle name="一般 49" xfId="3772"/>
    <cellStyle name="一般 5" xfId="1016"/>
    <cellStyle name="一般 5 2" xfId="33027"/>
    <cellStyle name="一般 50" xfId="4464"/>
    <cellStyle name="一般 51" xfId="4465"/>
    <cellStyle name="一般 52" xfId="4466"/>
    <cellStyle name="一般 52 2" xfId="33052"/>
    <cellStyle name="一般 53" xfId="4508"/>
    <cellStyle name="一般 54" xfId="4550"/>
    <cellStyle name="一般 54 10" xfId="5713"/>
    <cellStyle name="一般 54 10 10" xfId="12631"/>
    <cellStyle name="一般 54 10 11" xfId="13846"/>
    <cellStyle name="一般 54 10 12" xfId="14711"/>
    <cellStyle name="一般 54 10 13" xfId="16169"/>
    <cellStyle name="一般 54 10 14" xfId="17094"/>
    <cellStyle name="一般 54 10 15" xfId="11665"/>
    <cellStyle name="一般 54 10 16" xfId="14072"/>
    <cellStyle name="一般 54 10 17" xfId="8364"/>
    <cellStyle name="一般 54 10 18" xfId="22030"/>
    <cellStyle name="一般 54 10 19" xfId="23140"/>
    <cellStyle name="一般 54 10 2" xfId="7090"/>
    <cellStyle name="一般 54 10 2 10" xfId="22341"/>
    <cellStyle name="一般 54 10 2 11" xfId="23449"/>
    <cellStyle name="一般 54 10 2 12" xfId="24544"/>
    <cellStyle name="一般 54 10 2 13" xfId="25626"/>
    <cellStyle name="一般 54 10 2 14" xfId="26691"/>
    <cellStyle name="一般 54 10 2 15" xfId="27737"/>
    <cellStyle name="一般 54 10 2 16" xfId="28757"/>
    <cellStyle name="一般 54 10 2 17" xfId="29743"/>
    <cellStyle name="一般 54 10 2 18" xfId="30692"/>
    <cellStyle name="一般 54 10 2 19" xfId="31620"/>
    <cellStyle name="一般 54 10 2 2" xfId="12962"/>
    <cellStyle name="一般 54 10 2 20" xfId="32536"/>
    <cellStyle name="一般 54 10 2 3" xfId="14179"/>
    <cellStyle name="一般 54 10 2 4" xfId="15392"/>
    <cellStyle name="一般 54 10 2 5" xfId="16584"/>
    <cellStyle name="一般 54 10 2 6" xfId="17777"/>
    <cellStyle name="一般 54 10 2 7" xfId="18943"/>
    <cellStyle name="一般 54 10 2 8" xfId="20086"/>
    <cellStyle name="一般 54 10 2 9" xfId="21223"/>
    <cellStyle name="一般 54 10 20" xfId="24235"/>
    <cellStyle name="一般 54 10 21" xfId="25317"/>
    <cellStyle name="一般 54 10 22" xfId="14942"/>
    <cellStyle name="一般 54 10 23" xfId="27360"/>
    <cellStyle name="一般 54 10 24" xfId="28178"/>
    <cellStyle name="一般 54 10 25" xfId="12212"/>
    <cellStyle name="一般 54 10 3" xfId="6014"/>
    <cellStyle name="一般 54 10 3 10" xfId="17106"/>
    <cellStyle name="一般 54 10 3 11" xfId="19464"/>
    <cellStyle name="一般 54 10 3 12" xfId="8093"/>
    <cellStyle name="一般 54 10 3 13" xfId="7861"/>
    <cellStyle name="一般 54 10 3 14" xfId="11056"/>
    <cellStyle name="一般 54 10 3 15" xfId="17646"/>
    <cellStyle name="一般 54 10 3 16" xfId="8241"/>
    <cellStyle name="一般 54 10 3 17" xfId="25325"/>
    <cellStyle name="一般 54 10 3 18" xfId="20532"/>
    <cellStyle name="一般 54 10 3 19" xfId="9967"/>
    <cellStyle name="一般 54 10 3 2" xfId="11999"/>
    <cellStyle name="一般 54 10 3 20" xfId="21963"/>
    <cellStyle name="一般 54 10 3 3" xfId="11106"/>
    <cellStyle name="一般 54 10 3 4" xfId="11027"/>
    <cellStyle name="一般 54 10 3 5" xfId="10174"/>
    <cellStyle name="一般 54 10 3 6" xfId="8382"/>
    <cellStyle name="一般 54 10 3 7" xfId="8336"/>
    <cellStyle name="一般 54 10 3 8" xfId="13656"/>
    <cellStyle name="一般 54 10 3 9" xfId="9507"/>
    <cellStyle name="一般 54 10 4" xfId="7261"/>
    <cellStyle name="一般 54 10 4 10" xfId="22496"/>
    <cellStyle name="一般 54 10 4 11" xfId="23602"/>
    <cellStyle name="一般 54 10 4 12" xfId="24694"/>
    <cellStyle name="一般 54 10 4 13" xfId="25781"/>
    <cellStyle name="一般 54 10 4 14" xfId="26842"/>
    <cellStyle name="一般 54 10 4 15" xfId="27884"/>
    <cellStyle name="一般 54 10 4 16" xfId="28906"/>
    <cellStyle name="一般 54 10 4 17" xfId="29894"/>
    <cellStyle name="一般 54 10 4 18" xfId="30834"/>
    <cellStyle name="一般 54 10 4 19" xfId="31761"/>
    <cellStyle name="一般 54 10 4 2" xfId="13123"/>
    <cellStyle name="一般 54 10 4 20" xfId="32677"/>
    <cellStyle name="一般 54 10 4 3" xfId="14344"/>
    <cellStyle name="一般 54 10 4 4" xfId="15552"/>
    <cellStyle name="一般 54 10 4 5" xfId="16745"/>
    <cellStyle name="一般 54 10 4 6" xfId="17940"/>
    <cellStyle name="一般 54 10 4 7" xfId="19103"/>
    <cellStyle name="一般 54 10 4 8" xfId="20243"/>
    <cellStyle name="一般 54 10 4 9" xfId="21381"/>
    <cellStyle name="一般 54 10 5" xfId="7334"/>
    <cellStyle name="一般 54 10 5 10" xfId="22564"/>
    <cellStyle name="一般 54 10 5 11" xfId="23669"/>
    <cellStyle name="一般 54 10 5 12" xfId="24761"/>
    <cellStyle name="一般 54 10 5 13" xfId="25848"/>
    <cellStyle name="一般 54 10 5 14" xfId="26910"/>
    <cellStyle name="一般 54 10 5 15" xfId="27953"/>
    <cellStyle name="一般 54 10 5 16" xfId="28973"/>
    <cellStyle name="一般 54 10 5 17" xfId="29961"/>
    <cellStyle name="一般 54 10 5 18" xfId="30901"/>
    <cellStyle name="一般 54 10 5 19" xfId="31828"/>
    <cellStyle name="一般 54 10 5 2" xfId="13192"/>
    <cellStyle name="一般 54 10 5 20" xfId="32743"/>
    <cellStyle name="一般 54 10 5 3" xfId="14413"/>
    <cellStyle name="一般 54 10 5 4" xfId="15624"/>
    <cellStyle name="一般 54 10 5 5" xfId="16816"/>
    <cellStyle name="一般 54 10 5 6" xfId="18010"/>
    <cellStyle name="一般 54 10 5 7" xfId="19172"/>
    <cellStyle name="一般 54 10 5 8" xfId="20314"/>
    <cellStyle name="一般 54 10 5 9" xfId="21449"/>
    <cellStyle name="一般 54 10 6" xfId="7402"/>
    <cellStyle name="一般 54 10 6 10" xfId="22631"/>
    <cellStyle name="一般 54 10 6 11" xfId="23735"/>
    <cellStyle name="一般 54 10 6 12" xfId="24828"/>
    <cellStyle name="一般 54 10 6 13" xfId="25914"/>
    <cellStyle name="一般 54 10 6 14" xfId="26976"/>
    <cellStyle name="一般 54 10 6 15" xfId="28021"/>
    <cellStyle name="一般 54 10 6 16" xfId="29039"/>
    <cellStyle name="一般 54 10 6 17" xfId="30027"/>
    <cellStyle name="一般 54 10 6 18" xfId="30967"/>
    <cellStyle name="一般 54 10 6 19" xfId="31894"/>
    <cellStyle name="一般 54 10 6 2" xfId="13260"/>
    <cellStyle name="一般 54 10 6 20" xfId="32809"/>
    <cellStyle name="一般 54 10 6 3" xfId="14481"/>
    <cellStyle name="一般 54 10 6 4" xfId="15691"/>
    <cellStyle name="一般 54 10 6 5" xfId="16884"/>
    <cellStyle name="一般 54 10 6 6" xfId="18077"/>
    <cellStyle name="一般 54 10 6 7" xfId="19239"/>
    <cellStyle name="一般 54 10 6 8" xfId="20382"/>
    <cellStyle name="一般 54 10 6 9" xfId="21516"/>
    <cellStyle name="一般 54 10 7" xfId="11768"/>
    <cellStyle name="一般 54 10 8" xfId="7811"/>
    <cellStyle name="一般 54 10 9" xfId="9057"/>
    <cellStyle name="一般 54 11" xfId="5010"/>
    <cellStyle name="一般 54 11 10" xfId="9487"/>
    <cellStyle name="一般 54 11 11" xfId="12495"/>
    <cellStyle name="一般 54 11 12" xfId="11519"/>
    <cellStyle name="一般 54 11 13" xfId="10792"/>
    <cellStyle name="一般 54 11 14" xfId="8905"/>
    <cellStyle name="一般 54 11 15" xfId="11732"/>
    <cellStyle name="一般 54 11 16" xfId="8933"/>
    <cellStyle name="一般 54 11 17" xfId="10743"/>
    <cellStyle name="一般 54 11 18" xfId="20570"/>
    <cellStyle name="一般 54 11 19" xfId="21906"/>
    <cellStyle name="一般 54 11 2" xfId="6921"/>
    <cellStyle name="一般 54 11 2 10" xfId="22194"/>
    <cellStyle name="一般 54 11 2 11" xfId="23300"/>
    <cellStyle name="一般 54 11 2 12" xfId="24398"/>
    <cellStyle name="一般 54 11 2 13" xfId="25480"/>
    <cellStyle name="一般 54 11 2 14" xfId="26544"/>
    <cellStyle name="一般 54 11 2 15" xfId="27590"/>
    <cellStyle name="一般 54 11 2 16" xfId="28619"/>
    <cellStyle name="一般 54 11 2 17" xfId="29609"/>
    <cellStyle name="一般 54 11 2 18" xfId="30558"/>
    <cellStyle name="一般 54 11 2 19" xfId="31488"/>
    <cellStyle name="一般 54 11 2 2" xfId="12802"/>
    <cellStyle name="一般 54 11 2 20" xfId="32407"/>
    <cellStyle name="一般 54 11 2 3" xfId="14021"/>
    <cellStyle name="一般 54 11 2 4" xfId="15239"/>
    <cellStyle name="一般 54 11 2 5" xfId="16426"/>
    <cellStyle name="一般 54 11 2 6" xfId="17621"/>
    <cellStyle name="一般 54 11 2 7" xfId="18793"/>
    <cellStyle name="一般 54 11 2 8" xfId="19937"/>
    <cellStyle name="一般 54 11 2 9" xfId="21072"/>
    <cellStyle name="一般 54 11 20" xfId="23019"/>
    <cellStyle name="一般 54 11 21" xfId="24118"/>
    <cellStyle name="一般 54 11 22" xfId="23808"/>
    <cellStyle name="一般 54 11 23" xfId="8156"/>
    <cellStyle name="一般 54 11 24" xfId="15883"/>
    <cellStyle name="一般 54 11 25" xfId="11631"/>
    <cellStyle name="一般 54 11 3" xfId="6829"/>
    <cellStyle name="一般 54 11 3 10" xfId="22108"/>
    <cellStyle name="一般 54 11 3 11" xfId="23215"/>
    <cellStyle name="一般 54 11 3 12" xfId="24312"/>
    <cellStyle name="一般 54 11 3 13" xfId="25394"/>
    <cellStyle name="一般 54 11 3 14" xfId="26459"/>
    <cellStyle name="一般 54 11 3 15" xfId="27510"/>
    <cellStyle name="一般 54 11 3 16" xfId="28536"/>
    <cellStyle name="一般 54 11 3 17" xfId="29529"/>
    <cellStyle name="一般 54 11 3 18" xfId="30479"/>
    <cellStyle name="一般 54 11 3 19" xfId="31409"/>
    <cellStyle name="一般 54 11 3 2" xfId="12713"/>
    <cellStyle name="一般 54 11 3 20" xfId="32328"/>
    <cellStyle name="一般 54 11 3 3" xfId="13934"/>
    <cellStyle name="一般 54 11 3 4" xfId="15151"/>
    <cellStyle name="一般 54 11 3 5" xfId="16337"/>
    <cellStyle name="一般 54 11 3 6" xfId="17536"/>
    <cellStyle name="一般 54 11 3 7" xfId="18704"/>
    <cellStyle name="一般 54 11 3 8" xfId="19852"/>
    <cellStyle name="一般 54 11 3 9" xfId="20983"/>
    <cellStyle name="一般 54 11 4" xfId="6835"/>
    <cellStyle name="一般 54 11 4 10" xfId="22114"/>
    <cellStyle name="一般 54 11 4 11" xfId="23221"/>
    <cellStyle name="一般 54 11 4 12" xfId="24318"/>
    <cellStyle name="一般 54 11 4 13" xfId="25400"/>
    <cellStyle name="一般 54 11 4 14" xfId="26465"/>
    <cellStyle name="一般 54 11 4 15" xfId="27516"/>
    <cellStyle name="一般 54 11 4 16" xfId="28542"/>
    <cellStyle name="一般 54 11 4 17" xfId="29535"/>
    <cellStyle name="一般 54 11 4 18" xfId="30485"/>
    <cellStyle name="一般 54 11 4 19" xfId="31415"/>
    <cellStyle name="一般 54 11 4 2" xfId="12719"/>
    <cellStyle name="一般 54 11 4 20" xfId="32334"/>
    <cellStyle name="一般 54 11 4 3" xfId="13940"/>
    <cellStyle name="一般 54 11 4 4" xfId="15157"/>
    <cellStyle name="一般 54 11 4 5" xfId="16343"/>
    <cellStyle name="一般 54 11 4 6" xfId="17542"/>
    <cellStyle name="一般 54 11 4 7" xfId="18710"/>
    <cellStyle name="一般 54 11 4 8" xfId="19858"/>
    <cellStyle name="一般 54 11 4 9" xfId="20989"/>
    <cellStyle name="一般 54 11 5" xfId="6679"/>
    <cellStyle name="一般 54 11 5 10" xfId="21989"/>
    <cellStyle name="一般 54 11 5 11" xfId="23101"/>
    <cellStyle name="一般 54 11 5 12" xfId="24193"/>
    <cellStyle name="一般 54 11 5 13" xfId="25277"/>
    <cellStyle name="一般 54 11 5 14" xfId="26341"/>
    <cellStyle name="一般 54 11 5 15" xfId="27396"/>
    <cellStyle name="一般 54 11 5 16" xfId="28423"/>
    <cellStyle name="一般 54 11 5 17" xfId="29424"/>
    <cellStyle name="一般 54 11 5 18" xfId="30383"/>
    <cellStyle name="一般 54 11 5 19" xfId="31314"/>
    <cellStyle name="一般 54 11 5 2" xfId="12586"/>
    <cellStyle name="一般 54 11 5 20" xfId="32234"/>
    <cellStyle name="一般 54 11 5 3" xfId="13799"/>
    <cellStyle name="一般 54 11 5 4" xfId="15019"/>
    <cellStyle name="一般 54 11 5 5" xfId="16210"/>
    <cellStyle name="一般 54 11 5 6" xfId="17405"/>
    <cellStyle name="一般 54 11 5 7" xfId="18572"/>
    <cellStyle name="一般 54 11 5 8" xfId="19731"/>
    <cellStyle name="一般 54 11 5 9" xfId="20856"/>
    <cellStyle name="一般 54 11 6" xfId="6390"/>
    <cellStyle name="一般 54 11 6 10" xfId="21753"/>
    <cellStyle name="一般 54 11 6 11" xfId="22865"/>
    <cellStyle name="一般 54 11 6 12" xfId="23961"/>
    <cellStyle name="一般 54 11 6 13" xfId="25049"/>
    <cellStyle name="一般 54 11 6 14" xfId="26126"/>
    <cellStyle name="一般 54 11 6 15" xfId="27187"/>
    <cellStyle name="一般 54 11 6 16" xfId="28210"/>
    <cellStyle name="一般 54 11 6 17" xfId="29216"/>
    <cellStyle name="一般 54 11 6 18" xfId="30188"/>
    <cellStyle name="一般 54 11 6 19" xfId="31120"/>
    <cellStyle name="一般 54 11 6 2" xfId="12328"/>
    <cellStyle name="一般 54 11 6 20" xfId="32043"/>
    <cellStyle name="一般 54 11 6 3" xfId="13541"/>
    <cellStyle name="一般 54 11 6 4" xfId="14763"/>
    <cellStyle name="一般 54 11 6 5" xfId="15956"/>
    <cellStyle name="一般 54 11 6 6" xfId="17142"/>
    <cellStyle name="一般 54 11 6 7" xfId="18329"/>
    <cellStyle name="一般 54 11 6 8" xfId="19494"/>
    <cellStyle name="一般 54 11 6 9" xfId="20621"/>
    <cellStyle name="一般 54 11 7" xfId="11244"/>
    <cellStyle name="一般 54 11 8" xfId="8220"/>
    <cellStyle name="一般 54 11 9" xfId="8749"/>
    <cellStyle name="一般 54 12" xfId="5374"/>
    <cellStyle name="一般 54 12 10" xfId="14281"/>
    <cellStyle name="一般 54 12 11" xfId="15489"/>
    <cellStyle name="一般 54 12 12" xfId="10299"/>
    <cellStyle name="一般 54 12 13" xfId="17442"/>
    <cellStyle name="一般 54 12 14" xfId="19039"/>
    <cellStyle name="一般 54 12 15" xfId="19474"/>
    <cellStyle name="一般 54 12 16" xfId="10836"/>
    <cellStyle name="一般 54 12 17" xfId="22436"/>
    <cellStyle name="一般 54 12 18" xfId="23542"/>
    <cellStyle name="一般 54 12 19" xfId="24634"/>
    <cellStyle name="一般 54 12 2" xfId="6994"/>
    <cellStyle name="一般 54 12 2 10" xfId="22258"/>
    <cellStyle name="一般 54 12 2 11" xfId="23366"/>
    <cellStyle name="一般 54 12 2 12" xfId="24461"/>
    <cellStyle name="一般 54 12 2 13" xfId="25541"/>
    <cellStyle name="一般 54 12 2 14" xfId="26607"/>
    <cellStyle name="一般 54 12 2 15" xfId="27652"/>
    <cellStyle name="一般 54 12 2 16" xfId="28674"/>
    <cellStyle name="一般 54 12 2 17" xfId="29663"/>
    <cellStyle name="一般 54 12 2 18" xfId="30611"/>
    <cellStyle name="一般 54 12 2 19" xfId="31540"/>
    <cellStyle name="一般 54 12 2 2" xfId="12871"/>
    <cellStyle name="一般 54 12 2 20" xfId="32458"/>
    <cellStyle name="一般 54 12 2 3" xfId="14089"/>
    <cellStyle name="一般 54 12 2 4" xfId="15304"/>
    <cellStyle name="一般 54 12 2 5" xfId="16492"/>
    <cellStyle name="一般 54 12 2 6" xfId="17689"/>
    <cellStyle name="一般 54 12 2 7" xfId="18856"/>
    <cellStyle name="一般 54 12 2 8" xfId="20000"/>
    <cellStyle name="一般 54 12 2 9" xfId="21135"/>
    <cellStyle name="一般 54 12 20" xfId="25720"/>
    <cellStyle name="一般 54 12 21" xfId="26779"/>
    <cellStyle name="一般 54 12 22" xfId="27167"/>
    <cellStyle name="一般 54 12 23" xfId="28731"/>
    <cellStyle name="一般 54 12 24" xfId="29457"/>
    <cellStyle name="一般 54 12 25" xfId="12277"/>
    <cellStyle name="一般 54 12 3" xfId="6080"/>
    <cellStyle name="一般 54 12 3 10" xfId="9572"/>
    <cellStyle name="一般 54 12 3 11" xfId="11206"/>
    <cellStyle name="一般 54 12 3 12" xfId="19717"/>
    <cellStyle name="一般 54 12 3 13" xfId="10679"/>
    <cellStyle name="一般 54 12 3 14" xfId="19400"/>
    <cellStyle name="一般 54 12 3 15" xfId="19389"/>
    <cellStyle name="一般 54 12 3 16" xfId="9458"/>
    <cellStyle name="一般 54 12 3 17" xfId="9563"/>
    <cellStyle name="一般 54 12 3 18" xfId="9891"/>
    <cellStyle name="一般 54 12 3 19" xfId="21879"/>
    <cellStyle name="一般 54 12 3 2" xfId="12064"/>
    <cellStyle name="一般 54 12 3 20" xfId="25393"/>
    <cellStyle name="一般 54 12 3 3" xfId="10994"/>
    <cellStyle name="一般 54 12 3 4" xfId="9629"/>
    <cellStyle name="一般 54 12 3 5" xfId="9840"/>
    <cellStyle name="一般 54 12 3 6" xfId="10157"/>
    <cellStyle name="一般 54 12 3 7" xfId="10847"/>
    <cellStyle name="一般 54 12 3 8" xfId="15076"/>
    <cellStyle name="一般 54 12 3 9" xfId="11546"/>
    <cellStyle name="一般 54 12 4" xfId="6450"/>
    <cellStyle name="一般 54 12 4 10" xfId="21808"/>
    <cellStyle name="一般 54 12 4 11" xfId="22917"/>
    <cellStyle name="一般 54 12 4 12" xfId="24015"/>
    <cellStyle name="一般 54 12 4 13" xfId="25101"/>
    <cellStyle name="一般 54 12 4 14" xfId="26177"/>
    <cellStyle name="一般 54 12 4 15" xfId="27237"/>
    <cellStyle name="一般 54 12 4 16" xfId="28261"/>
    <cellStyle name="一般 54 12 4 17" xfId="29267"/>
    <cellStyle name="一般 54 12 4 18" xfId="30237"/>
    <cellStyle name="一般 54 12 4 19" xfId="31169"/>
    <cellStyle name="一般 54 12 4 2" xfId="12382"/>
    <cellStyle name="一般 54 12 4 20" xfId="32092"/>
    <cellStyle name="一般 54 12 4 3" xfId="13596"/>
    <cellStyle name="一般 54 12 4 4" xfId="14821"/>
    <cellStyle name="一般 54 12 4 5" xfId="16013"/>
    <cellStyle name="一般 54 12 4 6" xfId="17197"/>
    <cellStyle name="一般 54 12 4 7" xfId="18386"/>
    <cellStyle name="一般 54 12 4 8" xfId="19546"/>
    <cellStyle name="一般 54 12 4 9" xfId="20676"/>
    <cellStyle name="一般 54 12 5" xfId="6522"/>
    <cellStyle name="一般 54 12 5 10" xfId="21867"/>
    <cellStyle name="一般 54 12 5 11" xfId="22979"/>
    <cellStyle name="一般 54 12 5 12" xfId="24079"/>
    <cellStyle name="一般 54 12 5 13" xfId="25163"/>
    <cellStyle name="一般 54 12 5 14" xfId="26235"/>
    <cellStyle name="一般 54 12 5 15" xfId="27291"/>
    <cellStyle name="一般 54 12 5 16" xfId="28319"/>
    <cellStyle name="一般 54 12 5 17" xfId="29321"/>
    <cellStyle name="一般 54 12 5 18" xfId="30290"/>
    <cellStyle name="一般 54 12 5 19" xfId="31221"/>
    <cellStyle name="一般 54 12 5 2" xfId="12449"/>
    <cellStyle name="一般 54 12 5 20" xfId="32143"/>
    <cellStyle name="一般 54 12 5 3" xfId="13662"/>
    <cellStyle name="一般 54 12 5 4" xfId="14885"/>
    <cellStyle name="一般 54 12 5 5" xfId="16078"/>
    <cellStyle name="一般 54 12 5 6" xfId="17265"/>
    <cellStyle name="一般 54 12 5 7" xfId="18449"/>
    <cellStyle name="一般 54 12 5 8" xfId="19607"/>
    <cellStyle name="一般 54 12 5 9" xfId="20737"/>
    <cellStyle name="一般 54 12 6" xfId="6827"/>
    <cellStyle name="一般 54 12 6 10" xfId="22107"/>
    <cellStyle name="一般 54 12 6 11" xfId="23214"/>
    <cellStyle name="一般 54 12 6 12" xfId="24311"/>
    <cellStyle name="一般 54 12 6 13" xfId="25392"/>
    <cellStyle name="一般 54 12 6 14" xfId="26458"/>
    <cellStyle name="一般 54 12 6 15" xfId="27509"/>
    <cellStyle name="一般 54 12 6 16" xfId="28535"/>
    <cellStyle name="一般 54 12 6 17" xfId="29528"/>
    <cellStyle name="一般 54 12 6 18" xfId="30478"/>
    <cellStyle name="一般 54 12 6 19" xfId="31408"/>
    <cellStyle name="一般 54 12 6 2" xfId="12712"/>
    <cellStyle name="一般 54 12 6 20" xfId="32327"/>
    <cellStyle name="一般 54 12 6 3" xfId="13932"/>
    <cellStyle name="一般 54 12 6 4" xfId="15150"/>
    <cellStyle name="一般 54 12 6 5" xfId="16335"/>
    <cellStyle name="一般 54 12 6 6" xfId="17535"/>
    <cellStyle name="一般 54 12 6 7" xfId="18702"/>
    <cellStyle name="一般 54 12 6 8" xfId="19850"/>
    <cellStyle name="一般 54 12 6 9" xfId="20982"/>
    <cellStyle name="一般 54 12 7" xfId="11504"/>
    <cellStyle name="一般 54 12 8" xfId="11004"/>
    <cellStyle name="一般 54 12 9" xfId="13061"/>
    <cellStyle name="一般 54 13" xfId="5613"/>
    <cellStyle name="一般 54 13 10" xfId="10120"/>
    <cellStyle name="一般 54 13 11" xfId="10975"/>
    <cellStyle name="一般 54 13 12" xfId="9949"/>
    <cellStyle name="一般 54 13 13" xfId="9802"/>
    <cellStyle name="一般 54 13 14" xfId="10143"/>
    <cellStyle name="一般 54 13 15" xfId="10552"/>
    <cellStyle name="一般 54 13 16" xfId="8575"/>
    <cellStyle name="一般 54 13 17" xfId="17677"/>
    <cellStyle name="一般 54 13 18" xfId="11628"/>
    <cellStyle name="一般 54 13 19" xfId="16099"/>
    <cellStyle name="一般 54 13 2" xfId="7062"/>
    <cellStyle name="一般 54 13 2 10" xfId="22316"/>
    <cellStyle name="一般 54 13 2 11" xfId="23425"/>
    <cellStyle name="一般 54 13 2 12" xfId="24520"/>
    <cellStyle name="一般 54 13 2 13" xfId="25601"/>
    <cellStyle name="一般 54 13 2 14" xfId="26667"/>
    <cellStyle name="一般 54 13 2 15" xfId="27713"/>
    <cellStyle name="一般 54 13 2 16" xfId="28733"/>
    <cellStyle name="一般 54 13 2 17" xfId="29719"/>
    <cellStyle name="一般 54 13 2 18" xfId="30667"/>
    <cellStyle name="一般 54 13 2 19" xfId="31596"/>
    <cellStyle name="一般 54 13 2 2" xfId="12936"/>
    <cellStyle name="一般 54 13 2 20" xfId="32512"/>
    <cellStyle name="一般 54 13 2 3" xfId="14153"/>
    <cellStyle name="一般 54 13 2 4" xfId="15367"/>
    <cellStyle name="一般 54 13 2 5" xfId="16557"/>
    <cellStyle name="一般 54 13 2 6" xfId="17752"/>
    <cellStyle name="一般 54 13 2 7" xfId="18918"/>
    <cellStyle name="一般 54 13 2 8" xfId="20061"/>
    <cellStyle name="一般 54 13 2 9" xfId="21198"/>
    <cellStyle name="一般 54 13 20" xfId="11816"/>
    <cellStyle name="一般 54 13 21" xfId="10771"/>
    <cellStyle name="一般 54 13 22" xfId="21704"/>
    <cellStyle name="一般 54 13 23" xfId="16955"/>
    <cellStyle name="一般 54 13 24" xfId="18601"/>
    <cellStyle name="一般 54 13 25" xfId="9082"/>
    <cellStyle name="一般 54 13 3" xfId="6033"/>
    <cellStyle name="一般 54 13 3 10" xfId="10599"/>
    <cellStyle name="一般 54 13 3 11" xfId="11268"/>
    <cellStyle name="一般 54 13 3 12" xfId="20465"/>
    <cellStyle name="一般 54 13 3 13" xfId="19813"/>
    <cellStyle name="一般 54 13 3 14" xfId="16971"/>
    <cellStyle name="一般 54 13 3 15" xfId="19426"/>
    <cellStyle name="一般 54 13 3 16" xfId="8117"/>
    <cellStyle name="一般 54 13 3 17" xfId="25993"/>
    <cellStyle name="一般 54 13 3 18" xfId="24112"/>
    <cellStyle name="一般 54 13 3 19" xfId="27136"/>
    <cellStyle name="一般 54 13 3 2" xfId="12018"/>
    <cellStyle name="一般 54 13 3 20" xfId="17780"/>
    <cellStyle name="一般 54 13 3 3" xfId="7609"/>
    <cellStyle name="一般 54 13 3 4" xfId="9199"/>
    <cellStyle name="一般 54 13 3 5" xfId="9676"/>
    <cellStyle name="一般 54 13 3 6" xfId="8588"/>
    <cellStyle name="一般 54 13 3 7" xfId="13456"/>
    <cellStyle name="一般 54 13 3 8" xfId="12486"/>
    <cellStyle name="一般 54 13 3 9" xfId="15881"/>
    <cellStyle name="一般 54 13 4" xfId="6482"/>
    <cellStyle name="一般 54 13 4 10" xfId="21839"/>
    <cellStyle name="一般 54 13 4 11" xfId="22948"/>
    <cellStyle name="一般 54 13 4 12" xfId="24046"/>
    <cellStyle name="一般 54 13 4 13" xfId="25131"/>
    <cellStyle name="一般 54 13 4 14" xfId="26206"/>
    <cellStyle name="一般 54 13 4 15" xfId="27265"/>
    <cellStyle name="一般 54 13 4 16" xfId="28292"/>
    <cellStyle name="一般 54 13 4 17" xfId="29296"/>
    <cellStyle name="一般 54 13 4 18" xfId="30265"/>
    <cellStyle name="一般 54 13 4 19" xfId="31197"/>
    <cellStyle name="一般 54 13 4 2" xfId="12414"/>
    <cellStyle name="一般 54 13 4 20" xfId="32119"/>
    <cellStyle name="一般 54 13 4 3" xfId="13626"/>
    <cellStyle name="一般 54 13 4 4" xfId="14851"/>
    <cellStyle name="一般 54 13 4 5" xfId="16043"/>
    <cellStyle name="一般 54 13 4 6" xfId="17229"/>
    <cellStyle name="一般 54 13 4 7" xfId="18417"/>
    <cellStyle name="一般 54 13 4 8" xfId="19575"/>
    <cellStyle name="一般 54 13 4 9" xfId="20706"/>
    <cellStyle name="一般 54 13 5" xfId="6524"/>
    <cellStyle name="一般 54 13 5 10" xfId="21869"/>
    <cellStyle name="一般 54 13 5 11" xfId="22981"/>
    <cellStyle name="一般 54 13 5 12" xfId="24081"/>
    <cellStyle name="一般 54 13 5 13" xfId="25165"/>
    <cellStyle name="一般 54 13 5 14" xfId="26237"/>
    <cellStyle name="一般 54 13 5 15" xfId="27293"/>
    <cellStyle name="一般 54 13 5 16" xfId="28321"/>
    <cellStyle name="一般 54 13 5 17" xfId="29323"/>
    <cellStyle name="一般 54 13 5 18" xfId="30292"/>
    <cellStyle name="一般 54 13 5 19" xfId="31223"/>
    <cellStyle name="一般 54 13 5 2" xfId="12451"/>
    <cellStyle name="一般 54 13 5 20" xfId="32145"/>
    <cellStyle name="一般 54 13 5 3" xfId="13664"/>
    <cellStyle name="一般 54 13 5 4" xfId="14887"/>
    <cellStyle name="一般 54 13 5 5" xfId="16080"/>
    <cellStyle name="一般 54 13 5 6" xfId="17267"/>
    <cellStyle name="一般 54 13 5 7" xfId="18451"/>
    <cellStyle name="一般 54 13 5 8" xfId="19609"/>
    <cellStyle name="一般 54 13 5 9" xfId="20739"/>
    <cellStyle name="一般 54 13 6" xfId="6059"/>
    <cellStyle name="一般 54 13 6 10" xfId="9443"/>
    <cellStyle name="一般 54 13 6 11" xfId="14645"/>
    <cellStyle name="一般 54 13 6 12" xfId="9846"/>
    <cellStyle name="一般 54 13 6 13" xfId="20444"/>
    <cellStyle name="一般 54 13 6 14" xfId="18330"/>
    <cellStyle name="一般 54 13 6 15" xfId="20538"/>
    <cellStyle name="一般 54 13 6 16" xfId="16118"/>
    <cellStyle name="一般 54 13 6 17" xfId="21662"/>
    <cellStyle name="一般 54 13 6 18" xfId="9707"/>
    <cellStyle name="一般 54 13 6 19" xfId="10112"/>
    <cellStyle name="一般 54 13 6 2" xfId="12043"/>
    <cellStyle name="一般 54 13 6 20" xfId="8490"/>
    <cellStyle name="一般 54 13 6 3" xfId="7584"/>
    <cellStyle name="一般 54 13 6 4" xfId="9224"/>
    <cellStyle name="一般 54 13 6 5" xfId="11694"/>
    <cellStyle name="一般 54 13 6 6" xfId="7864"/>
    <cellStyle name="一般 54 13 6 7" xfId="8810"/>
    <cellStyle name="一般 54 13 6 8" xfId="10550"/>
    <cellStyle name="一般 54 13 6 9" xfId="10664"/>
    <cellStyle name="一般 54 13 7" xfId="11692"/>
    <cellStyle name="一般 54 13 8" xfId="7866"/>
    <cellStyle name="一般 54 13 9" xfId="9013"/>
    <cellStyle name="一般 54 14" xfId="6794"/>
    <cellStyle name="一般 54 14 10" xfId="22076"/>
    <cellStyle name="一般 54 14 11" xfId="23184"/>
    <cellStyle name="一般 54 14 12" xfId="24282"/>
    <cellStyle name="一般 54 14 13" xfId="25362"/>
    <cellStyle name="一般 54 14 14" xfId="26428"/>
    <cellStyle name="一般 54 14 15" xfId="27480"/>
    <cellStyle name="一般 54 14 16" xfId="28505"/>
    <cellStyle name="一般 54 14 17" xfId="29499"/>
    <cellStyle name="一般 54 14 18" xfId="30449"/>
    <cellStyle name="一般 54 14 19" xfId="31379"/>
    <cellStyle name="一般 54 14 2" xfId="12681"/>
    <cellStyle name="一般 54 14 20" xfId="32298"/>
    <cellStyle name="一般 54 14 3" xfId="13902"/>
    <cellStyle name="一般 54 14 4" xfId="15119"/>
    <cellStyle name="一般 54 14 5" xfId="16303"/>
    <cellStyle name="一般 54 14 6" xfId="17504"/>
    <cellStyle name="一般 54 14 7" xfId="18672"/>
    <cellStyle name="一般 54 14 8" xfId="19820"/>
    <cellStyle name="一般 54 14 9" xfId="20950"/>
    <cellStyle name="一般 54 15" xfId="6215"/>
    <cellStyle name="一般 54 15 10" xfId="21647"/>
    <cellStyle name="一般 54 15 11" xfId="22757"/>
    <cellStyle name="一般 54 15 12" xfId="23863"/>
    <cellStyle name="一般 54 15 13" xfId="24954"/>
    <cellStyle name="一般 54 15 14" xfId="26041"/>
    <cellStyle name="一般 54 15 15" xfId="27100"/>
    <cellStyle name="一般 54 15 16" xfId="28139"/>
    <cellStyle name="一般 54 15 17" xfId="29151"/>
    <cellStyle name="一般 54 15 18" xfId="30136"/>
    <cellStyle name="一般 54 15 19" xfId="31075"/>
    <cellStyle name="一般 54 15 2" xfId="12190"/>
    <cellStyle name="一般 54 15 20" xfId="32001"/>
    <cellStyle name="一般 54 15 3" xfId="13402"/>
    <cellStyle name="一般 54 15 4" xfId="14624"/>
    <cellStyle name="一般 54 15 5" xfId="15827"/>
    <cellStyle name="一般 54 15 6" xfId="17016"/>
    <cellStyle name="一般 54 15 7" xfId="18208"/>
    <cellStyle name="一般 54 15 8" xfId="19370"/>
    <cellStyle name="一般 54 15 9" xfId="20514"/>
    <cellStyle name="一般 54 16" xfId="6373"/>
    <cellStyle name="一般 54 16 10" xfId="21737"/>
    <cellStyle name="一般 54 16 11" xfId="22848"/>
    <cellStyle name="一般 54 16 12" xfId="23945"/>
    <cellStyle name="一般 54 16 13" xfId="25033"/>
    <cellStyle name="一般 54 16 14" xfId="26110"/>
    <cellStyle name="一般 54 16 15" xfId="27172"/>
    <cellStyle name="一般 54 16 16" xfId="28194"/>
    <cellStyle name="一般 54 16 17" xfId="29200"/>
    <cellStyle name="一般 54 16 18" xfId="30173"/>
    <cellStyle name="一般 54 16 19" xfId="31105"/>
    <cellStyle name="一般 54 16 2" xfId="12311"/>
    <cellStyle name="一般 54 16 20" xfId="32028"/>
    <cellStyle name="一般 54 16 3" xfId="13525"/>
    <cellStyle name="一般 54 16 4" xfId="14746"/>
    <cellStyle name="一般 54 16 5" xfId="15940"/>
    <cellStyle name="一般 54 16 6" xfId="17125"/>
    <cellStyle name="一般 54 16 7" xfId="18313"/>
    <cellStyle name="一般 54 16 8" xfId="19479"/>
    <cellStyle name="一般 54 16 9" xfId="20605"/>
    <cellStyle name="一般 54 17" xfId="6516"/>
    <cellStyle name="一般 54 17 10" xfId="21863"/>
    <cellStyle name="一般 54 17 11" xfId="22974"/>
    <cellStyle name="一般 54 17 12" xfId="24075"/>
    <cellStyle name="一般 54 17 13" xfId="25158"/>
    <cellStyle name="一般 54 17 14" xfId="26231"/>
    <cellStyle name="一般 54 17 15" xfId="27288"/>
    <cellStyle name="一般 54 17 16" xfId="28316"/>
    <cellStyle name="一般 54 17 17" xfId="29318"/>
    <cellStyle name="一般 54 17 18" xfId="30287"/>
    <cellStyle name="一般 54 17 19" xfId="31218"/>
    <cellStyle name="一般 54 17 2" xfId="12443"/>
    <cellStyle name="一般 54 17 20" xfId="32140"/>
    <cellStyle name="一般 54 17 3" xfId="13657"/>
    <cellStyle name="一般 54 17 4" xfId="14880"/>
    <cellStyle name="一般 54 17 5" xfId="16072"/>
    <cellStyle name="一般 54 17 6" xfId="17260"/>
    <cellStyle name="一般 54 17 7" xfId="18446"/>
    <cellStyle name="一般 54 17 8" xfId="19603"/>
    <cellStyle name="一般 54 17 9" xfId="20734"/>
    <cellStyle name="一般 54 18" xfId="6275"/>
    <cellStyle name="一般 54 18 10" xfId="21682"/>
    <cellStyle name="一般 54 18 11" xfId="22791"/>
    <cellStyle name="一般 54 18 12" xfId="23895"/>
    <cellStyle name="一般 54 18 13" xfId="24986"/>
    <cellStyle name="一般 54 18 14" xfId="26071"/>
    <cellStyle name="一般 54 18 15" xfId="27129"/>
    <cellStyle name="一般 54 18 16" xfId="28161"/>
    <cellStyle name="一般 54 18 17" xfId="29175"/>
    <cellStyle name="一般 54 18 18" xfId="30154"/>
    <cellStyle name="一般 54 18 19" xfId="31090"/>
    <cellStyle name="一般 54 18 2" xfId="12240"/>
    <cellStyle name="一般 54 18 20" xfId="32014"/>
    <cellStyle name="一般 54 18 3" xfId="13445"/>
    <cellStyle name="一般 54 18 4" xfId="14670"/>
    <cellStyle name="一般 54 18 5" xfId="15869"/>
    <cellStyle name="一般 54 18 6" xfId="17062"/>
    <cellStyle name="一般 54 18 7" xfId="18249"/>
    <cellStyle name="一般 54 18 8" xfId="19416"/>
    <cellStyle name="一般 54 18 9" xfId="20550"/>
    <cellStyle name="一般 54 19" xfId="10889"/>
    <cellStyle name="一般 54 2" xfId="4887"/>
    <cellStyle name="一般 54 2 10" xfId="12042"/>
    <cellStyle name="一般 54 2 11" xfId="7585"/>
    <cellStyle name="一般 54 2 12" xfId="13931"/>
    <cellStyle name="一般 54 2 13" xfId="17269"/>
    <cellStyle name="一般 54 2 14" xfId="17469"/>
    <cellStyle name="一般 54 2 15" xfId="10254"/>
    <cellStyle name="一般 54 2 16" xfId="20591"/>
    <cellStyle name="一般 54 2 17" xfId="13472"/>
    <cellStyle name="一般 54 2 18" xfId="9229"/>
    <cellStyle name="一般 54 2 19" xfId="11585"/>
    <cellStyle name="一般 54 2 2" xfId="6868"/>
    <cellStyle name="一般 54 2 2 10" xfId="22142"/>
    <cellStyle name="一般 54 2 2 11" xfId="23248"/>
    <cellStyle name="一般 54 2 2 12" xfId="24346"/>
    <cellStyle name="一般 54 2 2 13" xfId="25428"/>
    <cellStyle name="一般 54 2 2 14" xfId="26491"/>
    <cellStyle name="一般 54 2 2 15" xfId="27539"/>
    <cellStyle name="一般 54 2 2 16" xfId="28568"/>
    <cellStyle name="一般 54 2 2 17" xfId="29557"/>
    <cellStyle name="一般 54 2 2 18" xfId="30507"/>
    <cellStyle name="一般 54 2 2 19" xfId="31437"/>
    <cellStyle name="一般 54 2 2 2" xfId="12750"/>
    <cellStyle name="一般 54 2 2 20" xfId="32356"/>
    <cellStyle name="一般 54 2 2 3" xfId="13969"/>
    <cellStyle name="一般 54 2 2 4" xfId="15186"/>
    <cellStyle name="一般 54 2 2 5" xfId="16374"/>
    <cellStyle name="一般 54 2 2 6" xfId="17570"/>
    <cellStyle name="一般 54 2 2 7" xfId="18740"/>
    <cellStyle name="一般 54 2 2 8" xfId="19885"/>
    <cellStyle name="一般 54 2 2 9" xfId="21019"/>
    <cellStyle name="一般 54 2 20" xfId="8183"/>
    <cellStyle name="一般 54 2 21" xfId="10754"/>
    <cellStyle name="一般 54 2 22" xfId="19695"/>
    <cellStyle name="一般 54 2 23" xfId="12329"/>
    <cellStyle name="一般 54 2 24" xfId="29324"/>
    <cellStyle name="一般 54 2 25" xfId="15469"/>
    <cellStyle name="一般 54 2 3" xfId="6498"/>
    <cellStyle name="一般 54 2 3 10" xfId="21851"/>
    <cellStyle name="一般 54 2 3 11" xfId="22961"/>
    <cellStyle name="一般 54 2 3 12" xfId="24060"/>
    <cellStyle name="一般 54 2 3 13" xfId="25146"/>
    <cellStyle name="一般 54 2 3 14" xfId="26218"/>
    <cellStyle name="一般 54 2 3 15" xfId="27277"/>
    <cellStyle name="一般 54 2 3 16" xfId="28305"/>
    <cellStyle name="一般 54 2 3 17" xfId="29308"/>
    <cellStyle name="一般 54 2 3 18" xfId="30277"/>
    <cellStyle name="一般 54 2 3 19" xfId="31209"/>
    <cellStyle name="一般 54 2 3 2" xfId="12429"/>
    <cellStyle name="一般 54 2 3 20" xfId="32131"/>
    <cellStyle name="一般 54 2 3 3" xfId="13641"/>
    <cellStyle name="一般 54 2 3 4" xfId="14866"/>
    <cellStyle name="一般 54 2 3 5" xfId="16057"/>
    <cellStyle name="一般 54 2 3 6" xfId="17244"/>
    <cellStyle name="一般 54 2 3 7" xfId="18433"/>
    <cellStyle name="一般 54 2 3 8" xfId="19591"/>
    <cellStyle name="一般 54 2 3 9" xfId="20718"/>
    <cellStyle name="一般 54 2 4" xfId="6401"/>
    <cellStyle name="一般 54 2 4 10" xfId="21762"/>
    <cellStyle name="一般 54 2 4 11" xfId="22873"/>
    <cellStyle name="一般 54 2 4 12" xfId="23969"/>
    <cellStyle name="一般 54 2 4 13" xfId="25057"/>
    <cellStyle name="一般 54 2 4 14" xfId="26133"/>
    <cellStyle name="一般 54 2 4 15" xfId="27194"/>
    <cellStyle name="一般 54 2 4 16" xfId="28218"/>
    <cellStyle name="一般 54 2 4 17" xfId="29223"/>
    <cellStyle name="一般 54 2 4 18" xfId="30195"/>
    <cellStyle name="一般 54 2 4 19" xfId="31127"/>
    <cellStyle name="一般 54 2 4 2" xfId="12337"/>
    <cellStyle name="一般 54 2 4 20" xfId="32050"/>
    <cellStyle name="一般 54 2 4 3" xfId="13550"/>
    <cellStyle name="一般 54 2 4 4" xfId="14773"/>
    <cellStyle name="一般 54 2 4 5" xfId="15967"/>
    <cellStyle name="一般 54 2 4 6" xfId="17150"/>
    <cellStyle name="一般 54 2 4 7" xfId="18339"/>
    <cellStyle name="一般 54 2 4 8" xfId="19503"/>
    <cellStyle name="一般 54 2 4 9" xfId="20629"/>
    <cellStyle name="一般 54 2 5" xfId="7153"/>
    <cellStyle name="一般 54 2 5 10" xfId="22399"/>
    <cellStyle name="一般 54 2 5 11" xfId="23505"/>
    <cellStyle name="一般 54 2 5 12" xfId="24600"/>
    <cellStyle name="一般 54 2 5 13" xfId="25684"/>
    <cellStyle name="一般 54 2 5 14" xfId="26747"/>
    <cellStyle name="一般 54 2 5 15" xfId="27790"/>
    <cellStyle name="一般 54 2 5 16" xfId="28811"/>
    <cellStyle name="一般 54 2 5 17" xfId="29799"/>
    <cellStyle name="一般 54 2 5 18" xfId="30743"/>
    <cellStyle name="一般 54 2 5 19" xfId="31671"/>
    <cellStyle name="一般 54 2 5 2" xfId="13022"/>
    <cellStyle name="一般 54 2 5 20" xfId="32587"/>
    <cellStyle name="一般 54 2 5 3" xfId="14242"/>
    <cellStyle name="一般 54 2 5 4" xfId="15452"/>
    <cellStyle name="一般 54 2 5 5" xfId="16643"/>
    <cellStyle name="一般 54 2 5 6" xfId="17837"/>
    <cellStyle name="一般 54 2 5 7" xfId="19001"/>
    <cellStyle name="一般 54 2 5 8" xfId="20145"/>
    <cellStyle name="一般 54 2 5 9" xfId="21279"/>
    <cellStyle name="一般 54 2 6" xfId="6821"/>
    <cellStyle name="一般 54 2 6 10" xfId="22103"/>
    <cellStyle name="一般 54 2 6 11" xfId="23209"/>
    <cellStyle name="一般 54 2 6 12" xfId="24307"/>
    <cellStyle name="一般 54 2 6 13" xfId="25387"/>
    <cellStyle name="一般 54 2 6 14" xfId="26453"/>
    <cellStyle name="一般 54 2 6 15" xfId="27505"/>
    <cellStyle name="一般 54 2 6 16" xfId="28531"/>
    <cellStyle name="一般 54 2 6 17" xfId="29524"/>
    <cellStyle name="一般 54 2 6 18" xfId="30474"/>
    <cellStyle name="一般 54 2 6 19" xfId="31404"/>
    <cellStyle name="一般 54 2 6 2" xfId="12707"/>
    <cellStyle name="一般 54 2 6 20" xfId="32323"/>
    <cellStyle name="一般 54 2 6 3" xfId="13927"/>
    <cellStyle name="一般 54 2 6 4" xfId="15145"/>
    <cellStyle name="一般 54 2 6 5" xfId="16329"/>
    <cellStyle name="一般 54 2 6 6" xfId="17529"/>
    <cellStyle name="一般 54 2 6 7" xfId="18697"/>
    <cellStyle name="一般 54 2 6 8" xfId="19845"/>
    <cellStyle name="一般 54 2 6 9" xfId="20977"/>
    <cellStyle name="一般 54 2 7" xfId="11143"/>
    <cellStyle name="一般 54 2 8" xfId="10423"/>
    <cellStyle name="一般 54 2 9" xfId="9606"/>
    <cellStyle name="一般 54 20" xfId="8273"/>
    <cellStyle name="一般 54 21" xfId="8711"/>
    <cellStyle name="一般 54 22" xfId="9757"/>
    <cellStyle name="一般 54 23" xfId="9752"/>
    <cellStyle name="一般 54 24" xfId="9662"/>
    <cellStyle name="一般 54 25" xfId="14665"/>
    <cellStyle name="一般 54 26" xfId="11966"/>
    <cellStyle name="一般 54 27" xfId="8576"/>
    <cellStyle name="一般 54 28" xfId="19112"/>
    <cellStyle name="一般 54 29" xfId="9498"/>
    <cellStyle name="一般 54 3" xfId="5838"/>
    <cellStyle name="一般 54 3 10" xfId="11843"/>
    <cellStyle name="一般 54 3 11" xfId="7743"/>
    <cellStyle name="一般 54 3 12" xfId="8859"/>
    <cellStyle name="一般 54 3 13" xfId="11227"/>
    <cellStyle name="一般 54 3 14" xfId="9742"/>
    <cellStyle name="一般 54 3 15" xfId="11697"/>
    <cellStyle name="一般 54 3 16" xfId="19447"/>
    <cellStyle name="一般 54 3 17" xfId="20457"/>
    <cellStyle name="一般 54 3 18" xfId="21599"/>
    <cellStyle name="一般 54 3 19" xfId="11641"/>
    <cellStyle name="一般 54 3 2" xfId="7120"/>
    <cellStyle name="一般 54 3 2 10" xfId="22367"/>
    <cellStyle name="一般 54 3 2 11" xfId="23473"/>
    <cellStyle name="一般 54 3 2 12" xfId="24568"/>
    <cellStyle name="一般 54 3 2 13" xfId="25653"/>
    <cellStyle name="一般 54 3 2 14" xfId="26715"/>
    <cellStyle name="一般 54 3 2 15" xfId="27759"/>
    <cellStyle name="一般 54 3 2 16" xfId="28780"/>
    <cellStyle name="一般 54 3 2 17" xfId="29768"/>
    <cellStyle name="一般 54 3 2 18" xfId="30713"/>
    <cellStyle name="一般 54 3 2 19" xfId="31641"/>
    <cellStyle name="一般 54 3 2 2" xfId="12990"/>
    <cellStyle name="一般 54 3 2 20" xfId="32557"/>
    <cellStyle name="一般 54 3 2 3" xfId="14209"/>
    <cellStyle name="一般 54 3 2 4" xfId="15420"/>
    <cellStyle name="一般 54 3 2 5" xfId="16611"/>
    <cellStyle name="一般 54 3 2 6" xfId="17805"/>
    <cellStyle name="一般 54 3 2 7" xfId="18970"/>
    <cellStyle name="一般 54 3 2 8" xfId="20114"/>
    <cellStyle name="一般 54 3 2 9" xfId="21248"/>
    <cellStyle name="一般 54 3 20" xfId="20577"/>
    <cellStyle name="一般 54 3 21" xfId="22054"/>
    <cellStyle name="一般 54 3 22" xfId="25984"/>
    <cellStyle name="一般 54 3 23" xfId="10377"/>
    <cellStyle name="一般 54 3 24" xfId="11613"/>
    <cellStyle name="一般 54 3 25" xfId="10503"/>
    <cellStyle name="一般 54 3 3" xfId="7209"/>
    <cellStyle name="一般 54 3 3 10" xfId="22447"/>
    <cellStyle name="一般 54 3 3 11" xfId="23553"/>
    <cellStyle name="一般 54 3 3 12" xfId="24645"/>
    <cellStyle name="一般 54 3 3 13" xfId="25732"/>
    <cellStyle name="一般 54 3 3 14" xfId="26791"/>
    <cellStyle name="一般 54 3 3 15" xfId="27834"/>
    <cellStyle name="一般 54 3 3 16" xfId="28856"/>
    <cellStyle name="一般 54 3 3 17" xfId="29843"/>
    <cellStyle name="一般 54 3 3 18" xfId="30785"/>
    <cellStyle name="一般 54 3 3 19" xfId="31712"/>
    <cellStyle name="一般 54 3 3 2" xfId="13073"/>
    <cellStyle name="一般 54 3 3 20" xfId="32628"/>
    <cellStyle name="一般 54 3 3 3" xfId="14292"/>
    <cellStyle name="一般 54 3 3 4" xfId="15502"/>
    <cellStyle name="一般 54 3 3 5" xfId="16695"/>
    <cellStyle name="一般 54 3 3 6" xfId="17888"/>
    <cellStyle name="一般 54 3 3 7" xfId="19051"/>
    <cellStyle name="一般 54 3 3 8" xfId="20192"/>
    <cellStyle name="一般 54 3 3 9" xfId="21329"/>
    <cellStyle name="一般 54 3 4" xfId="7285"/>
    <cellStyle name="一般 54 3 4 10" xfId="22515"/>
    <cellStyle name="一般 54 3 4 11" xfId="23620"/>
    <cellStyle name="一般 54 3 4 12" xfId="24712"/>
    <cellStyle name="一般 54 3 4 13" xfId="25799"/>
    <cellStyle name="一般 54 3 4 14" xfId="26861"/>
    <cellStyle name="一般 54 3 4 15" xfId="27904"/>
    <cellStyle name="一般 54 3 4 16" xfId="28924"/>
    <cellStyle name="一般 54 3 4 17" xfId="29912"/>
    <cellStyle name="一般 54 3 4 18" xfId="30852"/>
    <cellStyle name="一般 54 3 4 19" xfId="31779"/>
    <cellStyle name="一般 54 3 4 2" xfId="13143"/>
    <cellStyle name="一般 54 3 4 20" xfId="32695"/>
    <cellStyle name="一般 54 3 4 3" xfId="14364"/>
    <cellStyle name="一般 54 3 4 4" xfId="15575"/>
    <cellStyle name="一般 54 3 4 5" xfId="16767"/>
    <cellStyle name="一般 54 3 4 6" xfId="17961"/>
    <cellStyle name="一般 54 3 4 7" xfId="19123"/>
    <cellStyle name="一般 54 3 4 8" xfId="20265"/>
    <cellStyle name="一般 54 3 4 9" xfId="21400"/>
    <cellStyle name="一般 54 3 5" xfId="7354"/>
    <cellStyle name="一般 54 3 5 10" xfId="22583"/>
    <cellStyle name="一般 54 3 5 11" xfId="23687"/>
    <cellStyle name="一般 54 3 5 12" xfId="24780"/>
    <cellStyle name="一般 54 3 5 13" xfId="25866"/>
    <cellStyle name="一般 54 3 5 14" xfId="26928"/>
    <cellStyle name="一般 54 3 5 15" xfId="27973"/>
    <cellStyle name="一般 54 3 5 16" xfId="28991"/>
    <cellStyle name="一般 54 3 5 17" xfId="29979"/>
    <cellStyle name="一般 54 3 5 18" xfId="30919"/>
    <cellStyle name="一般 54 3 5 19" xfId="31846"/>
    <cellStyle name="一般 54 3 5 2" xfId="13212"/>
    <cellStyle name="一般 54 3 5 20" xfId="32761"/>
    <cellStyle name="一般 54 3 5 3" xfId="14433"/>
    <cellStyle name="一般 54 3 5 4" xfId="15643"/>
    <cellStyle name="一般 54 3 5 5" xfId="16836"/>
    <cellStyle name="一般 54 3 5 6" xfId="18029"/>
    <cellStyle name="一般 54 3 5 7" xfId="19191"/>
    <cellStyle name="一般 54 3 5 8" xfId="20334"/>
    <cellStyle name="一般 54 3 5 9" xfId="21468"/>
    <cellStyle name="一般 54 3 6" xfId="7420"/>
    <cellStyle name="一般 54 3 6 10" xfId="22649"/>
    <cellStyle name="一般 54 3 6 11" xfId="23753"/>
    <cellStyle name="一般 54 3 6 12" xfId="24846"/>
    <cellStyle name="一般 54 3 6 13" xfId="25932"/>
    <cellStyle name="一般 54 3 6 14" xfId="26994"/>
    <cellStyle name="一般 54 3 6 15" xfId="28039"/>
    <cellStyle name="一般 54 3 6 16" xfId="29057"/>
    <cellStyle name="一般 54 3 6 17" xfId="30045"/>
    <cellStyle name="一般 54 3 6 18" xfId="30985"/>
    <cellStyle name="一般 54 3 6 19" xfId="31912"/>
    <cellStyle name="一般 54 3 6 2" xfId="13278"/>
    <cellStyle name="一般 54 3 6 20" xfId="32827"/>
    <cellStyle name="一般 54 3 6 3" xfId="14499"/>
    <cellStyle name="一般 54 3 6 4" xfId="15709"/>
    <cellStyle name="一般 54 3 6 5" xfId="16902"/>
    <cellStyle name="一般 54 3 6 6" xfId="18095"/>
    <cellStyle name="一般 54 3 6 7" xfId="19257"/>
    <cellStyle name="一般 54 3 6 8" xfId="20400"/>
    <cellStyle name="一般 54 3 6 9" xfId="21534"/>
    <cellStyle name="一般 54 3 7" xfId="11859"/>
    <cellStyle name="一般 54 3 8" xfId="7740"/>
    <cellStyle name="一般 54 3 9" xfId="9112"/>
    <cellStyle name="一般 54 30" xfId="13056"/>
    <cellStyle name="一般 54 31" xfId="10578"/>
    <cellStyle name="一般 54 32" xfId="19397"/>
    <cellStyle name="一般 54 33" xfId="8302"/>
    <cellStyle name="一般 54 34" xfId="10674"/>
    <cellStyle name="一般 54 35" xfId="26067"/>
    <cellStyle name="一般 54 36" xfId="7775"/>
    <cellStyle name="一般 54 37" xfId="10080"/>
    <cellStyle name="一般 54 4" xfId="4937"/>
    <cellStyle name="一般 54 4 10" xfId="12289"/>
    <cellStyle name="一般 54 4 11" xfId="13501"/>
    <cellStyle name="一般 54 4 12" xfId="12237"/>
    <cellStyle name="一般 54 4 13" xfId="16473"/>
    <cellStyle name="一般 54 4 14" xfId="13728"/>
    <cellStyle name="一般 54 4 15" xfId="18650"/>
    <cellStyle name="一般 54 4 16" xfId="19329"/>
    <cellStyle name="一般 54 4 17" xfId="9950"/>
    <cellStyle name="一般 54 4 18" xfId="21721"/>
    <cellStyle name="一般 54 4 19" xfId="22830"/>
    <cellStyle name="一般 54 4 2" xfId="6904"/>
    <cellStyle name="一般 54 4 2 10" xfId="22178"/>
    <cellStyle name="一般 54 4 2 11" xfId="23284"/>
    <cellStyle name="一般 54 4 2 12" xfId="24382"/>
    <cellStyle name="一般 54 4 2 13" xfId="25464"/>
    <cellStyle name="一般 54 4 2 14" xfId="26527"/>
    <cellStyle name="一般 54 4 2 15" xfId="27575"/>
    <cellStyle name="一般 54 4 2 16" xfId="28604"/>
    <cellStyle name="一般 54 4 2 17" xfId="29593"/>
    <cellStyle name="一般 54 4 2 18" xfId="30543"/>
    <cellStyle name="一般 54 4 2 19" xfId="31473"/>
    <cellStyle name="一般 54 4 2 2" xfId="12786"/>
    <cellStyle name="一般 54 4 2 20" xfId="32392"/>
    <cellStyle name="一般 54 4 2 3" xfId="14005"/>
    <cellStyle name="一般 54 4 2 4" xfId="15222"/>
    <cellStyle name="一般 54 4 2 5" xfId="16410"/>
    <cellStyle name="一般 54 4 2 6" xfId="17606"/>
    <cellStyle name="一般 54 4 2 7" xfId="18776"/>
    <cellStyle name="一般 54 4 2 8" xfId="19921"/>
    <cellStyle name="一般 54 4 2 9" xfId="21055"/>
    <cellStyle name="一般 54 4 20" xfId="23929"/>
    <cellStyle name="一般 54 4 21" xfId="25022"/>
    <cellStyle name="一般 54 4 22" xfId="26409"/>
    <cellStyle name="一般 54 4 23" xfId="25628"/>
    <cellStyle name="一般 54 4 24" xfId="25219"/>
    <cellStyle name="一般 54 4 25" xfId="8360"/>
    <cellStyle name="一般 54 4 3" xfId="6854"/>
    <cellStyle name="一般 54 4 3 10" xfId="22130"/>
    <cellStyle name="一般 54 4 3 11" xfId="23235"/>
    <cellStyle name="一般 54 4 3 12" xfId="24334"/>
    <cellStyle name="一般 54 4 3 13" xfId="25415"/>
    <cellStyle name="一般 54 4 3 14" xfId="26480"/>
    <cellStyle name="一般 54 4 3 15" xfId="27528"/>
    <cellStyle name="一般 54 4 3 16" xfId="28556"/>
    <cellStyle name="一般 54 4 3 17" xfId="29546"/>
    <cellStyle name="一般 54 4 3 18" xfId="30496"/>
    <cellStyle name="一般 54 4 3 19" xfId="31426"/>
    <cellStyle name="一般 54 4 3 2" xfId="12736"/>
    <cellStyle name="一般 54 4 3 20" xfId="32345"/>
    <cellStyle name="一般 54 4 3 3" xfId="13956"/>
    <cellStyle name="一般 54 4 3 4" xfId="15173"/>
    <cellStyle name="一般 54 4 3 5" xfId="16362"/>
    <cellStyle name="一般 54 4 3 6" xfId="17557"/>
    <cellStyle name="一般 54 4 3 7" xfId="18728"/>
    <cellStyle name="一般 54 4 3 8" xfId="19872"/>
    <cellStyle name="一般 54 4 3 9" xfId="21007"/>
    <cellStyle name="一般 54 4 4" xfId="6419"/>
    <cellStyle name="一般 54 4 4 10" xfId="21780"/>
    <cellStyle name="一般 54 4 4 11" xfId="22891"/>
    <cellStyle name="一般 54 4 4 12" xfId="23987"/>
    <cellStyle name="一般 54 4 4 13" xfId="25075"/>
    <cellStyle name="一般 54 4 4 14" xfId="26151"/>
    <cellStyle name="一般 54 4 4 15" xfId="27212"/>
    <cellStyle name="一般 54 4 4 16" xfId="28236"/>
    <cellStyle name="一般 54 4 4 17" xfId="29241"/>
    <cellStyle name="一般 54 4 4 18" xfId="30213"/>
    <cellStyle name="一般 54 4 4 19" xfId="31145"/>
    <cellStyle name="一般 54 4 4 2" xfId="12355"/>
    <cellStyle name="一般 54 4 4 20" xfId="32068"/>
    <cellStyle name="一般 54 4 4 3" xfId="13568"/>
    <cellStyle name="一般 54 4 4 4" xfId="14791"/>
    <cellStyle name="一般 54 4 4 5" xfId="15985"/>
    <cellStyle name="一般 54 4 4 6" xfId="17168"/>
    <cellStyle name="一般 54 4 4 7" xfId="18357"/>
    <cellStyle name="一般 54 4 4 8" xfId="19521"/>
    <cellStyle name="一般 54 4 4 9" xfId="20647"/>
    <cellStyle name="一般 54 4 5" xfId="6633"/>
    <cellStyle name="一般 54 4 5 10" xfId="21952"/>
    <cellStyle name="一般 54 4 5 11" xfId="23063"/>
    <cellStyle name="一般 54 4 5 12" xfId="24157"/>
    <cellStyle name="一般 54 4 5 13" xfId="25242"/>
    <cellStyle name="一般 54 4 5 14" xfId="26307"/>
    <cellStyle name="一般 54 4 5 15" xfId="27359"/>
    <cellStyle name="一般 54 4 5 16" xfId="28389"/>
    <cellStyle name="一般 54 4 5 17" xfId="29389"/>
    <cellStyle name="一般 54 4 5 18" xfId="30351"/>
    <cellStyle name="一般 54 4 5 19" xfId="31281"/>
    <cellStyle name="一般 54 4 5 2" xfId="12544"/>
    <cellStyle name="一般 54 4 5 20" xfId="32202"/>
    <cellStyle name="一般 54 4 5 3" xfId="13758"/>
    <cellStyle name="一般 54 4 5 4" xfId="14977"/>
    <cellStyle name="一般 54 4 5 5" xfId="16168"/>
    <cellStyle name="一般 54 4 5 6" xfId="17362"/>
    <cellStyle name="一般 54 4 5 7" xfId="18531"/>
    <cellStyle name="一般 54 4 5 8" xfId="19689"/>
    <cellStyle name="一般 54 4 5 9" xfId="20818"/>
    <cellStyle name="一般 54 4 6" xfId="7108"/>
    <cellStyle name="一般 54 4 6 10" xfId="22357"/>
    <cellStyle name="一般 54 4 6 11" xfId="23463"/>
    <cellStyle name="一般 54 4 6 12" xfId="24558"/>
    <cellStyle name="一般 54 4 6 13" xfId="25642"/>
    <cellStyle name="一般 54 4 6 14" xfId="26705"/>
    <cellStyle name="一般 54 4 6 15" xfId="27750"/>
    <cellStyle name="一般 54 4 6 16" xfId="28770"/>
    <cellStyle name="一般 54 4 6 17" xfId="29758"/>
    <cellStyle name="一般 54 4 6 18" xfId="30704"/>
    <cellStyle name="一般 54 4 6 19" xfId="31632"/>
    <cellStyle name="一般 54 4 6 2" xfId="12979"/>
    <cellStyle name="一般 54 4 6 20" xfId="32548"/>
    <cellStyle name="一般 54 4 6 3" xfId="14197"/>
    <cellStyle name="一般 54 4 6 4" xfId="15408"/>
    <cellStyle name="一般 54 4 6 5" xfId="16600"/>
    <cellStyle name="一般 54 4 6 6" xfId="17794"/>
    <cellStyle name="一般 54 4 6 7" xfId="18959"/>
    <cellStyle name="一般 54 4 6 8" xfId="20102"/>
    <cellStyle name="一般 54 4 6 9" xfId="21237"/>
    <cellStyle name="一般 54 4 7" xfId="11189"/>
    <cellStyle name="一般 54 4 8" xfId="10106"/>
    <cellStyle name="一般 54 4 9" xfId="8429"/>
    <cellStyle name="一般 54 5" xfId="5406"/>
    <cellStyle name="一般 54 5 10" xfId="10546"/>
    <cellStyle name="一般 54 5 11" xfId="9712"/>
    <cellStyle name="一般 54 5 12" xfId="11310"/>
    <cellStyle name="一般 54 5 13" xfId="8942"/>
    <cellStyle name="一般 54 5 14" xfId="8787"/>
    <cellStyle name="一般 54 5 15" xfId="8308"/>
    <cellStyle name="一般 54 5 16" xfId="10434"/>
    <cellStyle name="一般 54 5 17" xfId="11584"/>
    <cellStyle name="一般 54 5 18" xfId="9565"/>
    <cellStyle name="一般 54 5 19" xfId="19458"/>
    <cellStyle name="一般 54 5 2" xfId="7002"/>
    <cellStyle name="一般 54 5 2 10" xfId="22264"/>
    <cellStyle name="一般 54 5 2 11" xfId="23373"/>
    <cellStyle name="一般 54 5 2 12" xfId="24467"/>
    <cellStyle name="一般 54 5 2 13" xfId="25548"/>
    <cellStyle name="一般 54 5 2 14" xfId="26614"/>
    <cellStyle name="一般 54 5 2 15" xfId="27659"/>
    <cellStyle name="一般 54 5 2 16" xfId="28681"/>
    <cellStyle name="一般 54 5 2 17" xfId="29669"/>
    <cellStyle name="一般 54 5 2 18" xfId="30617"/>
    <cellStyle name="一般 54 5 2 19" xfId="31546"/>
    <cellStyle name="一般 54 5 2 2" xfId="12879"/>
    <cellStyle name="一般 54 5 2 20" xfId="32464"/>
    <cellStyle name="一般 54 5 2 3" xfId="14096"/>
    <cellStyle name="一般 54 5 2 4" xfId="15311"/>
    <cellStyle name="一般 54 5 2 5" xfId="16499"/>
    <cellStyle name="一般 54 5 2 6" xfId="17696"/>
    <cellStyle name="一般 54 5 2 7" xfId="18863"/>
    <cellStyle name="一般 54 5 2 8" xfId="20006"/>
    <cellStyle name="一般 54 5 2 9" xfId="21142"/>
    <cellStyle name="一般 54 5 20" xfId="18479"/>
    <cellStyle name="一般 54 5 21" xfId="18607"/>
    <cellStyle name="一般 54 5 22" xfId="9163"/>
    <cellStyle name="一般 54 5 23" xfId="10986"/>
    <cellStyle name="一般 54 5 24" xfId="11098"/>
    <cellStyle name="一般 54 5 25" xfId="20663"/>
    <cellStyle name="一般 54 5 3" xfId="6077"/>
    <cellStyle name="一般 54 5 3 10" xfId="11970"/>
    <cellStyle name="一般 54 5 3 11" xfId="22706"/>
    <cellStyle name="一般 54 5 3 12" xfId="23813"/>
    <cellStyle name="一般 54 5 3 13" xfId="24904"/>
    <cellStyle name="一般 54 5 3 14" xfId="25987"/>
    <cellStyle name="一般 54 5 3 15" xfId="27051"/>
    <cellStyle name="一般 54 5 3 16" xfId="28093"/>
    <cellStyle name="一般 54 5 3 17" xfId="9369"/>
    <cellStyle name="一般 54 5 3 18" xfId="11509"/>
    <cellStyle name="一般 54 5 3 19" xfId="31035"/>
    <cellStyle name="一般 54 5 3 2" xfId="12061"/>
    <cellStyle name="一般 54 5 3 20" xfId="27046"/>
    <cellStyle name="一般 54 5 3 3" xfId="13340"/>
    <cellStyle name="一般 54 5 3 4" xfId="14562"/>
    <cellStyle name="一般 54 5 3 5" xfId="15771"/>
    <cellStyle name="一般 54 5 3 6" xfId="16965"/>
    <cellStyle name="一般 54 5 3 7" xfId="12442"/>
    <cellStyle name="一般 54 5 3 8" xfId="19313"/>
    <cellStyle name="一般 54 5 3 9" xfId="20460"/>
    <cellStyle name="一般 54 5 4" xfId="6453"/>
    <cellStyle name="一般 54 5 4 10" xfId="21811"/>
    <cellStyle name="一般 54 5 4 11" xfId="22920"/>
    <cellStyle name="一般 54 5 4 12" xfId="24018"/>
    <cellStyle name="一般 54 5 4 13" xfId="25104"/>
    <cellStyle name="一般 54 5 4 14" xfId="26180"/>
    <cellStyle name="一般 54 5 4 15" xfId="27240"/>
    <cellStyle name="一般 54 5 4 16" xfId="28264"/>
    <cellStyle name="一般 54 5 4 17" xfId="29270"/>
    <cellStyle name="一般 54 5 4 18" xfId="30240"/>
    <cellStyle name="一般 54 5 4 19" xfId="31172"/>
    <cellStyle name="一般 54 5 4 2" xfId="12385"/>
    <cellStyle name="一般 54 5 4 20" xfId="32095"/>
    <cellStyle name="一般 54 5 4 3" xfId="13599"/>
    <cellStyle name="一般 54 5 4 4" xfId="14824"/>
    <cellStyle name="一般 54 5 4 5" xfId="16016"/>
    <cellStyle name="一般 54 5 4 6" xfId="17200"/>
    <cellStyle name="一般 54 5 4 7" xfId="18389"/>
    <cellStyle name="一般 54 5 4 8" xfId="19549"/>
    <cellStyle name="一般 54 5 4 9" xfId="20679"/>
    <cellStyle name="一般 54 5 5" xfId="6745"/>
    <cellStyle name="一般 54 5 5 10" xfId="22040"/>
    <cellStyle name="一般 54 5 5 11" xfId="23148"/>
    <cellStyle name="一般 54 5 5 12" xfId="24242"/>
    <cellStyle name="一般 54 5 5 13" xfId="25327"/>
    <cellStyle name="一般 54 5 5 14" xfId="26392"/>
    <cellStyle name="一般 54 5 5 15" xfId="27442"/>
    <cellStyle name="一般 54 5 5 16" xfId="28469"/>
    <cellStyle name="一般 54 5 5 17" xfId="29468"/>
    <cellStyle name="一般 54 5 5 18" xfId="30418"/>
    <cellStyle name="一般 54 5 5 19" xfId="31349"/>
    <cellStyle name="一般 54 5 5 2" xfId="12640"/>
    <cellStyle name="一般 54 5 5 20" xfId="32269"/>
    <cellStyle name="一般 54 5 5 3" xfId="13859"/>
    <cellStyle name="一般 54 5 5 4" xfId="15078"/>
    <cellStyle name="一般 54 5 5 5" xfId="16263"/>
    <cellStyle name="一般 54 5 5 6" xfId="17460"/>
    <cellStyle name="一般 54 5 5 7" xfId="18631"/>
    <cellStyle name="一般 54 5 5 8" xfId="19779"/>
    <cellStyle name="一般 54 5 5 9" xfId="20911"/>
    <cellStyle name="一般 54 5 6" xfId="6653"/>
    <cellStyle name="一般 54 5 6 10" xfId="21969"/>
    <cellStyle name="一般 54 5 6 11" xfId="23081"/>
    <cellStyle name="一般 54 5 6 12" xfId="24173"/>
    <cellStyle name="一般 54 5 6 13" xfId="25258"/>
    <cellStyle name="一般 54 5 6 14" xfId="26321"/>
    <cellStyle name="一般 54 5 6 15" xfId="27374"/>
    <cellStyle name="一般 54 5 6 16" xfId="28403"/>
    <cellStyle name="一般 54 5 6 17" xfId="29404"/>
    <cellStyle name="一般 54 5 6 18" xfId="30364"/>
    <cellStyle name="一般 54 5 6 19" xfId="31294"/>
    <cellStyle name="一般 54 5 6 2" xfId="12564"/>
    <cellStyle name="一般 54 5 6 20" xfId="32215"/>
    <cellStyle name="一般 54 5 6 3" xfId="13775"/>
    <cellStyle name="一般 54 5 6 4" xfId="14995"/>
    <cellStyle name="一般 54 5 6 5" xfId="16186"/>
    <cellStyle name="一般 54 5 6 6" xfId="17381"/>
    <cellStyle name="一般 54 5 6 7" xfId="18548"/>
    <cellStyle name="一般 54 5 6 8" xfId="19707"/>
    <cellStyle name="一般 54 5 6 9" xfId="20834"/>
    <cellStyle name="一般 54 5 7" xfId="11532"/>
    <cellStyle name="一般 54 5 8" xfId="7999"/>
    <cellStyle name="一般 54 5 9" xfId="8916"/>
    <cellStyle name="一般 54 6" xfId="5484"/>
    <cellStyle name="一般 54 6 10" xfId="9647"/>
    <cellStyle name="一般 54 6 11" xfId="12482"/>
    <cellStyle name="一般 54 6 12" xfId="8002"/>
    <cellStyle name="一般 54 6 13" xfId="10238"/>
    <cellStyle name="一般 54 6 14" xfId="9820"/>
    <cellStyle name="一般 54 6 15" xfId="12850"/>
    <cellStyle name="一般 54 6 16" xfId="17638"/>
    <cellStyle name="一般 54 6 17" xfId="11635"/>
    <cellStyle name="一般 54 6 18" xfId="10971"/>
    <cellStyle name="一般 54 6 19" xfId="21895"/>
    <cellStyle name="一般 54 6 2" xfId="7024"/>
    <cellStyle name="一般 54 6 2 10" xfId="22284"/>
    <cellStyle name="一般 54 6 2 11" xfId="23393"/>
    <cellStyle name="一般 54 6 2 12" xfId="24487"/>
    <cellStyle name="一般 54 6 2 13" xfId="25568"/>
    <cellStyle name="一般 54 6 2 14" xfId="26635"/>
    <cellStyle name="一般 54 6 2 15" xfId="27680"/>
    <cellStyle name="一般 54 6 2 16" xfId="28701"/>
    <cellStyle name="一般 54 6 2 17" xfId="29689"/>
    <cellStyle name="一般 54 6 2 18" xfId="30637"/>
    <cellStyle name="一般 54 6 2 19" xfId="31566"/>
    <cellStyle name="一般 54 6 2 2" xfId="12900"/>
    <cellStyle name="一般 54 6 2 20" xfId="32484"/>
    <cellStyle name="一般 54 6 2 3" xfId="14118"/>
    <cellStyle name="一般 54 6 2 4" xfId="15333"/>
    <cellStyle name="一般 54 6 2 5" xfId="16521"/>
    <cellStyle name="一般 54 6 2 6" xfId="17716"/>
    <cellStyle name="一般 54 6 2 7" xfId="18885"/>
    <cellStyle name="一般 54 6 2 8" xfId="20027"/>
    <cellStyle name="一般 54 6 2 9" xfId="21163"/>
    <cellStyle name="一般 54 6 20" xfId="23008"/>
    <cellStyle name="一般 54 6 21" xfId="24108"/>
    <cellStyle name="一般 54 6 22" xfId="14564"/>
    <cellStyle name="一般 54 6 23" xfId="20726"/>
    <cellStyle name="一般 54 6 24" xfId="8355"/>
    <cellStyle name="一般 54 6 25" xfId="28211"/>
    <cellStyle name="一般 54 6 3" xfId="6056"/>
    <cellStyle name="一般 54 6 3 10" xfId="8657"/>
    <cellStyle name="一般 54 6 3 11" xfId="19757"/>
    <cellStyle name="一般 54 6 3 12" xfId="11097"/>
    <cellStyle name="一般 54 6 3 13" xfId="11730"/>
    <cellStyle name="一般 54 6 3 14" xfId="7919"/>
    <cellStyle name="一般 54 6 3 15" xfId="10774"/>
    <cellStyle name="一般 54 6 3 16" xfId="20256"/>
    <cellStyle name="一般 54 6 3 17" xfId="9794"/>
    <cellStyle name="一般 54 6 3 18" xfId="27152"/>
    <cellStyle name="一般 54 6 3 19" xfId="19018"/>
    <cellStyle name="一般 54 6 3 2" xfId="12040"/>
    <cellStyle name="一般 54 6 3 20" xfId="23816"/>
    <cellStyle name="一般 54 6 3 3" xfId="7587"/>
    <cellStyle name="一般 54 6 3 4" xfId="9222"/>
    <cellStyle name="一般 54 6 3 5" xfId="11523"/>
    <cellStyle name="一般 54 6 3 6" xfId="8008"/>
    <cellStyle name="一般 54 6 3 7" xfId="8853"/>
    <cellStyle name="一般 54 6 3 8" xfId="15906"/>
    <cellStyle name="一般 54 6 3 9" xfId="8526"/>
    <cellStyle name="一般 54 6 4" xfId="6559"/>
    <cellStyle name="一般 54 6 4 10" xfId="21897"/>
    <cellStyle name="一般 54 6 4 11" xfId="23010"/>
    <cellStyle name="一般 54 6 4 12" xfId="24110"/>
    <cellStyle name="一般 54 6 4 13" xfId="25191"/>
    <cellStyle name="一般 54 6 4 14" xfId="26260"/>
    <cellStyle name="一般 54 6 4 15" xfId="27315"/>
    <cellStyle name="一般 54 6 4 16" xfId="28343"/>
    <cellStyle name="一般 54 6 4 17" xfId="29344"/>
    <cellStyle name="一般 54 6 4 18" xfId="30312"/>
    <cellStyle name="一般 54 6 4 19" xfId="31242"/>
    <cellStyle name="一般 54 6 4 2" xfId="12484"/>
    <cellStyle name="一般 54 6 4 20" xfId="32164"/>
    <cellStyle name="一般 54 6 4 3" xfId="13696"/>
    <cellStyle name="一般 54 6 4 4" xfId="14919"/>
    <cellStyle name="一般 54 6 4 5" xfId="16108"/>
    <cellStyle name="一般 54 6 4 6" xfId="17298"/>
    <cellStyle name="一般 54 6 4 7" xfId="18477"/>
    <cellStyle name="一般 54 6 4 8" xfId="19634"/>
    <cellStyle name="一般 54 6 4 9" xfId="20760"/>
    <cellStyle name="一般 54 6 5" xfId="6701"/>
    <cellStyle name="一般 54 6 5 10" xfId="22007"/>
    <cellStyle name="一般 54 6 5 11" xfId="23118"/>
    <cellStyle name="一般 54 6 5 12" xfId="24211"/>
    <cellStyle name="一般 54 6 5 13" xfId="25292"/>
    <cellStyle name="一般 54 6 5 14" xfId="26360"/>
    <cellStyle name="一般 54 6 5 15" xfId="27413"/>
    <cellStyle name="一般 54 6 5 16" xfId="28441"/>
    <cellStyle name="一般 54 6 5 17" xfId="29442"/>
    <cellStyle name="一般 54 6 5 18" xfId="30398"/>
    <cellStyle name="一般 54 6 5 19" xfId="31329"/>
    <cellStyle name="一般 54 6 5 2" xfId="12605"/>
    <cellStyle name="一般 54 6 5 20" xfId="32249"/>
    <cellStyle name="一般 54 6 5 3" xfId="13819"/>
    <cellStyle name="一般 54 6 5 4" xfId="15041"/>
    <cellStyle name="一般 54 6 5 5" xfId="16229"/>
    <cellStyle name="一般 54 6 5 6" xfId="17426"/>
    <cellStyle name="一般 54 6 5 7" xfId="18593"/>
    <cellStyle name="一般 54 6 5 8" xfId="19749"/>
    <cellStyle name="一般 54 6 5 9" xfId="20876"/>
    <cellStyle name="一般 54 6 6" xfId="6577"/>
    <cellStyle name="一般 54 6 6 10" xfId="21910"/>
    <cellStyle name="一般 54 6 6 11" xfId="23023"/>
    <cellStyle name="一般 54 6 6 12" xfId="24122"/>
    <cellStyle name="一般 54 6 6 13" xfId="25205"/>
    <cellStyle name="一般 54 6 6 14" xfId="26269"/>
    <cellStyle name="一般 54 6 6 15" xfId="27325"/>
    <cellStyle name="一般 54 6 6 16" xfId="28354"/>
    <cellStyle name="一般 54 6 6 17" xfId="29353"/>
    <cellStyle name="一般 54 6 6 18" xfId="30321"/>
    <cellStyle name="一般 54 6 6 19" xfId="31251"/>
    <cellStyle name="一般 54 6 6 2" xfId="12499"/>
    <cellStyle name="一般 54 6 6 20" xfId="32173"/>
    <cellStyle name="一般 54 6 6 3" xfId="13711"/>
    <cellStyle name="一般 54 6 6 4" xfId="14932"/>
    <cellStyle name="一般 54 6 6 5" xfId="16122"/>
    <cellStyle name="一般 54 6 6 6" xfId="17315"/>
    <cellStyle name="一般 54 6 6 7" xfId="18490"/>
    <cellStyle name="一般 54 6 6 8" xfId="19648"/>
    <cellStyle name="一般 54 6 6 9" xfId="20772"/>
    <cellStyle name="一般 54 6 7" xfId="11590"/>
    <cellStyle name="一般 54 6 8" xfId="7949"/>
    <cellStyle name="一般 54 6 9" xfId="8954"/>
    <cellStyle name="一般 54 7" xfId="5676"/>
    <cellStyle name="一般 54 7 10" xfId="9994"/>
    <cellStyle name="一般 54 7 11" xfId="8516"/>
    <cellStyle name="一般 54 7 12" xfId="11494"/>
    <cellStyle name="一般 54 7 13" xfId="10531"/>
    <cellStyle name="一般 54 7 14" xfId="8900"/>
    <cellStyle name="一般 54 7 15" xfId="7712"/>
    <cellStyle name="一般 54 7 16" xfId="7751"/>
    <cellStyle name="一般 54 7 17" xfId="13637"/>
    <cellStyle name="一般 54 7 18" xfId="9661"/>
    <cellStyle name="一般 54 7 19" xfId="20944"/>
    <cellStyle name="一般 54 7 2" xfId="7081"/>
    <cellStyle name="一般 54 7 2 10" xfId="22333"/>
    <cellStyle name="一般 54 7 2 11" xfId="23441"/>
    <cellStyle name="一般 54 7 2 12" xfId="24536"/>
    <cellStyle name="一般 54 7 2 13" xfId="25617"/>
    <cellStyle name="一般 54 7 2 14" xfId="26683"/>
    <cellStyle name="一般 54 7 2 15" xfId="27729"/>
    <cellStyle name="一般 54 7 2 16" xfId="28749"/>
    <cellStyle name="一般 54 7 2 17" xfId="29735"/>
    <cellStyle name="一般 54 7 2 18" xfId="30684"/>
    <cellStyle name="一般 54 7 2 19" xfId="31612"/>
    <cellStyle name="一般 54 7 2 2" xfId="12954"/>
    <cellStyle name="一般 54 7 2 20" xfId="32528"/>
    <cellStyle name="一般 54 7 2 3" xfId="14170"/>
    <cellStyle name="一般 54 7 2 4" xfId="15383"/>
    <cellStyle name="一般 54 7 2 5" xfId="16576"/>
    <cellStyle name="一般 54 7 2 6" xfId="17769"/>
    <cellStyle name="一般 54 7 2 7" xfId="18935"/>
    <cellStyle name="一般 54 7 2 8" xfId="20078"/>
    <cellStyle name="一般 54 7 2 9" xfId="21215"/>
    <cellStyle name="一般 54 7 20" xfId="21621"/>
    <cellStyle name="一般 54 7 21" xfId="22731"/>
    <cellStyle name="一般 54 7 22" xfId="8081"/>
    <cellStyle name="一般 54 7 23" xfId="17685"/>
    <cellStyle name="一般 54 7 24" xfId="18817"/>
    <cellStyle name="一般 54 7 25" xfId="23910"/>
    <cellStyle name="一般 54 7 3" xfId="6020"/>
    <cellStyle name="一般 54 7 3 10" xfId="16515"/>
    <cellStyle name="一般 54 7 3 11" xfId="9749"/>
    <cellStyle name="一般 54 7 3 12" xfId="11299"/>
    <cellStyle name="一般 54 7 3 13" xfId="20467"/>
    <cellStyle name="一般 54 7 3 14" xfId="11039"/>
    <cellStyle name="一般 54 7 3 15" xfId="8811"/>
    <cellStyle name="一般 54 7 3 16" xfId="7917"/>
    <cellStyle name="一般 54 7 3 17" xfId="12446"/>
    <cellStyle name="一般 54 7 3 18" xfId="11326"/>
    <cellStyle name="一般 54 7 3 19" xfId="25391"/>
    <cellStyle name="一般 54 7 3 2" xfId="12005"/>
    <cellStyle name="一般 54 7 3 20" xfId="31030"/>
    <cellStyle name="一般 54 7 3 3" xfId="7616"/>
    <cellStyle name="一般 54 7 3 4" xfId="11138"/>
    <cellStyle name="一般 54 7 3 5" xfId="10640"/>
    <cellStyle name="一般 54 7 3 6" xfId="11550"/>
    <cellStyle name="一般 54 7 3 7" xfId="16952"/>
    <cellStyle name="一般 54 7 3 8" xfId="9585"/>
    <cellStyle name="一般 54 7 3 9" xfId="12413"/>
    <cellStyle name="一般 54 7 4" xfId="6489"/>
    <cellStyle name="一般 54 7 4 10" xfId="21845"/>
    <cellStyle name="一般 54 7 4 11" xfId="22954"/>
    <cellStyle name="一般 54 7 4 12" xfId="24052"/>
    <cellStyle name="一般 54 7 4 13" xfId="25138"/>
    <cellStyle name="一般 54 7 4 14" xfId="26212"/>
    <cellStyle name="一般 54 7 4 15" xfId="27271"/>
    <cellStyle name="一般 54 7 4 16" xfId="28299"/>
    <cellStyle name="一般 54 7 4 17" xfId="29302"/>
    <cellStyle name="一般 54 7 4 18" xfId="30271"/>
    <cellStyle name="一般 54 7 4 19" xfId="31203"/>
    <cellStyle name="一般 54 7 4 2" xfId="12420"/>
    <cellStyle name="一般 54 7 4 20" xfId="32125"/>
    <cellStyle name="一般 54 7 4 3" xfId="13633"/>
    <cellStyle name="一般 54 7 4 4" xfId="14858"/>
    <cellStyle name="一般 54 7 4 5" xfId="16050"/>
    <cellStyle name="一般 54 7 4 6" xfId="17235"/>
    <cellStyle name="一般 54 7 4 7" xfId="18424"/>
    <cellStyle name="一般 54 7 4 8" xfId="19582"/>
    <cellStyle name="一般 54 7 4 9" xfId="20712"/>
    <cellStyle name="一般 54 7 5" xfId="7068"/>
    <cellStyle name="一般 54 7 5 10" xfId="22322"/>
    <cellStyle name="一般 54 7 5 11" xfId="23431"/>
    <cellStyle name="一般 54 7 5 12" xfId="24526"/>
    <cellStyle name="一般 54 7 5 13" xfId="25607"/>
    <cellStyle name="一般 54 7 5 14" xfId="26673"/>
    <cellStyle name="一般 54 7 5 15" xfId="27719"/>
    <cellStyle name="一般 54 7 5 16" xfId="28739"/>
    <cellStyle name="一般 54 7 5 17" xfId="29725"/>
    <cellStyle name="一般 54 7 5 18" xfId="30673"/>
    <cellStyle name="一般 54 7 5 19" xfId="31602"/>
    <cellStyle name="一般 54 7 5 2" xfId="12942"/>
    <cellStyle name="一般 54 7 5 20" xfId="32518"/>
    <cellStyle name="一般 54 7 5 3" xfId="14159"/>
    <cellStyle name="一般 54 7 5 4" xfId="15373"/>
    <cellStyle name="一般 54 7 5 5" xfId="16563"/>
    <cellStyle name="一般 54 7 5 6" xfId="17758"/>
    <cellStyle name="一般 54 7 5 7" xfId="18924"/>
    <cellStyle name="一般 54 7 5 8" xfId="20067"/>
    <cellStyle name="一般 54 7 5 9" xfId="21204"/>
    <cellStyle name="一般 54 7 6" xfId="7194"/>
    <cellStyle name="一般 54 7 6 10" xfId="22435"/>
    <cellStyle name="一般 54 7 6 11" xfId="23541"/>
    <cellStyle name="一般 54 7 6 12" xfId="24633"/>
    <cellStyle name="一般 54 7 6 13" xfId="25719"/>
    <cellStyle name="一般 54 7 6 14" xfId="26778"/>
    <cellStyle name="一般 54 7 6 15" xfId="27824"/>
    <cellStyle name="一般 54 7 6 16" xfId="28845"/>
    <cellStyle name="一般 54 7 6 17" xfId="29832"/>
    <cellStyle name="一般 54 7 6 18" xfId="30774"/>
    <cellStyle name="一般 54 7 6 19" xfId="31702"/>
    <cellStyle name="一般 54 7 6 2" xfId="13060"/>
    <cellStyle name="一般 54 7 6 20" xfId="32618"/>
    <cellStyle name="一般 54 7 6 3" xfId="14279"/>
    <cellStyle name="一般 54 7 6 4" xfId="15488"/>
    <cellStyle name="一般 54 7 6 5" xfId="16681"/>
    <cellStyle name="一般 54 7 6 6" xfId="17876"/>
    <cellStyle name="一般 54 7 6 7" xfId="19038"/>
    <cellStyle name="一般 54 7 6 8" xfId="20181"/>
    <cellStyle name="一般 54 7 6 9" xfId="21316"/>
    <cellStyle name="一般 54 7 7" xfId="11739"/>
    <cellStyle name="一般 54 7 8" xfId="7828"/>
    <cellStyle name="一般 54 7 9" xfId="9039"/>
    <cellStyle name="一般 54 8" xfId="5458"/>
    <cellStyle name="一般 54 8 10" xfId="10592"/>
    <cellStyle name="一般 54 8 11" xfId="9706"/>
    <cellStyle name="一般 54 8 12" xfId="8874"/>
    <cellStyle name="一般 54 8 13" xfId="8472"/>
    <cellStyle name="一般 54 8 14" xfId="16586"/>
    <cellStyle name="一般 54 8 15" xfId="8803"/>
    <cellStyle name="一般 54 8 16" xfId="12211"/>
    <cellStyle name="一般 54 8 17" xfId="7882"/>
    <cellStyle name="一般 54 8 18" xfId="15161"/>
    <cellStyle name="一般 54 8 19" xfId="10829"/>
    <cellStyle name="一般 54 8 2" xfId="7020"/>
    <cellStyle name="一般 54 8 2 10" xfId="22280"/>
    <cellStyle name="一般 54 8 2 11" xfId="23389"/>
    <cellStyle name="一般 54 8 2 12" xfId="24483"/>
    <cellStyle name="一般 54 8 2 13" xfId="25564"/>
    <cellStyle name="一般 54 8 2 14" xfId="26631"/>
    <cellStyle name="一般 54 8 2 15" xfId="27676"/>
    <cellStyle name="一般 54 8 2 16" xfId="28697"/>
    <cellStyle name="一般 54 8 2 17" xfId="29685"/>
    <cellStyle name="一般 54 8 2 18" xfId="30633"/>
    <cellStyle name="一般 54 8 2 19" xfId="31562"/>
    <cellStyle name="一般 54 8 2 2" xfId="12896"/>
    <cellStyle name="一般 54 8 2 20" xfId="32480"/>
    <cellStyle name="一般 54 8 2 3" xfId="14114"/>
    <cellStyle name="一般 54 8 2 4" xfId="15329"/>
    <cellStyle name="一般 54 8 2 5" xfId="16517"/>
    <cellStyle name="一般 54 8 2 6" xfId="17712"/>
    <cellStyle name="一般 54 8 2 7" xfId="18881"/>
    <cellStyle name="一般 54 8 2 8" xfId="20023"/>
    <cellStyle name="一般 54 8 2 9" xfId="21159"/>
    <cellStyle name="一般 54 8 20" xfId="19472"/>
    <cellStyle name="一般 54 8 21" xfId="14900"/>
    <cellStyle name="一般 54 8 22" xfId="17323"/>
    <cellStyle name="一般 54 8 23" xfId="19981"/>
    <cellStyle name="一般 54 8 24" xfId="26234"/>
    <cellStyle name="一般 54 8 25" xfId="9584"/>
    <cellStyle name="一般 54 8 3" xfId="6060"/>
    <cellStyle name="一般 54 8 3 10" xfId="14592"/>
    <cellStyle name="一般 54 8 3 11" xfId="8887"/>
    <cellStyle name="一般 54 8 3 12" xfId="16984"/>
    <cellStyle name="一般 54 8 3 13" xfId="18506"/>
    <cellStyle name="一般 54 8 3 14" xfId="19682"/>
    <cellStyle name="一般 54 8 3 15" xfId="20790"/>
    <cellStyle name="一般 54 8 3 16" xfId="16958"/>
    <cellStyle name="一般 54 8 3 17" xfId="23079"/>
    <cellStyle name="一般 54 8 3 18" xfId="8508"/>
    <cellStyle name="一般 54 8 3 19" xfId="23876"/>
    <cellStyle name="一般 54 8 3 2" xfId="12044"/>
    <cellStyle name="一般 54 8 3 20" xfId="12304"/>
    <cellStyle name="一般 54 8 3 3" xfId="7583"/>
    <cellStyle name="一般 54 8 3 4" xfId="9225"/>
    <cellStyle name="一般 54 8 3 5" xfId="11357"/>
    <cellStyle name="一般 54 8 3 6" xfId="8138"/>
    <cellStyle name="一般 54 8 3 7" xfId="8950"/>
    <cellStyle name="一般 54 8 3 8" xfId="9457"/>
    <cellStyle name="一般 54 8 3 9" xfId="12209"/>
    <cellStyle name="一般 54 8 4" xfId="6790"/>
    <cellStyle name="一般 54 8 4 10" xfId="22073"/>
    <cellStyle name="一般 54 8 4 11" xfId="23181"/>
    <cellStyle name="一般 54 8 4 12" xfId="24278"/>
    <cellStyle name="一般 54 8 4 13" xfId="25359"/>
    <cellStyle name="一般 54 8 4 14" xfId="26425"/>
    <cellStyle name="一般 54 8 4 15" xfId="27476"/>
    <cellStyle name="一般 54 8 4 16" xfId="28502"/>
    <cellStyle name="一般 54 8 4 17" xfId="29496"/>
    <cellStyle name="一般 54 8 4 18" xfId="30446"/>
    <cellStyle name="一般 54 8 4 19" xfId="31376"/>
    <cellStyle name="一般 54 8 4 2" xfId="12678"/>
    <cellStyle name="一般 54 8 4 20" xfId="32295"/>
    <cellStyle name="一般 54 8 4 3" xfId="13898"/>
    <cellStyle name="一般 54 8 4 4" xfId="15116"/>
    <cellStyle name="一般 54 8 4 5" xfId="16299"/>
    <cellStyle name="一般 54 8 4 6" xfId="17500"/>
    <cellStyle name="一般 54 8 4 7" xfId="18668"/>
    <cellStyle name="一般 54 8 4 8" xfId="19817"/>
    <cellStyle name="一般 54 8 4 9" xfId="20947"/>
    <cellStyle name="一般 54 8 5" xfId="6532"/>
    <cellStyle name="一般 54 8 5 10" xfId="21876"/>
    <cellStyle name="一般 54 8 5 11" xfId="22988"/>
    <cellStyle name="一般 54 8 5 12" xfId="24089"/>
    <cellStyle name="一般 54 8 5 13" xfId="25172"/>
    <cellStyle name="一般 54 8 5 14" xfId="26244"/>
    <cellStyle name="一般 54 8 5 15" xfId="27300"/>
    <cellStyle name="一般 54 8 5 16" xfId="28327"/>
    <cellStyle name="一般 54 8 5 17" xfId="29330"/>
    <cellStyle name="一般 54 8 5 18" xfId="30299"/>
    <cellStyle name="一般 54 8 5 19" xfId="31229"/>
    <cellStyle name="一般 54 8 5 2" xfId="12459"/>
    <cellStyle name="一般 54 8 5 20" xfId="32151"/>
    <cellStyle name="一般 54 8 5 3" xfId="13671"/>
    <cellStyle name="一般 54 8 5 4" xfId="14895"/>
    <cellStyle name="一般 54 8 5 5" xfId="16088"/>
    <cellStyle name="一般 54 8 5 6" xfId="17275"/>
    <cellStyle name="一般 54 8 5 7" xfId="18458"/>
    <cellStyle name="一般 54 8 5 8" xfId="19616"/>
    <cellStyle name="一般 54 8 5 9" xfId="20746"/>
    <cellStyle name="一般 54 8 6" xfId="6832"/>
    <cellStyle name="一般 54 8 6 10" xfId="22111"/>
    <cellStyle name="一般 54 8 6 11" xfId="23218"/>
    <cellStyle name="一般 54 8 6 12" xfId="24315"/>
    <cellStyle name="一般 54 8 6 13" xfId="25397"/>
    <cellStyle name="一般 54 8 6 14" xfId="26462"/>
    <cellStyle name="一般 54 8 6 15" xfId="27513"/>
    <cellStyle name="一般 54 8 6 16" xfId="28539"/>
    <cellStyle name="一般 54 8 6 17" xfId="29532"/>
    <cellStyle name="一般 54 8 6 18" xfId="30482"/>
    <cellStyle name="一般 54 8 6 19" xfId="31412"/>
    <cellStyle name="一般 54 8 6 2" xfId="12716"/>
    <cellStyle name="一般 54 8 6 20" xfId="32331"/>
    <cellStyle name="一般 54 8 6 3" xfId="13937"/>
    <cellStyle name="一般 54 8 6 4" xfId="15154"/>
    <cellStyle name="一般 54 8 6 5" xfId="16340"/>
    <cellStyle name="一般 54 8 6 6" xfId="17539"/>
    <cellStyle name="一般 54 8 6 7" xfId="18707"/>
    <cellStyle name="一般 54 8 6 8" xfId="19855"/>
    <cellStyle name="一般 54 8 6 9" xfId="20986"/>
    <cellStyle name="一般 54 8 7" xfId="11570"/>
    <cellStyle name="一般 54 8 8" xfId="9303"/>
    <cellStyle name="一般 54 8 9" xfId="9438"/>
    <cellStyle name="一般 54 9" xfId="5416"/>
    <cellStyle name="一般 54 9 10" xfId="9417"/>
    <cellStyle name="一般 54 9 11" xfId="9431"/>
    <cellStyle name="一般 54 9 12" xfId="11505"/>
    <cellStyle name="一般 54 9 13" xfId="10861"/>
    <cellStyle name="一般 54 9 14" xfId="9780"/>
    <cellStyle name="一般 54 9 15" xfId="17086"/>
    <cellStyle name="一般 54 9 16" xfId="18245"/>
    <cellStyle name="一般 54 9 17" xfId="19641"/>
    <cellStyle name="一般 54 9 18" xfId="11057"/>
    <cellStyle name="一般 54 9 19" xfId="14712"/>
    <cellStyle name="一般 54 9 2" xfId="7011"/>
    <cellStyle name="一般 54 9 2 10" xfId="22273"/>
    <cellStyle name="一般 54 9 2 11" xfId="23382"/>
    <cellStyle name="一般 54 9 2 12" xfId="24476"/>
    <cellStyle name="一般 54 9 2 13" xfId="25557"/>
    <cellStyle name="一般 54 9 2 14" xfId="26623"/>
    <cellStyle name="一般 54 9 2 15" xfId="27668"/>
    <cellStyle name="一般 54 9 2 16" xfId="28690"/>
    <cellStyle name="一般 54 9 2 17" xfId="29678"/>
    <cellStyle name="一般 54 9 2 18" xfId="30626"/>
    <cellStyle name="一般 54 9 2 19" xfId="31555"/>
    <cellStyle name="一般 54 9 2 2" xfId="12888"/>
    <cellStyle name="一般 54 9 2 20" xfId="32473"/>
    <cellStyle name="一般 54 9 2 3" xfId="14105"/>
    <cellStyle name="一般 54 9 2 4" xfId="15320"/>
    <cellStyle name="一般 54 9 2 5" xfId="16508"/>
    <cellStyle name="一般 54 9 2 6" xfId="17705"/>
    <cellStyle name="一般 54 9 2 7" xfId="18872"/>
    <cellStyle name="一般 54 9 2 8" xfId="20015"/>
    <cellStyle name="一般 54 9 2 9" xfId="21151"/>
    <cellStyle name="一般 54 9 20" xfId="14166"/>
    <cellStyle name="一般 54 9 21" xfId="17937"/>
    <cellStyle name="一般 54 9 22" xfId="25197"/>
    <cellStyle name="一般 54 9 23" xfId="16683"/>
    <cellStyle name="一般 54 9 24" xfId="18138"/>
    <cellStyle name="一般 54 9 25" xfId="21717"/>
    <cellStyle name="一般 54 9 3" xfId="6068"/>
    <cellStyle name="一般 54 9 3 10" xfId="8292"/>
    <cellStyle name="一般 54 9 3 11" xfId="9929"/>
    <cellStyle name="一般 54 9 3 12" xfId="11042"/>
    <cellStyle name="一般 54 9 3 13" xfId="11005"/>
    <cellStyle name="一般 54 9 3 14" xfId="21855"/>
    <cellStyle name="一般 54 9 3 15" xfId="22965"/>
    <cellStyle name="一般 54 9 3 16" xfId="24064"/>
    <cellStyle name="一般 54 9 3 17" xfId="9153"/>
    <cellStyle name="一般 54 9 3 18" xfId="23898"/>
    <cellStyle name="一般 54 9 3 19" xfId="13363"/>
    <cellStyle name="一般 54 9 3 2" xfId="12052"/>
    <cellStyle name="一般 54 9 3 20" xfId="18431"/>
    <cellStyle name="一般 54 9 3 3" xfId="7576"/>
    <cellStyle name="一般 54 9 3 4" xfId="9233"/>
    <cellStyle name="一般 54 9 3 5" xfId="11063"/>
    <cellStyle name="一般 54 9 3 6" xfId="12433"/>
    <cellStyle name="一般 54 9 3 7" xfId="10221"/>
    <cellStyle name="一般 54 9 3 8" xfId="12244"/>
    <cellStyle name="一般 54 9 3 9" xfId="10133"/>
    <cellStyle name="一般 54 9 4" xfId="6457"/>
    <cellStyle name="一般 54 9 4 10" xfId="21815"/>
    <cellStyle name="一般 54 9 4 11" xfId="22924"/>
    <cellStyle name="一般 54 9 4 12" xfId="24022"/>
    <cellStyle name="一般 54 9 4 13" xfId="25108"/>
    <cellStyle name="一般 54 9 4 14" xfId="26184"/>
    <cellStyle name="一般 54 9 4 15" xfId="27244"/>
    <cellStyle name="一般 54 9 4 16" xfId="28268"/>
    <cellStyle name="一般 54 9 4 17" xfId="29274"/>
    <cellStyle name="一般 54 9 4 18" xfId="30244"/>
    <cellStyle name="一般 54 9 4 19" xfId="31176"/>
    <cellStyle name="一般 54 9 4 2" xfId="12389"/>
    <cellStyle name="一般 54 9 4 20" xfId="32099"/>
    <cellStyle name="一般 54 9 4 3" xfId="13603"/>
    <cellStyle name="一般 54 9 4 4" xfId="14828"/>
    <cellStyle name="一般 54 9 4 5" xfId="16020"/>
    <cellStyle name="一般 54 9 4 6" xfId="17204"/>
    <cellStyle name="一般 54 9 4 7" xfId="18393"/>
    <cellStyle name="一般 54 9 4 8" xfId="19553"/>
    <cellStyle name="一般 54 9 4 9" xfId="20683"/>
    <cellStyle name="一般 54 9 5" xfId="6731"/>
    <cellStyle name="一般 54 9 5 10" xfId="22029"/>
    <cellStyle name="一般 54 9 5 11" xfId="23139"/>
    <cellStyle name="一般 54 9 5 12" xfId="24234"/>
    <cellStyle name="一般 54 9 5 13" xfId="25316"/>
    <cellStyle name="一般 54 9 5 14" xfId="26384"/>
    <cellStyle name="一般 54 9 5 15" xfId="27433"/>
    <cellStyle name="一般 54 9 5 16" xfId="28460"/>
    <cellStyle name="一般 54 9 5 17" xfId="29462"/>
    <cellStyle name="一般 54 9 5 18" xfId="30413"/>
    <cellStyle name="一般 54 9 5 19" xfId="31344"/>
    <cellStyle name="一般 54 9 5 2" xfId="12630"/>
    <cellStyle name="一般 54 9 5 20" xfId="32264"/>
    <cellStyle name="一般 54 9 5 3" xfId="13845"/>
    <cellStyle name="一般 54 9 5 4" xfId="15066"/>
    <cellStyle name="一般 54 9 5 5" xfId="16254"/>
    <cellStyle name="一般 54 9 5 6" xfId="17449"/>
    <cellStyle name="一般 54 9 5 7" xfId="18621"/>
    <cellStyle name="一般 54 9 5 8" xfId="19772"/>
    <cellStyle name="一般 54 9 5 9" xfId="20900"/>
    <cellStyle name="一般 54 9 6" xfId="6260"/>
    <cellStyle name="一般 54 9 6 10" xfId="21671"/>
    <cellStyle name="一般 54 9 6 11" xfId="22782"/>
    <cellStyle name="一般 54 9 6 12" xfId="23886"/>
    <cellStyle name="一般 54 9 6 13" xfId="24976"/>
    <cellStyle name="一般 54 9 6 14" xfId="26061"/>
    <cellStyle name="一般 54 9 6 15" xfId="27120"/>
    <cellStyle name="一般 54 9 6 16" xfId="28154"/>
    <cellStyle name="一般 54 9 6 17" xfId="29167"/>
    <cellStyle name="一般 54 9 6 18" xfId="30148"/>
    <cellStyle name="一般 54 9 6 19" xfId="31083"/>
    <cellStyle name="一般 54 9 6 2" xfId="12227"/>
    <cellStyle name="一般 54 9 6 20" xfId="32008"/>
    <cellStyle name="一般 54 9 6 3" xfId="13434"/>
    <cellStyle name="一般 54 9 6 4" xfId="14659"/>
    <cellStyle name="一般 54 9 6 5" xfId="15858"/>
    <cellStyle name="一般 54 9 6 6" xfId="17050"/>
    <cellStyle name="一般 54 9 6 7" xfId="18238"/>
    <cellStyle name="一般 54 9 6 8" xfId="19404"/>
    <cellStyle name="一般 54 9 6 9" xfId="20541"/>
    <cellStyle name="一般 54 9 7" xfId="11542"/>
    <cellStyle name="一般 54 9 8" xfId="7990"/>
    <cellStyle name="一般 54 9 9" xfId="8926"/>
    <cellStyle name="一般 55" xfId="5978"/>
    <cellStyle name="一般 55 10" xfId="12273"/>
    <cellStyle name="一般 55 11" xfId="13484"/>
    <cellStyle name="一般 55 12" xfId="9047"/>
    <cellStyle name="一般 55 13" xfId="16278"/>
    <cellStyle name="一般 55 14" xfId="10005"/>
    <cellStyle name="一般 55 15" xfId="10041"/>
    <cellStyle name="一般 55 16" xfId="19381"/>
    <cellStyle name="一般 55 17" xfId="13642"/>
    <cellStyle name="一般 55 18" xfId="21713"/>
    <cellStyle name="一般 55 19" xfId="22820"/>
    <cellStyle name="一般 55 2" xfId="7169"/>
    <cellStyle name="一般 55 2 10" xfId="22415"/>
    <cellStyle name="一般 55 2 11" xfId="23521"/>
    <cellStyle name="一般 55 2 12" xfId="24615"/>
    <cellStyle name="一般 55 2 13" xfId="25699"/>
    <cellStyle name="一般 55 2 14" xfId="26761"/>
    <cellStyle name="一般 55 2 15" xfId="27804"/>
    <cellStyle name="一般 55 2 16" xfId="28826"/>
    <cellStyle name="一般 55 2 17" xfId="29814"/>
    <cellStyle name="一般 55 2 18" xfId="30757"/>
    <cellStyle name="一般 55 2 19" xfId="31685"/>
    <cellStyle name="一般 55 2 2" xfId="13038"/>
    <cellStyle name="一般 55 2 20" xfId="32601"/>
    <cellStyle name="一般 55 2 3" xfId="14257"/>
    <cellStyle name="一般 55 2 4" xfId="15467"/>
    <cellStyle name="一般 55 2 5" xfId="16657"/>
    <cellStyle name="一般 55 2 6" xfId="17853"/>
    <cellStyle name="一般 55 2 7" xfId="19016"/>
    <cellStyle name="一般 55 2 8" xfId="20159"/>
    <cellStyle name="一般 55 2 9" xfId="21294"/>
    <cellStyle name="一般 55 20" xfId="23922"/>
    <cellStyle name="一般 55 21" xfId="25015"/>
    <cellStyle name="一般 55 22" xfId="8415"/>
    <cellStyle name="一般 55 23" xfId="27456"/>
    <cellStyle name="一般 55 24" xfId="12299"/>
    <cellStyle name="一般 55 25" xfId="8498"/>
    <cellStyle name="一般 55 3" xfId="7254"/>
    <cellStyle name="一般 55 3 10" xfId="22490"/>
    <cellStyle name="一般 55 3 11" xfId="23596"/>
    <cellStyle name="一般 55 3 12" xfId="24688"/>
    <cellStyle name="一般 55 3 13" xfId="25775"/>
    <cellStyle name="一般 55 3 14" xfId="26836"/>
    <cellStyle name="一般 55 3 15" xfId="27878"/>
    <cellStyle name="一般 55 3 16" xfId="28900"/>
    <cellStyle name="一般 55 3 17" xfId="29888"/>
    <cellStyle name="一般 55 3 18" xfId="30828"/>
    <cellStyle name="一般 55 3 19" xfId="31755"/>
    <cellStyle name="一般 55 3 2" xfId="13116"/>
    <cellStyle name="一般 55 3 20" xfId="32671"/>
    <cellStyle name="一般 55 3 3" xfId="14337"/>
    <cellStyle name="一般 55 3 4" xfId="15546"/>
    <cellStyle name="一般 55 3 5" xfId="16739"/>
    <cellStyle name="一般 55 3 6" xfId="17933"/>
    <cellStyle name="一般 55 3 7" xfId="19096"/>
    <cellStyle name="一般 55 3 8" xfId="20237"/>
    <cellStyle name="一般 55 3 9" xfId="21374"/>
    <cellStyle name="一般 55 4" xfId="7327"/>
    <cellStyle name="一般 55 4 10" xfId="22557"/>
    <cellStyle name="一般 55 4 11" xfId="23662"/>
    <cellStyle name="一般 55 4 12" xfId="24754"/>
    <cellStyle name="一般 55 4 13" xfId="25841"/>
    <cellStyle name="一般 55 4 14" xfId="26903"/>
    <cellStyle name="一般 55 4 15" xfId="27946"/>
    <cellStyle name="一般 55 4 16" xfId="28966"/>
    <cellStyle name="一般 55 4 17" xfId="29954"/>
    <cellStyle name="一般 55 4 18" xfId="30894"/>
    <cellStyle name="一般 55 4 19" xfId="31821"/>
    <cellStyle name="一般 55 4 2" xfId="13185"/>
    <cellStyle name="一般 55 4 20" xfId="32737"/>
    <cellStyle name="一般 55 4 3" xfId="14406"/>
    <cellStyle name="一般 55 4 4" xfId="15617"/>
    <cellStyle name="一般 55 4 5" xfId="16809"/>
    <cellStyle name="一般 55 4 6" xfId="18003"/>
    <cellStyle name="一般 55 4 7" xfId="19165"/>
    <cellStyle name="一般 55 4 8" xfId="20307"/>
    <cellStyle name="一般 55 4 9" xfId="21442"/>
    <cellStyle name="一般 55 5" xfId="7396"/>
    <cellStyle name="一般 55 5 10" xfId="22625"/>
    <cellStyle name="一般 55 5 11" xfId="23729"/>
    <cellStyle name="一般 55 5 12" xfId="24822"/>
    <cellStyle name="一般 55 5 13" xfId="25908"/>
    <cellStyle name="一般 55 5 14" xfId="26970"/>
    <cellStyle name="一般 55 5 15" xfId="28015"/>
    <cellStyle name="一般 55 5 16" xfId="29033"/>
    <cellStyle name="一般 55 5 17" xfId="30021"/>
    <cellStyle name="一般 55 5 18" xfId="30961"/>
    <cellStyle name="一般 55 5 19" xfId="31888"/>
    <cellStyle name="一般 55 5 2" xfId="13254"/>
    <cellStyle name="一般 55 5 20" xfId="32803"/>
    <cellStyle name="一般 55 5 3" xfId="14475"/>
    <cellStyle name="一般 55 5 4" xfId="15685"/>
    <cellStyle name="一般 55 5 5" xfId="16878"/>
    <cellStyle name="一般 55 5 6" xfId="18071"/>
    <cellStyle name="一般 55 5 7" xfId="19233"/>
    <cellStyle name="一般 55 5 8" xfId="20376"/>
    <cellStyle name="一般 55 5 9" xfId="21510"/>
    <cellStyle name="一般 55 6" xfId="7462"/>
    <cellStyle name="一般 55 6 10" xfId="22691"/>
    <cellStyle name="一般 55 6 11" xfId="23795"/>
    <cellStyle name="一般 55 6 12" xfId="24888"/>
    <cellStyle name="一般 55 6 13" xfId="25974"/>
    <cellStyle name="一般 55 6 14" xfId="27036"/>
    <cellStyle name="一般 55 6 15" xfId="28081"/>
    <cellStyle name="一般 55 6 16" xfId="29099"/>
    <cellStyle name="一般 55 6 17" xfId="30087"/>
    <cellStyle name="一般 55 6 18" xfId="31027"/>
    <cellStyle name="一般 55 6 19" xfId="31954"/>
    <cellStyle name="一般 55 6 2" xfId="13320"/>
    <cellStyle name="一般 55 6 20" xfId="32869"/>
    <cellStyle name="一般 55 6 3" xfId="14541"/>
    <cellStyle name="一般 55 6 4" xfId="15751"/>
    <cellStyle name="一般 55 6 5" xfId="16944"/>
    <cellStyle name="一般 55 6 6" xfId="18137"/>
    <cellStyle name="一般 55 6 7" xfId="19299"/>
    <cellStyle name="一般 55 6 8" xfId="20442"/>
    <cellStyle name="一般 55 6 9" xfId="21576"/>
    <cellStyle name="一般 55 7" xfId="11971"/>
    <cellStyle name="一般 55 8" xfId="7644"/>
    <cellStyle name="一般 55 9" xfId="9176"/>
    <cellStyle name="一般 56" xfId="4646"/>
    <cellStyle name="一般 57" xfId="4688"/>
    <cellStyle name="一般 58" xfId="4880"/>
    <cellStyle name="一般 59" xfId="4843"/>
    <cellStyle name="一般 6" xfId="1017"/>
    <cellStyle name="一般 60" xfId="5979"/>
    <cellStyle name="一般 61" xfId="5980"/>
    <cellStyle name="一般 62" xfId="5981"/>
    <cellStyle name="一般 63" xfId="5982"/>
    <cellStyle name="一般 64" xfId="7463"/>
    <cellStyle name="一般 65" xfId="5983"/>
    <cellStyle name="一般 66" xfId="5984"/>
    <cellStyle name="一般 67" xfId="5985"/>
    <cellStyle name="一般 68" xfId="5986"/>
    <cellStyle name="一般 69" xfId="5987"/>
    <cellStyle name="一般 7" xfId="1018"/>
    <cellStyle name="一般 70" xfId="32998"/>
    <cellStyle name="一般 71" xfId="32911"/>
    <cellStyle name="一般 72" xfId="5988"/>
    <cellStyle name="一般 73" xfId="5989"/>
    <cellStyle name="一般 74" xfId="32953"/>
    <cellStyle name="一般 75" xfId="5990"/>
    <cellStyle name="一般 76" xfId="5991"/>
    <cellStyle name="一般 77" xfId="5992"/>
    <cellStyle name="一般 78" xfId="5993"/>
    <cellStyle name="一般 79" xfId="5994"/>
    <cellStyle name="一般 8" xfId="1019"/>
    <cellStyle name="一般 80" xfId="5995"/>
    <cellStyle name="一般 81" xfId="5996"/>
    <cellStyle name="一般 82" xfId="5997"/>
    <cellStyle name="一般 83" xfId="5998"/>
    <cellStyle name="一般 84" xfId="5999"/>
    <cellStyle name="一般 85" xfId="6000"/>
    <cellStyle name="一般 86" xfId="6001"/>
    <cellStyle name="一般 87" xfId="33102"/>
    <cellStyle name="一般 88" xfId="6002"/>
    <cellStyle name="一般 89" xfId="6003"/>
    <cellStyle name="一般 9" xfId="1020"/>
    <cellStyle name="一般 90" xfId="6004"/>
    <cellStyle name="一般 91" xfId="6005"/>
    <cellStyle name="一般 92" xfId="6006"/>
    <cellStyle name="一般 93" xfId="6007"/>
    <cellStyle name="一般 94" xfId="6008"/>
    <cellStyle name="一般 95" xfId="6009"/>
    <cellStyle name="一般 96" xfId="6010"/>
    <cellStyle name="一般 97" xfId="6011"/>
    <cellStyle name="一般 98" xfId="6012"/>
    <cellStyle name="一般_Sheet2" xfId="1021"/>
    <cellStyle name="一般_Sheet2 2" xfId="3815"/>
    <cellStyle name="一般_電子期刊" xfId="1022"/>
    <cellStyle name="一般_電子期刊 2" xfId="3814"/>
    <cellStyle name="千分位" xfId="1023" builtinId="3"/>
    <cellStyle name="千分位 10 10 11" xfId="3372"/>
    <cellStyle name="千分位 10 10 12" xfId="2481"/>
    <cellStyle name="千分位 10 10 13" xfId="2437"/>
    <cellStyle name="千分位 10 10 14" xfId="3502"/>
    <cellStyle name="千分位 10 10 15" xfId="3395"/>
    <cellStyle name="千分位 10 10 16" xfId="3620"/>
    <cellStyle name="千分位 10 10 17" xfId="3983"/>
    <cellStyle name="千分位 10 10 18" xfId="4343"/>
    <cellStyle name="千分位 10 10 19" xfId="3898"/>
    <cellStyle name="千分位 10 10 2" xfId="2765"/>
    <cellStyle name="千分位 10 10 20" xfId="4162"/>
    <cellStyle name="千分位 10 10 21" xfId="4040"/>
    <cellStyle name="千分位 10 10 22" xfId="4333"/>
    <cellStyle name="千分位 10 10 23" xfId="3906"/>
    <cellStyle name="千分位 10 10 24" xfId="4156"/>
    <cellStyle name="千分位 10 10 25" xfId="4742"/>
    <cellStyle name="千分位 10 10 26" xfId="5120"/>
    <cellStyle name="千分位 10 10 27" xfId="5868"/>
    <cellStyle name="千分位 10 10 28" xfId="4939"/>
    <cellStyle name="千分位 10 10 29" xfId="5899"/>
    <cellStyle name="千分位 10 10 3" xfId="2910"/>
    <cellStyle name="千分位 10 10 30" xfId="5789"/>
    <cellStyle name="千分位 10 10 31" xfId="4957"/>
    <cellStyle name="千分位 10 10 32" xfId="5862"/>
    <cellStyle name="千分位 10 10 33" xfId="5376"/>
    <cellStyle name="千分位 10 10 34" xfId="5435"/>
    <cellStyle name="千分位 10 10 35" xfId="5145"/>
    <cellStyle name="千分位 10 10 36" xfId="5503"/>
    <cellStyle name="千分位 10 10 37" xfId="6235"/>
    <cellStyle name="千分位 10 10 38" xfId="6363"/>
    <cellStyle name="千分位 10 10 39" xfId="6554"/>
    <cellStyle name="千分位 10 10 4" xfId="2746"/>
    <cellStyle name="千分位 10 10 40" xfId="6843"/>
    <cellStyle name="千分位 10 10 41" xfId="7037"/>
    <cellStyle name="千分位 10 10 42" xfId="8310"/>
    <cellStyle name="千分位 10 10 43" xfId="9340"/>
    <cellStyle name="千分位 10 10 44" xfId="10538"/>
    <cellStyle name="千分位 10 10 45" xfId="10798"/>
    <cellStyle name="千分位 10 10 46" xfId="11985"/>
    <cellStyle name="千分位 10 10 47" xfId="15903"/>
    <cellStyle name="千分位 10 10 48" xfId="8344"/>
    <cellStyle name="千分位 10 10 49" xfId="13734"/>
    <cellStyle name="千分位 10 10 5" xfId="2930"/>
    <cellStyle name="千分位 10 10 50" xfId="17176"/>
    <cellStyle name="千分位 10 10 51" xfId="8586"/>
    <cellStyle name="千分位 10 10 52" xfId="18141"/>
    <cellStyle name="千分位 10 10 53" xfId="12242"/>
    <cellStyle name="千分位 10 10 54" xfId="10365"/>
    <cellStyle name="千分位 10 10 55" xfId="8559"/>
    <cellStyle name="千分位 10 10 56" xfId="10227"/>
    <cellStyle name="千分位 10 10 57" xfId="18300"/>
    <cellStyle name="千分位 10 10 58" xfId="11305"/>
    <cellStyle name="千分位 10 10 59" xfId="21580"/>
    <cellStyle name="千分位 10 10 6" xfId="2727"/>
    <cellStyle name="千分位 10 10 60" xfId="30165"/>
    <cellStyle name="千分位 10 10 7" xfId="2950"/>
    <cellStyle name="千分位 10 10 8" xfId="2707"/>
    <cellStyle name="千分位 10 10 9" xfId="3474"/>
    <cellStyle name="千分位 10 11" xfId="1024"/>
    <cellStyle name="千分位 10 11 10" xfId="3539"/>
    <cellStyle name="千分位 10 11 11" xfId="3553"/>
    <cellStyle name="千分位 10 11 12" xfId="3565"/>
    <cellStyle name="千分位 10 11 13" xfId="3584"/>
    <cellStyle name="千分位 10 11 14" xfId="3590"/>
    <cellStyle name="千分位 10 11 15" xfId="3601"/>
    <cellStyle name="千分位 10 11 16" xfId="3621"/>
    <cellStyle name="千分位 10 11 17" xfId="3984"/>
    <cellStyle name="千分位 10 11 18" xfId="4432"/>
    <cellStyle name="千分位 10 11 19" xfId="3820"/>
    <cellStyle name="千分位 10 11 2" xfId="2766"/>
    <cellStyle name="千分位 10 11 20" xfId="4237"/>
    <cellStyle name="千分位 10 11 21" xfId="4438"/>
    <cellStyle name="千分位 10 11 22" xfId="3816"/>
    <cellStyle name="千分位 10 11 23" xfId="4241"/>
    <cellStyle name="千分位 10 11 24" xfId="3981"/>
    <cellStyle name="千分位 10 11 25" xfId="4743"/>
    <cellStyle name="千分位 10 11 26" xfId="5121"/>
    <cellStyle name="千分位 10 11 27" xfId="5842"/>
    <cellStyle name="千分位 10 11 28" xfId="5768"/>
    <cellStyle name="千分位 10 11 29" xfId="5408"/>
    <cellStyle name="千分位 10 11 3" xfId="2909"/>
    <cellStyle name="千分位 10 11 30" xfId="5801"/>
    <cellStyle name="千分位 10 11 31" xfId="5802"/>
    <cellStyle name="千分位 10 11 32" xfId="5300"/>
    <cellStyle name="千分位 10 11 33" xfId="5657"/>
    <cellStyle name="千分位 10 11 34" xfId="5091"/>
    <cellStyle name="千分位 10 11 35" xfId="4989"/>
    <cellStyle name="千分位 10 11 36" xfId="5339"/>
    <cellStyle name="千分位 10 11 37" xfId="6236"/>
    <cellStyle name="千分位 10 11 38" xfId="6362"/>
    <cellStyle name="千分位 10 11 39" xfId="6910"/>
    <cellStyle name="千分位 10 11 4" xfId="2747"/>
    <cellStyle name="千分位 10 11 40" xfId="6493"/>
    <cellStyle name="千分位 10 11 41" xfId="6424"/>
    <cellStyle name="千分位 10 11 42" xfId="8311"/>
    <cellStyle name="千分位 10 11 43" xfId="9311"/>
    <cellStyle name="千分位 10 11 44" xfId="12269"/>
    <cellStyle name="千分位 10 11 45" xfId="13480"/>
    <cellStyle name="千分位 10 11 46" xfId="14705"/>
    <cellStyle name="千分位 10 11 47" xfId="8569"/>
    <cellStyle name="千分位 10 11 48" xfId="10027"/>
    <cellStyle name="千分位 10 11 49" xfId="18274"/>
    <cellStyle name="千分位 10 11 5" xfId="2929"/>
    <cellStyle name="千分位 10 11 50" xfId="16968"/>
    <cellStyle name="千分位 10 11 51" xfId="17751"/>
    <cellStyle name="千分位 10 11 52" xfId="21709"/>
    <cellStyle name="千分位 10 11 53" xfId="22817"/>
    <cellStyle name="千分位 10 11 54" xfId="23919"/>
    <cellStyle name="千分位 10 11 55" xfId="25012"/>
    <cellStyle name="千分位 10 11 56" xfId="26087"/>
    <cellStyle name="千分位 10 11 57" xfId="16058"/>
    <cellStyle name="千分位 10 11 58" xfId="26844"/>
    <cellStyle name="千分位 10 11 59" xfId="17534"/>
    <cellStyle name="千分位 10 11 6" xfId="2728"/>
    <cellStyle name="千分位 10 11 60" xfId="28445"/>
    <cellStyle name="千分位 10 11 7" xfId="2949"/>
    <cellStyle name="千分位 10 11 8" xfId="2708"/>
    <cellStyle name="千分位 10 11 9" xfId="3525"/>
    <cellStyle name="千分位 10 12" xfId="1025"/>
    <cellStyle name="千分位 10 12 10" xfId="3364"/>
    <cellStyle name="千分位 10 12 11" xfId="3378"/>
    <cellStyle name="千分位 10 12 12" xfId="2475"/>
    <cellStyle name="千分位 10 12 13" xfId="3318"/>
    <cellStyle name="千分位 10 12 14" xfId="2687"/>
    <cellStyle name="千分位 10 12 15" xfId="3464"/>
    <cellStyle name="千分位 10 12 16" xfId="3622"/>
    <cellStyle name="千分位 10 12 17" xfId="3985"/>
    <cellStyle name="千分位 10 12 18" xfId="4331"/>
    <cellStyle name="千分位 10 12 19" xfId="3908"/>
    <cellStyle name="千分位 10 12 2" xfId="2767"/>
    <cellStyle name="千分位 10 12 20" xfId="4155"/>
    <cellStyle name="千分位 10 12 21" xfId="4295"/>
    <cellStyle name="千分位 10 12 22" xfId="3939"/>
    <cellStyle name="千分位 10 12 23" xfId="4124"/>
    <cellStyle name="千分位 10 12 24" xfId="4059"/>
    <cellStyle name="千分位 10 12 25" xfId="4744"/>
    <cellStyle name="千分位 10 12 26" xfId="5122"/>
    <cellStyle name="千分位 10 12 27" xfId="5829"/>
    <cellStyle name="千分位 10 12 28" xfId="4943"/>
    <cellStyle name="千分位 10 12 29" xfId="5402"/>
    <cellStyle name="千分位 10 12 3" xfId="2908"/>
    <cellStyle name="千分位 10 12 30" xfId="5429"/>
    <cellStyle name="千分位 10 12 31" xfId="5652"/>
    <cellStyle name="千分位 10 12 32" xfId="5731"/>
    <cellStyle name="千分位 10 12 33" xfId="4990"/>
    <cellStyle name="千分位 10 12 34" xfId="5340"/>
    <cellStyle name="千分位 10 12 35" xfId="5782"/>
    <cellStyle name="千分位 10 12 36" xfId="5501"/>
    <cellStyle name="千分位 10 12 37" xfId="6237"/>
    <cellStyle name="千分位 10 12 38" xfId="6361"/>
    <cellStyle name="千分位 10 12 39" xfId="6948"/>
    <cellStyle name="千分位 10 12 4" xfId="2748"/>
    <cellStyle name="千分位 10 12 40" xfId="6294"/>
    <cellStyle name="千分位 10 12 41" xfId="6432"/>
    <cellStyle name="千分位 10 12 42" xfId="8312"/>
    <cellStyle name="千分位 10 12 43" xfId="8686"/>
    <cellStyle name="千分位 10 12 44" xfId="10246"/>
    <cellStyle name="千分位 10 12 45" xfId="10493"/>
    <cellStyle name="千分位 10 12 46" xfId="9718"/>
    <cellStyle name="千分位 10 12 47" xfId="7855"/>
    <cellStyle name="千分位 10 12 48" xfId="11520"/>
    <cellStyle name="千分位 10 12 49" xfId="7952"/>
    <cellStyle name="千分位 10 12 5" xfId="2928"/>
    <cellStyle name="千分位 10 12 50" xfId="11437"/>
    <cellStyle name="千分位 10 12 51" xfId="19105"/>
    <cellStyle name="千分位 10 12 52" xfId="14090"/>
    <cellStyle name="千分位 10 12 53" xfId="21310"/>
    <cellStyle name="千分位 10 12 54" xfId="20655"/>
    <cellStyle name="千分位 10 12 55" xfId="9672"/>
    <cellStyle name="千分位 10 12 56" xfId="18275"/>
    <cellStyle name="千分位 10 12 57" xfId="21930"/>
    <cellStyle name="千分位 10 12 58" xfId="8972"/>
    <cellStyle name="千分位 10 12 59" xfId="27450"/>
    <cellStyle name="千分位 10 12 6" xfId="2729"/>
    <cellStyle name="千分位 10 12 60" xfId="26064"/>
    <cellStyle name="千分位 10 12 7" xfId="2948"/>
    <cellStyle name="千分位 10 12 8" xfId="2709"/>
    <cellStyle name="千分位 10 12 9" xfId="3482"/>
    <cellStyle name="千分位 10 13" xfId="1026"/>
    <cellStyle name="千分位 10 13 10" xfId="2448"/>
    <cellStyle name="千分位 10 13 11" xfId="3453"/>
    <cellStyle name="千分位 10 13 12" xfId="2439"/>
    <cellStyle name="千分位 10 13 13" xfId="3578"/>
    <cellStyle name="千分位 10 13 14" xfId="2789"/>
    <cellStyle name="千分位 10 13 15" xfId="3470"/>
    <cellStyle name="千分位 10 13 16" xfId="3623"/>
    <cellStyle name="千分位 10 13 17" xfId="3986"/>
    <cellStyle name="千分位 10 13 18" xfId="4386"/>
    <cellStyle name="千分位 10 13 19" xfId="3862"/>
    <cellStyle name="千分位 10 13 2" xfId="2768"/>
    <cellStyle name="千分位 10 13 20" xfId="4198"/>
    <cellStyle name="千分位 10 13 21" xfId="4014"/>
    <cellStyle name="千分位 10 13 22" xfId="4355"/>
    <cellStyle name="千分位 10 13 23" xfId="3888"/>
    <cellStyle name="千分位 10 13 24" xfId="4172"/>
    <cellStyle name="千分位 10 13 25" xfId="4745"/>
    <cellStyle name="千分位 10 13 26" xfId="5123"/>
    <cellStyle name="千分位 10 13 27" xfId="5264"/>
    <cellStyle name="千分位 10 13 28" xfId="5053"/>
    <cellStyle name="千分位 10 13 29" xfId="5066"/>
    <cellStyle name="千分位 10 13 3" xfId="2907"/>
    <cellStyle name="千分位 10 13 30" xfId="5372"/>
    <cellStyle name="千分位 10 13 31" xfId="5612"/>
    <cellStyle name="千分位 10 13 32" xfId="5174"/>
    <cellStyle name="千分位 10 13 33" xfId="5139"/>
    <cellStyle name="千分位 10 13 34" xfId="5345"/>
    <cellStyle name="千分位 10 13 35" xfId="5742"/>
    <cellStyle name="千分位 10 13 36" xfId="5805"/>
    <cellStyle name="千分位 10 13 37" xfId="6238"/>
    <cellStyle name="千分位 10 13 38" xfId="6360"/>
    <cellStyle name="千分位 10 13 39" xfId="6999"/>
    <cellStyle name="千分位 10 13 4" xfId="2749"/>
    <cellStyle name="千分位 10 13 40" xfId="6123"/>
    <cellStyle name="千分位 10 13 41" xfId="6826"/>
    <cellStyle name="千分位 10 13 42" xfId="8313"/>
    <cellStyle name="千分位 10 13 43" xfId="8685"/>
    <cellStyle name="千分位 10 13 44" xfId="10544"/>
    <cellStyle name="千分位 10 13 45" xfId="9550"/>
    <cellStyle name="千分位 10 13 46" xfId="11709"/>
    <cellStyle name="千分位 10 13 47" xfId="8061"/>
    <cellStyle name="千分位 10 13 48" xfId="9924"/>
    <cellStyle name="千分位 10 13 49" xfId="10105"/>
    <cellStyle name="千分位 10 13 5" xfId="2927"/>
    <cellStyle name="千分位 10 13 50" xfId="18227"/>
    <cellStyle name="千分位 10 13 51" xfId="8161"/>
    <cellStyle name="千分位 10 13 52" xfId="11534"/>
    <cellStyle name="千分位 10 13 53" xfId="17379"/>
    <cellStyle name="千分位 10 13 54" xfId="8502"/>
    <cellStyle name="千分位 10 13 55" xfId="8648"/>
    <cellStyle name="千分位 10 13 56" xfId="8660"/>
    <cellStyle name="千分位 10 13 57" xfId="26054"/>
    <cellStyle name="千分位 10 13 58" xfId="10135"/>
    <cellStyle name="千分位 10 13 59" xfId="19499"/>
    <cellStyle name="千分位 10 13 6" xfId="2730"/>
    <cellStyle name="千分位 10 13 60" xfId="11995"/>
    <cellStyle name="千分位 10 13 7" xfId="2947"/>
    <cellStyle name="千分位 10 13 8" xfId="2710"/>
    <cellStyle name="千分位 10 13 9" xfId="3442"/>
    <cellStyle name="千分位 10 14" xfId="1027"/>
    <cellStyle name="千分位 10 14 10" xfId="2430"/>
    <cellStyle name="千分位 10 14 11" xfId="3354"/>
    <cellStyle name="千分位 10 14 12" xfId="3456"/>
    <cellStyle name="千分位 10 14 13" xfId="3323"/>
    <cellStyle name="千分位 10 14 14" xfId="3504"/>
    <cellStyle name="千分位 10 14 15" xfId="3413"/>
    <cellStyle name="千分位 10 14 16" xfId="3624"/>
    <cellStyle name="千分位 10 14 17" xfId="3987"/>
    <cellStyle name="千分位 10 14 18" xfId="4319"/>
    <cellStyle name="千分位 10 14 19" xfId="3920"/>
    <cellStyle name="千分位 10 14 2" xfId="2769"/>
    <cellStyle name="千分位 10 14 20" xfId="4143"/>
    <cellStyle name="千分位 10 14 21" xfId="4428"/>
    <cellStyle name="千分位 10 14 22" xfId="3823"/>
    <cellStyle name="千分位 10 14 23" xfId="4235"/>
    <cellStyle name="千分位 10 14 24" xfId="4422"/>
    <cellStyle name="千分位 10 14 25" xfId="4746"/>
    <cellStyle name="千分位 10 14 26" xfId="5124"/>
    <cellStyle name="千分位 10 14 27" xfId="5822"/>
    <cellStyle name="千分位 10 14 28" xfId="5875"/>
    <cellStyle name="千分位 10 14 29" xfId="5398"/>
    <cellStyle name="千分位 10 14 3" xfId="2906"/>
    <cellStyle name="千分位 10 14 30" xfId="5055"/>
    <cellStyle name="千分位 10 14 31" xfId="5179"/>
    <cellStyle name="千分位 10 14 32" xfId="5516"/>
    <cellStyle name="千分位 10 14 33" xfId="5428"/>
    <cellStyle name="千分位 10 14 34" xfId="5140"/>
    <cellStyle name="千分位 10 14 35" xfId="5721"/>
    <cellStyle name="千分位 10 14 36" xfId="5056"/>
    <cellStyle name="千分位 10 14 37" xfId="6239"/>
    <cellStyle name="千分位 10 14 38" xfId="6359"/>
    <cellStyle name="千分位 10 14 39" xfId="7018"/>
    <cellStyle name="千分位 10 14 4" xfId="2750"/>
    <cellStyle name="千分位 10 14 40" xfId="6703"/>
    <cellStyle name="千分位 10 14 41" xfId="6462"/>
    <cellStyle name="千分位 10 14 42" xfId="8314"/>
    <cellStyle name="千分位 10 14 43" xfId="8684"/>
    <cellStyle name="千分位 10 14 44" xfId="10714"/>
    <cellStyle name="千分位 10 14 45" xfId="9614"/>
    <cellStyle name="千分位 10 14 46" xfId="11452"/>
    <cellStyle name="千分位 10 14 47" xfId="14650"/>
    <cellStyle name="千分位 10 14 48" xfId="10319"/>
    <cellStyle name="千分位 10 14 49" xfId="7547"/>
    <cellStyle name="千分位 10 14 5" xfId="2926"/>
    <cellStyle name="千分位 10 14 50" xfId="15904"/>
    <cellStyle name="千分位 10 14 51" xfId="8347"/>
    <cellStyle name="千分位 10 14 52" xfId="11416"/>
    <cellStyle name="千分位 10 14 53" xfId="9664"/>
    <cellStyle name="千分位 10 14 54" xfId="7701"/>
    <cellStyle name="千分位 10 14 55" xfId="13490"/>
    <cellStyle name="千分位 10 14 56" xfId="9810"/>
    <cellStyle name="千分位 10 14 57" xfId="19004"/>
    <cellStyle name="千分位 10 14 58" xfId="20529"/>
    <cellStyle name="千分位 10 14 59" xfId="9310"/>
    <cellStyle name="千分位 10 14 6" xfId="2731"/>
    <cellStyle name="千分位 10 14 60" xfId="26546"/>
    <cellStyle name="千分位 10 14 7" xfId="2946"/>
    <cellStyle name="千分位 10 14 8" xfId="2711"/>
    <cellStyle name="千分位 10 14 9" xfId="3466"/>
    <cellStyle name="千分位 10 15" xfId="1028"/>
    <cellStyle name="千分位 10 15 10" xfId="3548"/>
    <cellStyle name="千分位 10 15 11" xfId="3559"/>
    <cellStyle name="千分位 10 15 12" xfId="3571"/>
    <cellStyle name="千分位 10 15 13" xfId="3305"/>
    <cellStyle name="千分位 10 15 14" xfId="3596"/>
    <cellStyle name="千分位 10 15 15" xfId="3605"/>
    <cellStyle name="千分位 10 15 16" xfId="3625"/>
    <cellStyle name="千分位 10 15 17" xfId="3988"/>
    <cellStyle name="千分位 10 15 18" xfId="4404"/>
    <cellStyle name="千分位 10 15 19" xfId="3844"/>
    <cellStyle name="千分位 10 15 2" xfId="2770"/>
    <cellStyle name="千分位 10 15 20" xfId="4215"/>
    <cellStyle name="千分位 10 15 21" xfId="4004"/>
    <cellStyle name="千分位 10 15 22" xfId="4393"/>
    <cellStyle name="千分位 10 15 23" xfId="3855"/>
    <cellStyle name="千分位 10 15 24" xfId="4204"/>
    <cellStyle name="千分位 10 15 25" xfId="4747"/>
    <cellStyle name="千分位 10 15 26" xfId="5125"/>
    <cellStyle name="千分位 10 15 27" xfId="5683"/>
    <cellStyle name="千分位 10 15 28" xfId="5063"/>
    <cellStyle name="千分位 10 15 29" xfId="5319"/>
    <cellStyle name="千分位 10 15 3" xfId="2905"/>
    <cellStyle name="千分位 10 15 30" xfId="5469"/>
    <cellStyle name="千分位 10 15 31" xfId="5499"/>
    <cellStyle name="千分位 10 15 32" xfId="5887"/>
    <cellStyle name="千分位 10 15 33" xfId="4976"/>
    <cellStyle name="千分位 10 15 34" xfId="5342"/>
    <cellStyle name="千分位 10 15 35" xfId="5514"/>
    <cellStyle name="千分位 10 15 36" xfId="5156"/>
    <cellStyle name="千分位 10 15 37" xfId="6240"/>
    <cellStyle name="千分位 10 15 38" xfId="6358"/>
    <cellStyle name="千分位 10 15 39" xfId="7072"/>
    <cellStyle name="千分位 10 15 4" xfId="2751"/>
    <cellStyle name="千分位 10 15 40" xfId="6793"/>
    <cellStyle name="千分位 10 15 41" xfId="6486"/>
    <cellStyle name="千分位 10 15 42" xfId="8315"/>
    <cellStyle name="千分位 10 15 43" xfId="8683"/>
    <cellStyle name="千分位 10 15 44" xfId="10426"/>
    <cellStyle name="千分位 10 15 45" xfId="12215"/>
    <cellStyle name="千分位 10 15 46" xfId="13423"/>
    <cellStyle name="千分位 10 15 47" xfId="8339"/>
    <cellStyle name="千分位 10 15 48" xfId="8867"/>
    <cellStyle name="千分位 10 15 49" xfId="8075"/>
    <cellStyle name="千分位 10 15 5" xfId="2925"/>
    <cellStyle name="千分位 10 15 50" xfId="8254"/>
    <cellStyle name="千分位 10 15 51" xfId="13473"/>
    <cellStyle name="千分位 10 15 52" xfId="11800"/>
    <cellStyle name="千分位 10 15 53" xfId="21664"/>
    <cellStyle name="千分位 10 15 54" xfId="22773"/>
    <cellStyle name="千分位 10 15 55" xfId="23878"/>
    <cellStyle name="千分位 10 15 56" xfId="24969"/>
    <cellStyle name="千分位 10 15 57" xfId="19881"/>
    <cellStyle name="千分位 10 15 58" xfId="23043"/>
    <cellStyle name="千分位 10 15 59" xfId="25991"/>
    <cellStyle name="千分位 10 15 6" xfId="2732"/>
    <cellStyle name="千分位 10 15 60" xfId="26074"/>
    <cellStyle name="千分位 10 15 7" xfId="2945"/>
    <cellStyle name="千分位 10 15 8" xfId="2712"/>
    <cellStyle name="千分位 10 15 9" xfId="3534"/>
    <cellStyle name="千分位 10 16" xfId="1029"/>
    <cellStyle name="千分位 10 16 10" xfId="3359"/>
    <cellStyle name="千分位 10 16 11" xfId="3373"/>
    <cellStyle name="千分位 10 16 12" xfId="2480"/>
    <cellStyle name="千分位 10 16 13" xfId="3447"/>
    <cellStyle name="千分位 10 16 14" xfId="3430"/>
    <cellStyle name="千分位 10 16 15" xfId="3397"/>
    <cellStyle name="千分位 10 16 16" xfId="3626"/>
    <cellStyle name="千分位 10 16 17" xfId="3989"/>
    <cellStyle name="千分位 10 16 18" xfId="4424"/>
    <cellStyle name="千分位 10 16 19" xfId="3826"/>
    <cellStyle name="千分位 10 16 2" xfId="2771"/>
    <cellStyle name="千分位 10 16 20" xfId="4232"/>
    <cellStyle name="千分位 10 16 21" xfId="4303"/>
    <cellStyle name="千分位 10 16 22" xfId="3933"/>
    <cellStyle name="千分位 10 16 23" xfId="4130"/>
    <cellStyle name="千分位 10 16 24" xfId="4054"/>
    <cellStyle name="千分位 10 16 25" xfId="4748"/>
    <cellStyle name="千分位 10 16 26" xfId="5126"/>
    <cellStyle name="千分位 10 16 27" xfId="5678"/>
    <cellStyle name="千分位 10 16 28" xfId="5187"/>
    <cellStyle name="千分位 10 16 29" xfId="4926"/>
    <cellStyle name="千分位 10 16 3" xfId="2904"/>
    <cellStyle name="千分位 10 16 30" xfId="5903"/>
    <cellStyle name="千分位 10 16 31" xfId="5921"/>
    <cellStyle name="千分位 10 16 32" xfId="5939"/>
    <cellStyle name="千分位 10 16 33" xfId="5954"/>
    <cellStyle name="千分位 10 16 34" xfId="5962"/>
    <cellStyle name="千分位 10 16 35" xfId="5968"/>
    <cellStyle name="千分位 10 16 36" xfId="5973"/>
    <cellStyle name="千分位 10 16 37" xfId="6241"/>
    <cellStyle name="千分位 10 16 38" xfId="6357"/>
    <cellStyle name="千分位 10 16 39" xfId="7038"/>
    <cellStyle name="千分位 10 16 4" xfId="2753"/>
    <cellStyle name="千分位 10 16 40" xfId="6856"/>
    <cellStyle name="千分位 10 16 41" xfId="6796"/>
    <cellStyle name="千分位 10 16 42" xfId="8316"/>
    <cellStyle name="千分位 10 16 43" xfId="8682"/>
    <cellStyle name="千分位 10 16 44" xfId="10588"/>
    <cellStyle name="千分位 10 16 45" xfId="11956"/>
    <cellStyle name="千分位 10 16 46" xfId="10265"/>
    <cellStyle name="千分位 10 16 47" xfId="8783"/>
    <cellStyle name="千分位 10 16 48" xfId="15848"/>
    <cellStyle name="千分位 10 16 49" xfId="11887"/>
    <cellStyle name="千分位 10 16 5" xfId="2923"/>
    <cellStyle name="千分位 10 16 50" xfId="12964"/>
    <cellStyle name="千分位 10 16 51" xfId="14716"/>
    <cellStyle name="千分位 10 16 52" xfId="10097"/>
    <cellStyle name="千分位 10 16 53" xfId="11860"/>
    <cellStyle name="千分位 10 16 54" xfId="8103"/>
    <cellStyle name="千分位 10 16 55" xfId="13754"/>
    <cellStyle name="千分位 10 16 56" xfId="9405"/>
    <cellStyle name="千分位 10 16 57" xfId="17058"/>
    <cellStyle name="千分位 10 16 58" xfId="27113"/>
    <cellStyle name="千分位 10 16 59" xfId="17632"/>
    <cellStyle name="千分位 10 16 6" xfId="2734"/>
    <cellStyle name="千分位 10 16 60" xfId="8712"/>
    <cellStyle name="千分位 10 16 7" xfId="2943"/>
    <cellStyle name="千分位 10 16 8" xfId="2715"/>
    <cellStyle name="千分位 10 16 9" xfId="3475"/>
    <cellStyle name="千分位 10 17" xfId="1030"/>
    <cellStyle name="千分位 10 17 10" xfId="3538"/>
    <cellStyle name="千分位 10 17 11" xfId="3552"/>
    <cellStyle name="千分位 10 17 12" xfId="3564"/>
    <cellStyle name="千分位 10 17 13" xfId="3583"/>
    <cellStyle name="千分位 10 17 14" xfId="3589"/>
    <cellStyle name="千分位 10 17 15" xfId="3600"/>
    <cellStyle name="千分位 10 17 16" xfId="3627"/>
    <cellStyle name="千分位 10 17 17" xfId="3990"/>
    <cellStyle name="千分位 10 17 18" xfId="4425"/>
    <cellStyle name="千分位 10 17 19" xfId="3825"/>
    <cellStyle name="千分位 10 17 2" xfId="2772"/>
    <cellStyle name="千分位 10 17 20" xfId="4233"/>
    <cellStyle name="千分位 10 17 21" xfId="4255"/>
    <cellStyle name="千分位 10 17 22" xfId="4300"/>
    <cellStyle name="千分位 10 17 23" xfId="3935"/>
    <cellStyle name="千分位 10 17 24" xfId="4128"/>
    <cellStyle name="千分位 10 17 25" xfId="4749"/>
    <cellStyle name="千分位 10 17 26" xfId="5127"/>
    <cellStyle name="千分位 10 17 27" xfId="5666"/>
    <cellStyle name="千分位 10 17 28" xfId="5470"/>
    <cellStyle name="千分位 10 17 29" xfId="5311"/>
    <cellStyle name="千分位 10 17 3" xfId="2903"/>
    <cellStyle name="千分位 10 17 30" xfId="5656"/>
    <cellStyle name="千分位 10 17 31" xfId="5173"/>
    <cellStyle name="千分位 10 17 32" xfId="5013"/>
    <cellStyle name="千分位 10 17 33" xfId="5390"/>
    <cellStyle name="千分位 10 17 34" xfId="5545"/>
    <cellStyle name="千分位 10 17 35" xfId="5445"/>
    <cellStyle name="千分位 10 17 36" xfId="5633"/>
    <cellStyle name="千分位 10 17 37" xfId="6242"/>
    <cellStyle name="千分位 10 17 38" xfId="6356"/>
    <cellStyle name="千分位 10 17 39" xfId="7102"/>
    <cellStyle name="千分位 10 17 4" xfId="2754"/>
    <cellStyle name="千分位 10 17 40" xfId="6686"/>
    <cellStyle name="千分位 10 17 41" xfId="7270"/>
    <cellStyle name="千分位 10 17 42" xfId="8317"/>
    <cellStyle name="千分位 10 17 43" xfId="8681"/>
    <cellStyle name="千分位 10 17 44" xfId="10731"/>
    <cellStyle name="千分位 10 17 45" xfId="11306"/>
    <cellStyle name="千分位 10 17 46" xfId="8177"/>
    <cellStyle name="千分位 10 17 47" xfId="9790"/>
    <cellStyle name="千分位 10 17 48" xfId="8659"/>
    <cellStyle name="千分位 10 17 49" xfId="10270"/>
    <cellStyle name="千分位 10 17 5" xfId="2922"/>
    <cellStyle name="千分位 10 17 50" xfId="11830"/>
    <cellStyle name="千分位 10 17 51" xfId="19392"/>
    <cellStyle name="千分位 10 17 52" xfId="11515"/>
    <cellStyle name="千分位 10 17 53" xfId="13134"/>
    <cellStyle name="千分位 10 17 54" xfId="18566"/>
    <cellStyle name="千分位 10 17 55" xfId="15565"/>
    <cellStyle name="千分位 10 17 56" xfId="11211"/>
    <cellStyle name="千分位 10 17 57" xfId="8735"/>
    <cellStyle name="千分位 10 17 58" xfId="8452"/>
    <cellStyle name="千分位 10 17 59" xfId="9051"/>
    <cellStyle name="千分位 10 17 6" xfId="2735"/>
    <cellStyle name="千分位 10 17 60" xfId="8373"/>
    <cellStyle name="千分位 10 17 7" xfId="2942"/>
    <cellStyle name="千分位 10 17 8" xfId="2716"/>
    <cellStyle name="千分位 10 17 9" xfId="3524"/>
    <cellStyle name="千分位 10 18" xfId="2764"/>
    <cellStyle name="千分位 10 19" xfId="2911"/>
    <cellStyle name="千分位 10 2 10" xfId="3365"/>
    <cellStyle name="千分位 10 2 11" xfId="3379"/>
    <cellStyle name="千分位 10 2 12" xfId="2474"/>
    <cellStyle name="千分位 10 2 13" xfId="3319"/>
    <cellStyle name="千分位 10 2 14" xfId="2686"/>
    <cellStyle name="千分位 10 2 15" xfId="3393"/>
    <cellStyle name="千分位 10 2 16" xfId="3628"/>
    <cellStyle name="千分位 10 2 17" xfId="3991"/>
    <cellStyle name="千分位 10 2 18" xfId="4308"/>
    <cellStyle name="千分位 10 2 19" xfId="3929"/>
    <cellStyle name="千分位 10 2 2" xfId="2773"/>
    <cellStyle name="千分位 10 2 20" xfId="4134"/>
    <cellStyle name="千分位 10 2 21" xfId="4434"/>
    <cellStyle name="千分位 10 2 22" xfId="3818"/>
    <cellStyle name="千分位 10 2 23" xfId="4239"/>
    <cellStyle name="千分位 10 2 24" xfId="4302"/>
    <cellStyle name="千分位 10 2 25" xfId="4750"/>
    <cellStyle name="千分位 10 2 26" xfId="5128"/>
    <cellStyle name="千分位 10 2 27" xfId="5430"/>
    <cellStyle name="千分位 10 2 28" xfId="5811"/>
    <cellStyle name="千分位 10 2 29" xfId="5566"/>
    <cellStyle name="千分位 10 2 3" xfId="2902"/>
    <cellStyle name="千分位 10 2 30" xfId="5480"/>
    <cellStyle name="千分位 10 2 31" xfId="5667"/>
    <cellStyle name="千分位 10 2 32" xfId="5806"/>
    <cellStyle name="千分位 10 2 33" xfId="5642"/>
    <cellStyle name="千分位 10 2 34" xfId="4964"/>
    <cellStyle name="千分位 10 2 35" xfId="5360"/>
    <cellStyle name="千分位 10 2 36" xfId="5741"/>
    <cellStyle name="千分位 10 2 37" xfId="6243"/>
    <cellStyle name="千分位 10 2 38" xfId="6355"/>
    <cellStyle name="千分位 10 2 39" xfId="7110"/>
    <cellStyle name="千分位 10 2 4" xfId="2755"/>
    <cellStyle name="千分位 10 2 40" xfId="6046"/>
    <cellStyle name="千分位 10 2 41" xfId="7275"/>
    <cellStyle name="千分位 10 2 42" xfId="8318"/>
    <cellStyle name="千分位 10 2 43" xfId="8680"/>
    <cellStyle name="千分位 10 2 44" xfId="10410"/>
    <cellStyle name="千分位 10 2 45" xfId="9387"/>
    <cellStyle name="千分位 10 2 46" xfId="9961"/>
    <cellStyle name="千分位 10 2 47" xfId="7622"/>
    <cellStyle name="千分位 10 2 48" xfId="11237"/>
    <cellStyle name="千分位 10 2 49" xfId="14576"/>
    <cellStyle name="千分位 10 2 5" xfId="2921"/>
    <cellStyle name="千分位 10 2 50" xfId="10918"/>
    <cellStyle name="千分位 10 2 51" xfId="8986"/>
    <cellStyle name="千分位 10 2 52" xfId="18811"/>
    <cellStyle name="千分位 10 2 53" xfId="10572"/>
    <cellStyle name="千分位 10 2 54" xfId="10077"/>
    <cellStyle name="千分位 10 2 55" xfId="19610"/>
    <cellStyle name="千分位 10 2 56" xfId="13888"/>
    <cellStyle name="千分位 10 2 57" xfId="23880"/>
    <cellStyle name="千分位 10 2 58" xfId="15470"/>
    <cellStyle name="千分位 10 2 59" xfId="25017"/>
    <cellStyle name="千分位 10 2 6" xfId="2736"/>
    <cellStyle name="千分位 10 2 60" xfId="23882"/>
    <cellStyle name="千分位 10 2 61" xfId="33048"/>
    <cellStyle name="千分位 10 2 7" xfId="2941"/>
    <cellStyle name="千分位 10 2 8" xfId="2717"/>
    <cellStyle name="千分位 10 2 9" xfId="3483"/>
    <cellStyle name="千分位 10 20" xfId="2745"/>
    <cellStyle name="千分位 10 21" xfId="2931"/>
    <cellStyle name="千分位 10 22" xfId="2726"/>
    <cellStyle name="千分位 10 23" xfId="2951"/>
    <cellStyle name="千分位 10 24" xfId="2706"/>
    <cellStyle name="千分位 10 25" xfId="3535"/>
    <cellStyle name="千分位 10 26" xfId="3549"/>
    <cellStyle name="千分位 10 27" xfId="3560"/>
    <cellStyle name="千分位 10 28" xfId="3572"/>
    <cellStyle name="千分位 10 29" xfId="3346"/>
    <cellStyle name="千分位 10 3" xfId="1031"/>
    <cellStyle name="千分位 10 3 10" xfId="2449"/>
    <cellStyle name="千分位 10 3 11" xfId="3339"/>
    <cellStyle name="千分位 10 3 12" xfId="2496"/>
    <cellStyle name="千分位 10 3 13" xfId="3577"/>
    <cellStyle name="千分位 10 3 14" xfId="2441"/>
    <cellStyle name="千分位 10 3 15" xfId="3477"/>
    <cellStyle name="千分位 10 3 16" xfId="3629"/>
    <cellStyle name="千分位 10 3 17" xfId="3992"/>
    <cellStyle name="千分位 10 3 18" xfId="4415"/>
    <cellStyle name="千分位 10 3 19" xfId="3834"/>
    <cellStyle name="千分位 10 3 2" xfId="2774"/>
    <cellStyle name="千分位 10 3 20" xfId="4225"/>
    <cellStyle name="千分位 10 3 21" xfId="4419"/>
    <cellStyle name="千分位 10 3 22" xfId="3830"/>
    <cellStyle name="千分位 10 3 23" xfId="4229"/>
    <cellStyle name="千分位 10 3 24" xfId="4249"/>
    <cellStyle name="千分位 10 3 25" xfId="4751"/>
    <cellStyle name="千分位 10 3 26" xfId="5129"/>
    <cellStyle name="千分位 10 3 27" xfId="5421"/>
    <cellStyle name="千分位 10 3 28" xfId="5550"/>
    <cellStyle name="千分位 10 3 29" xfId="5162"/>
    <cellStyle name="千分位 10 3 3" xfId="2901"/>
    <cellStyle name="千分位 10 3 30" xfId="5579"/>
    <cellStyle name="千分位 10 3 31" xfId="5114"/>
    <cellStyle name="千分位 10 3 32" xfId="5507"/>
    <cellStyle name="千分位 10 3 33" xfId="5863"/>
    <cellStyle name="千分位 10 3 34" xfId="5908"/>
    <cellStyle name="千分位 10 3 35" xfId="5926"/>
    <cellStyle name="千分位 10 3 36" xfId="5943"/>
    <cellStyle name="千分位 10 3 37" xfId="6244"/>
    <cellStyle name="千分位 10 3 38" xfId="6354"/>
    <cellStyle name="千分位 10 3 39" xfId="6932"/>
    <cellStyle name="千分位 10 3 4" xfId="2756"/>
    <cellStyle name="千分位 10 3 40" xfId="7188"/>
    <cellStyle name="千分位 10 3 41" xfId="6428"/>
    <cellStyle name="千分位 10 3 42" xfId="8319"/>
    <cellStyle name="千分位 10 3 43" xfId="8679"/>
    <cellStyle name="千分位 10 3 44" xfId="10600"/>
    <cellStyle name="千分位 10 3 45" xfId="10790"/>
    <cellStyle name="千分位 10 3 46" xfId="11993"/>
    <cellStyle name="千分位 10 3 47" xfId="12219"/>
    <cellStyle name="千分位 10 3 48" xfId="8549"/>
    <cellStyle name="千分位 10 3 49" xfId="10486"/>
    <cellStyle name="千分位 10 3 5" xfId="2920"/>
    <cellStyle name="千分位 10 3 50" xfId="17796"/>
    <cellStyle name="千分位 10 3 51" xfId="10524"/>
    <cellStyle name="千分位 10 3 52" xfId="17305"/>
    <cellStyle name="千分位 10 3 53" xfId="9818"/>
    <cellStyle name="千分位 10 3 54" xfId="13342"/>
    <cellStyle name="千分位 10 3 55" xfId="10775"/>
    <cellStyle name="千分位 10 3 56" xfId="18473"/>
    <cellStyle name="千分位 10 3 57" xfId="8707"/>
    <cellStyle name="千分位 10 3 58" xfId="9729"/>
    <cellStyle name="千分位 10 3 59" xfId="26562"/>
    <cellStyle name="千分位 10 3 6" xfId="2737"/>
    <cellStyle name="千分位 10 3 60" xfId="20782"/>
    <cellStyle name="千分位 10 3 7" xfId="2940"/>
    <cellStyle name="千分位 10 3 8" xfId="2718"/>
    <cellStyle name="千分位 10 3 9" xfId="3441"/>
    <cellStyle name="千分位 10 30" xfId="3597"/>
    <cellStyle name="千分位 10 31" xfId="3606"/>
    <cellStyle name="千分位 10 32" xfId="3619"/>
    <cellStyle name="千分位 10 33" xfId="3982"/>
    <cellStyle name="千分位 10 34" xfId="4358"/>
    <cellStyle name="千分位 10 35" xfId="3885"/>
    <cellStyle name="千分位 10 36" xfId="4175"/>
    <cellStyle name="千分位 10 37" xfId="4029"/>
    <cellStyle name="千分位 10 38" xfId="4427"/>
    <cellStyle name="千分位 10 39" xfId="3824"/>
    <cellStyle name="千分位 10 4" xfId="1032"/>
    <cellStyle name="千分位 10 4 10" xfId="2429"/>
    <cellStyle name="千分位 10 4 11" xfId="3355"/>
    <cellStyle name="千分位 10 4 12" xfId="3448"/>
    <cellStyle name="千分位 10 4 13" xfId="3324"/>
    <cellStyle name="千分位 10 4 14" xfId="3431"/>
    <cellStyle name="千分位 10 4 15" xfId="3396"/>
    <cellStyle name="千分位 10 4 16" xfId="3630"/>
    <cellStyle name="千分位 10 4 17" xfId="3993"/>
    <cellStyle name="千分位 10 4 18" xfId="4261"/>
    <cellStyle name="千分位 10 4 19" xfId="4257"/>
    <cellStyle name="千分位 10 4 2" xfId="2775"/>
    <cellStyle name="千分位 10 4 20" xfId="4299"/>
    <cellStyle name="千分位 10 4 21" xfId="3936"/>
    <cellStyle name="千分位 10 4 22" xfId="4127"/>
    <cellStyle name="千分位 10 4 23" xfId="4056"/>
    <cellStyle name="千分位 10 4 24" xfId="4400"/>
    <cellStyle name="千分位 10 4 25" xfId="4752"/>
    <cellStyle name="千分位 10 4 26" xfId="5130"/>
    <cellStyle name="千分位 10 4 27" xfId="5263"/>
    <cellStyle name="千分位 10 4 28" xfId="5812"/>
    <cellStyle name="千分位 10 4 29" xfId="5003"/>
    <cellStyle name="千分位 10 4 3" xfId="2900"/>
    <cellStyle name="千分位 10 4 30" xfId="5388"/>
    <cellStyle name="千分位 10 4 31" xfId="5203"/>
    <cellStyle name="千分位 10 4 32" xfId="5632"/>
    <cellStyle name="千分位 10 4 33" xfId="5833"/>
    <cellStyle name="千分位 10 4 34" xfId="5472"/>
    <cellStyle name="千分位 10 4 35" xfId="5823"/>
    <cellStyle name="千分位 10 4 36" xfId="5389"/>
    <cellStyle name="千分位 10 4 37" xfId="6245"/>
    <cellStyle name="千分位 10 4 38" xfId="6353"/>
    <cellStyle name="千分位 10 4 39" xfId="6584"/>
    <cellStyle name="千分位 10 4 4" xfId="2757"/>
    <cellStyle name="千分位 10 4 40" xfId="7195"/>
    <cellStyle name="千分位 10 4 41" xfId="6565"/>
    <cellStyle name="千分位 10 4 42" xfId="8320"/>
    <cellStyle name="千分位 10 4 43" xfId="8678"/>
    <cellStyle name="千分位 10 4 44" xfId="9947"/>
    <cellStyle name="千分位 10 4 45" xfId="11381"/>
    <cellStyle name="千分位 10 4 46" xfId="10305"/>
    <cellStyle name="千分位 10 4 47" xfId="9437"/>
    <cellStyle name="千分位 10 4 48" xfId="9193"/>
    <cellStyle name="千分位 10 4 49" xfId="7913"/>
    <cellStyle name="千分位 10 4 5" xfId="2919"/>
    <cellStyle name="千分位 10 4 50" xfId="8437"/>
    <cellStyle name="千分位 10 4 51" xfId="10389"/>
    <cellStyle name="千分位 10 4 52" xfId="13506"/>
    <cellStyle name="千分位 10 4 53" xfId="10285"/>
    <cellStyle name="千分位 10 4 54" xfId="11121"/>
    <cellStyle name="千分位 10 4 55" xfId="21666"/>
    <cellStyle name="千分位 10 4 56" xfId="22775"/>
    <cellStyle name="千分位 10 4 57" xfId="12278"/>
    <cellStyle name="千分位 10 4 58" xfId="19961"/>
    <cellStyle name="千分位 10 4 59" xfId="24988"/>
    <cellStyle name="千分位 10 4 6" xfId="2738"/>
    <cellStyle name="千分位 10 4 60" xfId="8486"/>
    <cellStyle name="千分位 10 4 7" xfId="2939"/>
    <cellStyle name="千分位 10 4 8" xfId="2719"/>
    <cellStyle name="千分位 10 4 9" xfId="3467"/>
    <cellStyle name="千分位 10 40" xfId="4234"/>
    <cellStyle name="千分位 10 41" xfId="4741"/>
    <cellStyle name="千分位 10 42" xfId="5119"/>
    <cellStyle name="千分位 10 43" xfId="5876"/>
    <cellStyle name="千分位 10 44" xfId="4933"/>
    <cellStyle name="千分位 10 45" xfId="5905"/>
    <cellStyle name="千分位 10 46" xfId="5923"/>
    <cellStyle name="千分位 10 47" xfId="5941"/>
    <cellStyle name="千分位 10 48" xfId="5955"/>
    <cellStyle name="千分位 10 49" xfId="5963"/>
    <cellStyle name="千分位 10 5" xfId="1033"/>
    <cellStyle name="千分位 10 5 10" xfId="3547"/>
    <cellStyle name="千分位 10 5 11" xfId="3558"/>
    <cellStyle name="千分位 10 5 12" xfId="3570"/>
    <cellStyle name="千分位 10 5 13" xfId="3304"/>
    <cellStyle name="千分位 10 5 14" xfId="3595"/>
    <cellStyle name="千分位 10 5 15" xfId="3604"/>
    <cellStyle name="千分位 10 5 16" xfId="3631"/>
    <cellStyle name="千分位 10 5 17" xfId="3994"/>
    <cellStyle name="千分位 10 5 18" xfId="4394"/>
    <cellStyle name="千分位 10 5 19" xfId="3854"/>
    <cellStyle name="千分位 10 5 2" xfId="2776"/>
    <cellStyle name="千分位 10 5 20" xfId="4205"/>
    <cellStyle name="千分位 10 5 21" xfId="4304"/>
    <cellStyle name="千分位 10 5 22" xfId="4247"/>
    <cellStyle name="千分位 10 5 23" xfId="3975"/>
    <cellStyle name="千分位 10 5 24" xfId="4378"/>
    <cellStyle name="千分位 10 5 25" xfId="4753"/>
    <cellStyle name="千分位 10 5 26" xfId="5131"/>
    <cellStyle name="千分位 10 5 27" xfId="5262"/>
    <cellStyle name="千分位 10 5 28" xfId="5815"/>
    <cellStyle name="千分位 10 5 29" xfId="4978"/>
    <cellStyle name="千分位 10 5 3" xfId="2899"/>
    <cellStyle name="千分位 10 5 30" xfId="4993"/>
    <cellStyle name="千分位 10 5 31" xfId="5489"/>
    <cellStyle name="千分位 10 5 32" xfId="5189"/>
    <cellStyle name="千分位 10 5 33" xfId="5316"/>
    <cellStyle name="千分位 10 5 34" xfId="5061"/>
    <cellStyle name="千分位 10 5 35" xfId="5322"/>
    <cellStyle name="千分位 10 5 36" xfId="5770"/>
    <cellStyle name="千分位 10 5 37" xfId="6246"/>
    <cellStyle name="千分位 10 5 38" xfId="6352"/>
    <cellStyle name="千分位 10 5 39" xfId="6526"/>
    <cellStyle name="千分位 10 5 4" xfId="2758"/>
    <cellStyle name="千分位 10 5 40" xfId="6115"/>
    <cellStyle name="千分位 10 5 41" xfId="7092"/>
    <cellStyle name="千分位 10 5 42" xfId="8321"/>
    <cellStyle name="千分位 10 5 43" xfId="8677"/>
    <cellStyle name="千分位 10 5 44" xfId="9666"/>
    <cellStyle name="千分位 10 5 45" xfId="10527"/>
    <cellStyle name="千分位 10 5 46" xfId="9603"/>
    <cellStyle name="千分位 10 5 47" xfId="7619"/>
    <cellStyle name="千分位 10 5 48" xfId="13427"/>
    <cellStyle name="千分位 10 5 49" xfId="11929"/>
    <cellStyle name="千分位 10 5 5" xfId="2918"/>
    <cellStyle name="千分位 10 5 50" xfId="9381"/>
    <cellStyle name="千分位 10 5 51" xfId="11446"/>
    <cellStyle name="千分位 10 5 52" xfId="7634"/>
    <cellStyle name="千分位 10 5 53" xfId="20593"/>
    <cellStyle name="千分位 10 5 54" xfId="8380"/>
    <cellStyle name="千分位 10 5 55" xfId="20088"/>
    <cellStyle name="千分位 10 5 56" xfId="7895"/>
    <cellStyle name="千分位 10 5 57" xfId="8098"/>
    <cellStyle name="千分位 10 5 58" xfId="24971"/>
    <cellStyle name="千分位 10 5 59" xfId="8895"/>
    <cellStyle name="千分位 10 5 6" xfId="2739"/>
    <cellStyle name="千分位 10 5 60" xfId="20218"/>
    <cellStyle name="千分位 10 5 7" xfId="2938"/>
    <cellStyle name="千分位 10 5 8" xfId="2720"/>
    <cellStyle name="千分位 10 5 9" xfId="3533"/>
    <cellStyle name="千分位 10 50" xfId="5969"/>
    <cellStyle name="千分位 10 51" xfId="5974"/>
    <cellStyle name="千分位 10 52" xfId="5977"/>
    <cellStyle name="千分位 10 53" xfId="6234"/>
    <cellStyle name="千分位 10 54" xfId="6364"/>
    <cellStyle name="千分位 10 55" xfId="6616"/>
    <cellStyle name="千分位 10 56" xfId="6853"/>
    <cellStyle name="千分位 10 57" xfId="7150"/>
    <cellStyle name="千分位 10 58" xfId="8309"/>
    <cellStyle name="千分位 10 59" xfId="10279"/>
    <cellStyle name="千分位 10 6" xfId="1034"/>
    <cellStyle name="千分位 10 6 10" xfId="3360"/>
    <cellStyle name="千分位 10 6 11" xfId="3374"/>
    <cellStyle name="千分位 10 6 12" xfId="2479"/>
    <cellStyle name="千分位 10 6 13" xfId="3314"/>
    <cellStyle name="千分位 10 6 14" xfId="2440"/>
    <cellStyle name="千分位 10 6 15" xfId="3410"/>
    <cellStyle name="千分位 10 6 16" xfId="3632"/>
    <cellStyle name="千分位 10 6 17" xfId="3995"/>
    <cellStyle name="千分位 10 6 18" xfId="4270"/>
    <cellStyle name="千分位 10 6 19" xfId="3962"/>
    <cellStyle name="千分位 10 6 2" xfId="2777"/>
    <cellStyle name="千分位 10 6 20" xfId="4278"/>
    <cellStyle name="千分位 10 6 21" xfId="3954"/>
    <cellStyle name="千分位 10 6 22" xfId="4379"/>
    <cellStyle name="千分位 10 6 23" xfId="3869"/>
    <cellStyle name="千分位 10 6 24" xfId="4191"/>
    <cellStyle name="千分位 10 6 25" xfId="4754"/>
    <cellStyle name="千分位 10 6 26" xfId="5132"/>
    <cellStyle name="千分位 10 6 27" xfId="5261"/>
    <cellStyle name="千分位 10 6 28" xfId="5816"/>
    <cellStyle name="千分位 10 6 29" xfId="4953"/>
    <cellStyle name="千分位 10 6 3" xfId="2898"/>
    <cellStyle name="千分位 10 6 30" xfId="5391"/>
    <cellStyle name="千分位 10 6 31" xfId="5538"/>
    <cellStyle name="千分位 10 6 32" xfId="5462"/>
    <cellStyle name="千分位 10 6 33" xfId="5539"/>
    <cellStyle name="千分位 10 6 34" xfId="5586"/>
    <cellStyle name="千分位 10 6 35" xfId="5635"/>
    <cellStyle name="千分位 10 6 36" xfId="5268"/>
    <cellStyle name="千分位 10 6 37" xfId="6247"/>
    <cellStyle name="千分位 10 6 38" xfId="6351"/>
    <cellStyle name="千分位 10 6 39" xfId="6596"/>
    <cellStyle name="千分位 10 6 4" xfId="2759"/>
    <cellStyle name="千分位 10 6 40" xfId="6281"/>
    <cellStyle name="千分位 10 6 41" xfId="6598"/>
    <cellStyle name="千分位 10 6 42" xfId="8322"/>
    <cellStyle name="千分位 10 6 43" xfId="8676"/>
    <cellStyle name="千分位 10 6 44" xfId="9897"/>
    <cellStyle name="千分位 10 6 45" xfId="10787"/>
    <cellStyle name="千分位 10 6 46" xfId="11996"/>
    <cellStyle name="千分位 10 6 47" xfId="11046"/>
    <cellStyle name="千分位 10 6 48" xfId="10683"/>
    <cellStyle name="千分位 10 6 49" xfId="13054"/>
    <cellStyle name="千分位 10 6 5" xfId="2917"/>
    <cellStyle name="千分位 10 6 50" xfId="8414"/>
    <cellStyle name="千分位 10 6 51" xfId="9385"/>
    <cellStyle name="千分位 10 6 52" xfId="12222"/>
    <cellStyle name="千分位 10 6 53" xfId="9774"/>
    <cellStyle name="千分位 10 6 54" xfId="9188"/>
    <cellStyle name="千分位 10 6 55" xfId="7980"/>
    <cellStyle name="千分位 10 6 56" xfId="8778"/>
    <cellStyle name="千分位 10 6 57" xfId="18244"/>
    <cellStyle name="千分位 10 6 58" xfId="15554"/>
    <cellStyle name="千分位 10 6 59" xfId="9111"/>
    <cellStyle name="千分位 10 6 6" xfId="2740"/>
    <cellStyle name="千分位 10 6 60" xfId="25144"/>
    <cellStyle name="千分位 10 6 7" xfId="2937"/>
    <cellStyle name="千分位 10 6 8" xfId="2721"/>
    <cellStyle name="千分位 10 6 9" xfId="3476"/>
    <cellStyle name="千分位 10 60" xfId="8338"/>
    <cellStyle name="千分位 10 61" xfId="8661"/>
    <cellStyle name="千分位 10 62" xfId="11376"/>
    <cellStyle name="千分位 10 63" xfId="7629"/>
    <cellStyle name="千分位 10 64" xfId="11411"/>
    <cellStyle name="千分位 10 65" xfId="8111"/>
    <cellStyle name="千分位 10 66" xfId="19441"/>
    <cellStyle name="千分位 10 67" xfId="16334"/>
    <cellStyle name="千分位 10 68" xfId="10970"/>
    <cellStyle name="千分位 10 69" xfId="11837"/>
    <cellStyle name="千分位 10 7" xfId="1035"/>
    <cellStyle name="千分位 10 7 10" xfId="3537"/>
    <cellStyle name="千分位 10 7 11" xfId="3551"/>
    <cellStyle name="千分位 10 7 12" xfId="3563"/>
    <cellStyle name="千分位 10 7 13" xfId="3582"/>
    <cellStyle name="千分位 10 7 14" xfId="3588"/>
    <cellStyle name="千分位 10 7 15" xfId="3599"/>
    <cellStyle name="千分位 10 7 16" xfId="3633"/>
    <cellStyle name="千分位 10 7 17" xfId="3996"/>
    <cellStyle name="千分位 10 7 18" xfId="4376"/>
    <cellStyle name="千分位 10 7 19" xfId="3870"/>
    <cellStyle name="千分位 10 7 2" xfId="2778"/>
    <cellStyle name="千分位 10 7 20" xfId="4190"/>
    <cellStyle name="千分位 10 7 21" xfId="4018"/>
    <cellStyle name="千分位 10 7 22" xfId="4311"/>
    <cellStyle name="千分位 10 7 23" xfId="3926"/>
    <cellStyle name="千分位 10 7 24" xfId="4137"/>
    <cellStyle name="千分位 10 7 25" xfId="4755"/>
    <cellStyle name="千分位 10 7 26" xfId="5133"/>
    <cellStyle name="千分位 10 7 27" xfId="5260"/>
    <cellStyle name="千分位 10 7 28" xfId="5817"/>
    <cellStyle name="千分位 10 7 29" xfId="5687"/>
    <cellStyle name="千分位 10 7 3" xfId="2897"/>
    <cellStyle name="千分位 10 7 30" xfId="5392"/>
    <cellStyle name="千分位 10 7 31" xfId="5202"/>
    <cellStyle name="千分位 10 7 32" xfId="5700"/>
    <cellStyle name="千分位 10 7 33" xfId="5171"/>
    <cellStyle name="千分位 10 7 34" xfId="4973"/>
    <cellStyle name="千分位 10 7 35" xfId="5892"/>
    <cellStyle name="千分位 10 7 36" xfId="5795"/>
    <cellStyle name="千分位 10 7 37" xfId="6248"/>
    <cellStyle name="千分位 10 7 38" xfId="6350"/>
    <cellStyle name="千分位 10 7 39" xfId="6519"/>
    <cellStyle name="千分位 10 7 4" xfId="2760"/>
    <cellStyle name="千分位 10 7 40" xfId="6302"/>
    <cellStyle name="千分位 10 7 41" xfId="6535"/>
    <cellStyle name="千分位 10 7 42" xfId="8323"/>
    <cellStyle name="千分位 10 7 43" xfId="8675"/>
    <cellStyle name="千分位 10 7 44" xfId="9693"/>
    <cellStyle name="千分位 10 7 45" xfId="9373"/>
    <cellStyle name="千分位 10 7 46" xfId="10240"/>
    <cellStyle name="千分位 10 7 47" xfId="7915"/>
    <cellStyle name="千分位 10 7 48" xfId="10991"/>
    <cellStyle name="千分位 10 7 49" xfId="10594"/>
    <cellStyle name="千分位 10 7 5" xfId="2916"/>
    <cellStyle name="千分位 10 7 50" xfId="9394"/>
    <cellStyle name="千分位 10 7 51" xfId="9830"/>
    <cellStyle name="千分位 10 7 52" xfId="13475"/>
    <cellStyle name="千分位 10 7 53" xfId="17102"/>
    <cellStyle name="千分位 10 7 54" xfId="8580"/>
    <cellStyle name="千分位 10 7 55" xfId="9125"/>
    <cellStyle name="千分位 10 7 56" xfId="16956"/>
    <cellStyle name="千分位 10 7 57" xfId="13647"/>
    <cellStyle name="千分位 10 7 58" xfId="8589"/>
    <cellStyle name="千分位 10 7 59" xfId="12913"/>
    <cellStyle name="千分位 10 7 6" xfId="2741"/>
    <cellStyle name="千分位 10 7 60" xfId="8271"/>
    <cellStyle name="千分位 10 7 7" xfId="2936"/>
    <cellStyle name="千分位 10 7 8" xfId="2722"/>
    <cellStyle name="千分位 10 7 9" xfId="3523"/>
    <cellStyle name="千分位 10 70" xfId="8327"/>
    <cellStyle name="千分位 10 71" xfId="8592"/>
    <cellStyle name="千分位 10 72" xfId="8118"/>
    <cellStyle name="千分位 10 73" xfId="27149"/>
    <cellStyle name="千分位 10 74" xfId="10459"/>
    <cellStyle name="千分位 10 75" xfId="25351"/>
    <cellStyle name="千分位 10 76" xfId="7890"/>
    <cellStyle name="千分位 10 8" xfId="1036"/>
    <cellStyle name="千分位 10 8 10" xfId="3366"/>
    <cellStyle name="千分位 10 8 11" xfId="3380"/>
    <cellStyle name="千分位 10 8 12" xfId="2473"/>
    <cellStyle name="千分位 10 8 13" xfId="3320"/>
    <cellStyle name="千分位 10 8 14" xfId="2685"/>
    <cellStyle name="千分位 10 8 15" xfId="3415"/>
    <cellStyle name="千分位 10 8 16" xfId="3634"/>
    <cellStyle name="千分位 10 8 17" xfId="3997"/>
    <cellStyle name="千分位 10 8 18" xfId="4280"/>
    <cellStyle name="千分位 10 8 19" xfId="3952"/>
    <cellStyle name="千分位 10 8 2" xfId="2779"/>
    <cellStyle name="千分位 10 8 20" xfId="4258"/>
    <cellStyle name="千分位 10 8 21" xfId="4287"/>
    <cellStyle name="千分位 10 8 22" xfId="3945"/>
    <cellStyle name="千分位 10 8 23" xfId="4118"/>
    <cellStyle name="千分位 10 8 24" xfId="4063"/>
    <cellStyle name="千分位 10 8 25" xfId="4756"/>
    <cellStyle name="千分位 10 8 26" xfId="5134"/>
    <cellStyle name="千分位 10 8 27" xfId="5259"/>
    <cellStyle name="千分位 10 8 28" xfId="5818"/>
    <cellStyle name="千分位 10 8 29" xfId="4952"/>
    <cellStyle name="千分位 10 8 3" xfId="2896"/>
    <cellStyle name="千分位 10 8 30" xfId="5393"/>
    <cellStyle name="千分位 10 8 31" xfId="5201"/>
    <cellStyle name="千分位 10 8 32" xfId="5774"/>
    <cellStyle name="千分位 10 8 33" xfId="4965"/>
    <cellStyle name="千分位 10 8 34" xfId="5359"/>
    <cellStyle name="千分位 10 8 35" xfId="5564"/>
    <cellStyle name="千分位 10 8 36" xfId="4997"/>
    <cellStyle name="千分位 10 8 37" xfId="6249"/>
    <cellStyle name="千分位 10 8 38" xfId="6349"/>
    <cellStyle name="千分位 10 8 39" xfId="6603"/>
    <cellStyle name="千分位 10 8 4" xfId="2761"/>
    <cellStyle name="千分位 10 8 40" xfId="6274"/>
    <cellStyle name="千分位 10 8 41" xfId="6771"/>
    <cellStyle name="千分位 10 8 42" xfId="8324"/>
    <cellStyle name="千分位 10 8 43" xfId="8674"/>
    <cellStyle name="千分位 10 8 44" xfId="10121"/>
    <cellStyle name="千分位 10 8 45" xfId="10947"/>
    <cellStyle name="千分位 10 8 46" xfId="11634"/>
    <cellStyle name="千分位 10 8 47" xfId="10840"/>
    <cellStyle name="千分位 10 8 48" xfId="11315"/>
    <cellStyle name="千分位 10 8 49" xfId="9655"/>
    <cellStyle name="千分位 10 8 5" xfId="2915"/>
    <cellStyle name="千分位 10 8 50" xfId="18503"/>
    <cellStyle name="千分位 10 8 51" xfId="11000"/>
    <cellStyle name="千分位 10 8 52" xfId="13442"/>
    <cellStyle name="千分位 10 8 53" xfId="10391"/>
    <cellStyle name="千分位 10 8 54" xfId="8359"/>
    <cellStyle name="千分位 10 8 55" xfId="8737"/>
    <cellStyle name="千分位 10 8 56" xfId="10769"/>
    <cellStyle name="千分位 10 8 57" xfId="26281"/>
    <cellStyle name="千分位 10 8 58" xfId="8454"/>
    <cellStyle name="千分位 10 8 59" xfId="14551"/>
    <cellStyle name="千分位 10 8 6" xfId="2742"/>
    <cellStyle name="千分位 10 8 60" xfId="20562"/>
    <cellStyle name="千分位 10 8 7" xfId="2935"/>
    <cellStyle name="千分位 10 8 8" xfId="2723"/>
    <cellStyle name="千分位 10 8 9" xfId="3484"/>
    <cellStyle name="千分位 10 9" xfId="1037"/>
    <cellStyle name="千分位 10 9 10" xfId="2450"/>
    <cellStyle name="千分位 10 9 11" xfId="3338"/>
    <cellStyle name="千分位 10 9 12" xfId="2497"/>
    <cellStyle name="千分位 10 9 13" xfId="3576"/>
    <cellStyle name="千分位 10 9 14" xfId="2487"/>
    <cellStyle name="千分位 10 9 15" xfId="3521"/>
    <cellStyle name="千分位 10 9 16" xfId="3635"/>
    <cellStyle name="千分位 10 9 17" xfId="3998"/>
    <cellStyle name="千分位 10 9 18" xfId="4357"/>
    <cellStyle name="千分位 10 9 19" xfId="3886"/>
    <cellStyle name="千分位 10 9 2" xfId="2780"/>
    <cellStyle name="千分位 10 9 20" xfId="4174"/>
    <cellStyle name="千分位 10 9 21" xfId="4030"/>
    <cellStyle name="千分位 10 9 22" xfId="4256"/>
    <cellStyle name="千分位 10 9 23" xfId="4444"/>
    <cellStyle name="千分位 10 9 24" xfId="4450"/>
    <cellStyle name="千分位 10 9 25" xfId="4757"/>
    <cellStyle name="千分位 10 9 26" xfId="5135"/>
    <cellStyle name="千分位 10 9 27" xfId="5258"/>
    <cellStyle name="千分位 10 9 28" xfId="5476"/>
    <cellStyle name="千分位 10 9 29" xfId="4950"/>
    <cellStyle name="千分位 10 9 3" xfId="2895"/>
    <cellStyle name="千分位 10 9 30" xfId="5394"/>
    <cellStyle name="千分位 10 9 31" xfId="5200"/>
    <cellStyle name="千分位 10 9 32" xfId="5578"/>
    <cellStyle name="千分位 10 9 33" xfId="5012"/>
    <cellStyle name="千分位 10 9 34" xfId="5058"/>
    <cellStyle name="千分位 10 9 35" xfId="5399"/>
    <cellStyle name="千分位 10 9 36" xfId="5606"/>
    <cellStyle name="千分位 10 9 37" xfId="6250"/>
    <cellStyle name="千分位 10 9 38" xfId="6348"/>
    <cellStyle name="千分位 10 9 39" xfId="6515"/>
    <cellStyle name="千分位 10 9 4" xfId="2762"/>
    <cellStyle name="千分位 10 9 40" xfId="6599"/>
    <cellStyle name="千分位 10 9 41" xfId="6726"/>
    <cellStyle name="千分位 10 9 42" xfId="8325"/>
    <cellStyle name="千分位 10 9 43" xfId="8673"/>
    <cellStyle name="千分位 10 9 44" xfId="9756"/>
    <cellStyle name="千分位 10 9 45" xfId="9554"/>
    <cellStyle name="千分位 10 9 46" xfId="11760"/>
    <cellStyle name="千分位 10 9 47" xfId="14946"/>
    <cellStyle name="千分位 10 9 48" xfId="10890"/>
    <cellStyle name="千分位 10 9 49" xfId="13417"/>
    <cellStyle name="千分位 10 9 5" xfId="2914"/>
    <cellStyle name="千分位 10 9 50" xfId="18578"/>
    <cellStyle name="千分位 10 9 51" xfId="8653"/>
    <cellStyle name="千分位 10 9 52" xfId="8491"/>
    <cellStyle name="千分位 10 9 53" xfId="11740"/>
    <cellStyle name="千分位 10 9 54" xfId="15411"/>
    <cellStyle name="千分位 10 9 55" xfId="15840"/>
    <cellStyle name="千分位 10 9 56" xfId="9582"/>
    <cellStyle name="千分位 10 9 57" xfId="26348"/>
    <cellStyle name="千分位 10 9 58" xfId="16540"/>
    <cellStyle name="千分位 10 9 59" xfId="20454"/>
    <cellStyle name="千分位 10 9 6" xfId="2743"/>
    <cellStyle name="千分位 10 9 60" xfId="29194"/>
    <cellStyle name="千分位 10 9 7" xfId="2934"/>
    <cellStyle name="千分位 10 9 8" xfId="2724"/>
    <cellStyle name="千分位 10 9 9" xfId="3440"/>
    <cellStyle name="千分位 2" xfId="1038"/>
    <cellStyle name="千分位 2 10" xfId="1039"/>
    <cellStyle name="千分位 2 11" xfId="1040"/>
    <cellStyle name="千分位 2 12" xfId="1041"/>
    <cellStyle name="千分位 2 13" xfId="1042"/>
    <cellStyle name="千分位 2 14" xfId="1043"/>
    <cellStyle name="千分位 2 15" xfId="1044"/>
    <cellStyle name="千分位 2 16" xfId="1045"/>
    <cellStyle name="千分位 2 17" xfId="1046"/>
    <cellStyle name="千分位 2 18" xfId="1047"/>
    <cellStyle name="千分位 2 19" xfId="1048"/>
    <cellStyle name="千分位 2 2" xfId="1049"/>
    <cellStyle name="千分位 2 20" xfId="1050"/>
    <cellStyle name="千分位 2 21" xfId="1051"/>
    <cellStyle name="千分位 2 22" xfId="1052"/>
    <cellStyle name="千分位 2 23" xfId="1053"/>
    <cellStyle name="千分位 2 24" xfId="2781"/>
    <cellStyle name="千分位 2 25" xfId="2894"/>
    <cellStyle name="千分位 2 26" xfId="2763"/>
    <cellStyle name="千分位 2 27" xfId="2913"/>
    <cellStyle name="千分位 2 28" xfId="2744"/>
    <cellStyle name="千分位 2 29" xfId="2933"/>
    <cellStyle name="千分位 2 3" xfId="1054"/>
    <cellStyle name="千分位 2 30" xfId="2725"/>
    <cellStyle name="千分位 2 31" xfId="3468"/>
    <cellStyle name="千分位 2 32" xfId="2428"/>
    <cellStyle name="千分位 2 33" xfId="3356"/>
    <cellStyle name="千分位 2 34" xfId="2483"/>
    <cellStyle name="千分位 2 35" xfId="3325"/>
    <cellStyle name="千分位 2 36" xfId="3505"/>
    <cellStyle name="千分位 2 37" xfId="3414"/>
    <cellStyle name="千分位 2 38" xfId="3636"/>
    <cellStyle name="千分位 2 39" xfId="3999"/>
    <cellStyle name="千分位 2 4" xfId="1055"/>
    <cellStyle name="千分位 2 40" xfId="4344"/>
    <cellStyle name="千分位 2 41" xfId="3897"/>
    <cellStyle name="千分位 2 42" xfId="4163"/>
    <cellStyle name="千分位 2 43" xfId="4039"/>
    <cellStyle name="千分位 2 44" xfId="4370"/>
    <cellStyle name="千分位 2 45" xfId="3875"/>
    <cellStyle name="千分位 2 46" xfId="4185"/>
    <cellStyle name="千分位 2 47" xfId="4758"/>
    <cellStyle name="千分位 2 48" xfId="5136"/>
    <cellStyle name="千分位 2 49" xfId="5257"/>
    <cellStyle name="千分位 2 5" xfId="1056"/>
    <cellStyle name="千分位 2 50" xfId="5560"/>
    <cellStyle name="千分位 2 51" xfId="4948"/>
    <cellStyle name="千分位 2 52" xfId="5396"/>
    <cellStyle name="千分位 2 53" xfId="5199"/>
    <cellStyle name="千分位 2 54" xfId="5614"/>
    <cellStyle name="千分位 2 55" xfId="4998"/>
    <cellStyle name="千分位 2 56" xfId="5701"/>
    <cellStyle name="千分位 2 57" xfId="5827"/>
    <cellStyle name="千分位 2 58" xfId="5386"/>
    <cellStyle name="千分位 2 59" xfId="6251"/>
    <cellStyle name="千分位 2 6" xfId="1057"/>
    <cellStyle name="千分位 2 60" xfId="6347"/>
    <cellStyle name="千分位 2 61" xfId="6593"/>
    <cellStyle name="千分位 2 62" xfId="6269"/>
    <cellStyle name="千分位 2 63" xfId="6977"/>
    <cellStyle name="千分位 2 64" xfId="8326"/>
    <cellStyle name="千分位 2 65" xfId="8672"/>
    <cellStyle name="千分位 2 66" xfId="10255"/>
    <cellStyle name="千分位 2 67" xfId="12513"/>
    <cellStyle name="千分位 2 68" xfId="13725"/>
    <cellStyle name="千分位 2 69" xfId="15026"/>
    <cellStyle name="千分位 2 7" xfId="1058"/>
    <cellStyle name="千分位 2 70" xfId="11574"/>
    <cellStyle name="千分位 2 71" xfId="17107"/>
    <cellStyle name="千分位 2 72" xfId="8664"/>
    <cellStyle name="千分位 2 73" xfId="7697"/>
    <cellStyle name="千分位 2 74" xfId="8840"/>
    <cellStyle name="千分位 2 75" xfId="21923"/>
    <cellStyle name="千分位 2 76" xfId="23036"/>
    <cellStyle name="千分位 2 77" xfId="24133"/>
    <cellStyle name="千分位 2 78" xfId="25216"/>
    <cellStyle name="千分位 2 79" xfId="16259"/>
    <cellStyle name="千分位 2 8" xfId="1059"/>
    <cellStyle name="千分位 2 80" xfId="19436"/>
    <cellStyle name="千分位 2 81" xfId="20596"/>
    <cellStyle name="千分位 2 82" xfId="15936"/>
    <cellStyle name="千分位 2 83" xfId="33028"/>
    <cellStyle name="千分位 2 9" xfId="1060"/>
    <cellStyle name="千分位 3 11" xfId="3337"/>
    <cellStyle name="千分位 3 12" xfId="2498"/>
    <cellStyle name="千分位 3 13" xfId="3575"/>
    <cellStyle name="千分位 3 14" xfId="2790"/>
    <cellStyle name="千分位 3 15" xfId="3532"/>
    <cellStyle name="千分位 3 16" xfId="3637"/>
    <cellStyle name="千分位 3 17" xfId="4008"/>
    <cellStyle name="千分位 3 18" xfId="4414"/>
    <cellStyle name="千分位 3 19" xfId="3835"/>
    <cellStyle name="千分位 3 2" xfId="2787"/>
    <cellStyle name="千分位 3 20" xfId="4224"/>
    <cellStyle name="千分位 3 21" xfId="4293"/>
    <cellStyle name="千分位 3 22" xfId="3941"/>
    <cellStyle name="千分位 3 23" xfId="4122"/>
    <cellStyle name="千分位 3 24" xfId="4248"/>
    <cellStyle name="千分位 3 25" xfId="4759"/>
    <cellStyle name="千分位 3 26" xfId="5142"/>
    <cellStyle name="千分位 3 27" xfId="5563"/>
    <cellStyle name="千分位 3 28" xfId="5117"/>
    <cellStyle name="千分位 3 29" xfId="5035"/>
    <cellStyle name="千分位 3 3" xfId="2871"/>
    <cellStyle name="千分位 3 30" xfId="5358"/>
    <cellStyle name="千分位 3 31" xfId="5791"/>
    <cellStyle name="千分位 3 32" xfId="5641"/>
    <cellStyle name="千分位 3 33" xfId="5302"/>
    <cellStyle name="千分位 3 34" xfId="5520"/>
    <cellStyle name="千分位 3 35" xfId="5164"/>
    <cellStyle name="千分位 3 36" xfId="5506"/>
    <cellStyle name="千分位 3 37" xfId="6253"/>
    <cellStyle name="千分位 3 38" xfId="6697"/>
    <cellStyle name="千分位 3 39" xfId="6625"/>
    <cellStyle name="千分位 3 4" xfId="2786"/>
    <cellStyle name="千分位 3 40" xfId="6943"/>
    <cellStyle name="千分位 3 41" xfId="6707"/>
    <cellStyle name="千分位 3 42" xfId="8342"/>
    <cellStyle name="千分位 3 43" xfId="8656"/>
    <cellStyle name="千分位 3 44" xfId="12285"/>
    <cellStyle name="千分位 3 45" xfId="13495"/>
    <cellStyle name="千分位 3 46" xfId="14721"/>
    <cellStyle name="千分位 3 47" xfId="16574"/>
    <cellStyle name="千分位 3 48" xfId="10828"/>
    <cellStyle name="千分位 3 49" xfId="18290"/>
    <cellStyle name="千分位 3 5" xfId="2872"/>
    <cellStyle name="千分位 3 50" xfId="8889"/>
    <cellStyle name="千分位 3 51" xfId="15830"/>
    <cellStyle name="千分位 3 52" xfId="21718"/>
    <cellStyle name="千分位 3 53" xfId="22825"/>
    <cellStyle name="千分位 3 54" xfId="23927"/>
    <cellStyle name="千分位 3 55" xfId="25019"/>
    <cellStyle name="千分位 3 56" xfId="26095"/>
    <cellStyle name="千分位 3 57" xfId="24206"/>
    <cellStyle name="千分位 3 58" xfId="9851"/>
    <cellStyle name="千分位 3 59" xfId="17333"/>
    <cellStyle name="千分位 3 6" xfId="2785"/>
    <cellStyle name="千分位 3 60" xfId="30682"/>
    <cellStyle name="千分位 3 61" xfId="33029"/>
    <cellStyle name="千分位 3 7" xfId="2873"/>
    <cellStyle name="千分位 3 8" xfId="2784"/>
    <cellStyle name="千分位 3 9" xfId="3439"/>
    <cellStyle name="千分位 4" xfId="33049"/>
    <cellStyle name="不良" xfId="1061"/>
    <cellStyle name="中性色" xfId="1062"/>
    <cellStyle name="中等" xfId="1063" builtinId="28" customBuiltin="1"/>
    <cellStyle name="中等 10" xfId="1064"/>
    <cellStyle name="中等 11" xfId="1065"/>
    <cellStyle name="中等 12" xfId="1066"/>
    <cellStyle name="中等 13" xfId="1067"/>
    <cellStyle name="中等 14" xfId="2362"/>
    <cellStyle name="中等 15" xfId="2404"/>
    <cellStyle name="中等 16" xfId="3707"/>
    <cellStyle name="中等 17" xfId="3749"/>
    <cellStyle name="中等 18" xfId="3780"/>
    <cellStyle name="中等 19" xfId="4474"/>
    <cellStyle name="中等 2" xfId="1068"/>
    <cellStyle name="中等 2 2" xfId="1069"/>
    <cellStyle name="中等 2 3" xfId="1070"/>
    <cellStyle name="中等 2 4" xfId="4597"/>
    <cellStyle name="中等 2 5" xfId="33030"/>
    <cellStyle name="中等 20" xfId="4516"/>
    <cellStyle name="中等 21" xfId="4558"/>
    <cellStyle name="中等 22" xfId="4623"/>
    <cellStyle name="中等 23" xfId="4665"/>
    <cellStyle name="中等 24" xfId="4707"/>
    <cellStyle name="中等 25" xfId="4861"/>
    <cellStyle name="中等 26" xfId="4824"/>
    <cellStyle name="中等 27" xfId="7471"/>
    <cellStyle name="中等 28" xfId="32888"/>
    <cellStyle name="中等 29" xfId="32930"/>
    <cellStyle name="中等 3" xfId="1071"/>
    <cellStyle name="中等 3 10" xfId="1072"/>
    <cellStyle name="中等 3 11" xfId="1073"/>
    <cellStyle name="中等 3 12" xfId="1074"/>
    <cellStyle name="中等 3 13" xfId="1075"/>
    <cellStyle name="中等 3 14" xfId="1076"/>
    <cellStyle name="中等 3 15" xfId="1077"/>
    <cellStyle name="中等 3 16" xfId="1078"/>
    <cellStyle name="中等 3 17" xfId="1079"/>
    <cellStyle name="中等 3 2" xfId="1080"/>
    <cellStyle name="中等 3 2 2" xfId="1081"/>
    <cellStyle name="中等 3 2 3" xfId="1082"/>
    <cellStyle name="中等 3 3" xfId="1083"/>
    <cellStyle name="中等 3 4" xfId="1084"/>
    <cellStyle name="中等 3 5" xfId="1085"/>
    <cellStyle name="中等 3 6" xfId="1086"/>
    <cellStyle name="中等 3 7" xfId="1087"/>
    <cellStyle name="中等 3 8" xfId="1088"/>
    <cellStyle name="中等 3 9" xfId="1089"/>
    <cellStyle name="中等 30" xfId="32972"/>
    <cellStyle name="中等 4" xfId="1090"/>
    <cellStyle name="中等 4 10" xfId="1091"/>
    <cellStyle name="中等 4 11" xfId="1092"/>
    <cellStyle name="中等 4 12" xfId="1093"/>
    <cellStyle name="中等 4 13" xfId="1094"/>
    <cellStyle name="中等 4 14" xfId="1095"/>
    <cellStyle name="中等 4 15" xfId="1096"/>
    <cellStyle name="中等 4 16" xfId="1097"/>
    <cellStyle name="中等 4 17" xfId="1098"/>
    <cellStyle name="中等 4 2" xfId="1099"/>
    <cellStyle name="中等 4 2 2" xfId="1100"/>
    <cellStyle name="中等 4 2 3" xfId="1101"/>
    <cellStyle name="中等 4 3" xfId="1102"/>
    <cellStyle name="中等 4 4" xfId="1103"/>
    <cellStyle name="中等 4 5" xfId="1104"/>
    <cellStyle name="中等 4 6" xfId="1105"/>
    <cellStyle name="中等 4 7" xfId="1106"/>
    <cellStyle name="中等 4 8" xfId="1107"/>
    <cellStyle name="中等 4 9" xfId="1108"/>
    <cellStyle name="中等 5" xfId="1109"/>
    <cellStyle name="中等 6" xfId="1110"/>
    <cellStyle name="中等 7" xfId="1111"/>
    <cellStyle name="中等 8" xfId="1112"/>
    <cellStyle name="中等 9" xfId="1113"/>
    <cellStyle name="合計" xfId="1114" builtinId="25" customBuiltin="1"/>
    <cellStyle name="合計 10" xfId="1115"/>
    <cellStyle name="合計 11" xfId="1116"/>
    <cellStyle name="合計 12" xfId="1117"/>
    <cellStyle name="合計 13" xfId="1118"/>
    <cellStyle name="合計 14" xfId="2363"/>
    <cellStyle name="合計 15" xfId="2405"/>
    <cellStyle name="合計 16" xfId="3708"/>
    <cellStyle name="合計 17" xfId="3750"/>
    <cellStyle name="合計 18" xfId="3789"/>
    <cellStyle name="合計 19" xfId="4483"/>
    <cellStyle name="合計 2" xfId="1119"/>
    <cellStyle name="合計 2 2" xfId="1120"/>
    <cellStyle name="合計 2 3" xfId="1121"/>
    <cellStyle name="合計 2 4" xfId="33031"/>
    <cellStyle name="合計 20" xfId="4525"/>
    <cellStyle name="合計 21" xfId="4567"/>
    <cellStyle name="合計 22" xfId="4624"/>
    <cellStyle name="合計 23" xfId="4666"/>
    <cellStyle name="合計 24" xfId="4708"/>
    <cellStyle name="合計 25" xfId="4860"/>
    <cellStyle name="合計 26" xfId="4823"/>
    <cellStyle name="合計 27" xfId="7480"/>
    <cellStyle name="合計 28" xfId="32889"/>
    <cellStyle name="合計 29" xfId="32931"/>
    <cellStyle name="合計 3" xfId="1122"/>
    <cellStyle name="合計 3 10" xfId="1123"/>
    <cellStyle name="合計 3 11" xfId="1124"/>
    <cellStyle name="合計 3 12" xfId="1125"/>
    <cellStyle name="合計 3 13" xfId="1126"/>
    <cellStyle name="合計 3 14" xfId="1127"/>
    <cellStyle name="合計 3 15" xfId="1128"/>
    <cellStyle name="合計 3 16" xfId="1129"/>
    <cellStyle name="合計 3 17" xfId="1130"/>
    <cellStyle name="合計 3 2" xfId="1131"/>
    <cellStyle name="合計 3 2 2" xfId="1132"/>
    <cellStyle name="合計 3 2 3" xfId="1133"/>
    <cellStyle name="合計 3 3" xfId="1134"/>
    <cellStyle name="合計 3 4" xfId="1135"/>
    <cellStyle name="合計 3 5" xfId="1136"/>
    <cellStyle name="合計 3 6" xfId="1137"/>
    <cellStyle name="合計 3 7" xfId="1138"/>
    <cellStyle name="合計 3 8" xfId="1139"/>
    <cellStyle name="合計 3 9" xfId="1140"/>
    <cellStyle name="合計 30" xfId="32973"/>
    <cellStyle name="合計 4" xfId="1141"/>
    <cellStyle name="合計 4 10" xfId="1142"/>
    <cellStyle name="合計 4 11" xfId="1143"/>
    <cellStyle name="合計 4 12" xfId="1144"/>
    <cellStyle name="合計 4 13" xfId="1145"/>
    <cellStyle name="合計 4 14" xfId="1146"/>
    <cellStyle name="合計 4 15" xfId="1147"/>
    <cellStyle name="合計 4 16" xfId="1148"/>
    <cellStyle name="合計 4 17" xfId="1149"/>
    <cellStyle name="合計 4 2" xfId="1150"/>
    <cellStyle name="合計 4 2 2" xfId="1151"/>
    <cellStyle name="合計 4 2 3" xfId="1152"/>
    <cellStyle name="合計 4 3" xfId="1153"/>
    <cellStyle name="合計 4 4" xfId="1154"/>
    <cellStyle name="合計 4 5" xfId="1155"/>
    <cellStyle name="合計 4 6" xfId="1156"/>
    <cellStyle name="合計 4 7" xfId="1157"/>
    <cellStyle name="合計 4 8" xfId="1158"/>
    <cellStyle name="合計 4 9" xfId="1159"/>
    <cellStyle name="合計 5" xfId="1160"/>
    <cellStyle name="合計 6" xfId="1161"/>
    <cellStyle name="合計 7" xfId="1162"/>
    <cellStyle name="合計 8" xfId="1163"/>
    <cellStyle name="合計 9" xfId="1164"/>
    <cellStyle name="好" xfId="1165" builtinId="26" customBuiltin="1"/>
    <cellStyle name="好 10" xfId="1166"/>
    <cellStyle name="好 11" xfId="1167"/>
    <cellStyle name="好 12" xfId="1168"/>
    <cellStyle name="好 13" xfId="1169"/>
    <cellStyle name="好 14" xfId="2364"/>
    <cellStyle name="好 15" xfId="2406"/>
    <cellStyle name="好 16" xfId="3709"/>
    <cellStyle name="好 17" xfId="3751"/>
    <cellStyle name="好 18" xfId="3778"/>
    <cellStyle name="好 19" xfId="4472"/>
    <cellStyle name="好 2" xfId="1170"/>
    <cellStyle name="好 2 2" xfId="32996"/>
    <cellStyle name="好 20" xfId="4514"/>
    <cellStyle name="好 21" xfId="4556"/>
    <cellStyle name="好 22" xfId="4625"/>
    <cellStyle name="好 23" xfId="4667"/>
    <cellStyle name="好 24" xfId="4709"/>
    <cellStyle name="好 25" xfId="4859"/>
    <cellStyle name="好 26" xfId="4822"/>
    <cellStyle name="好 27" xfId="7469"/>
    <cellStyle name="好 28" xfId="32890"/>
    <cellStyle name="好 29" xfId="32932"/>
    <cellStyle name="好 3" xfId="1171"/>
    <cellStyle name="好 3 10" xfId="1172"/>
    <cellStyle name="好 3 11" xfId="1173"/>
    <cellStyle name="好 3 12" xfId="1174"/>
    <cellStyle name="好 3 13" xfId="1175"/>
    <cellStyle name="好 3 14" xfId="1176"/>
    <cellStyle name="好 3 15" xfId="1177"/>
    <cellStyle name="好 3 16" xfId="1178"/>
    <cellStyle name="好 3 17" xfId="1179"/>
    <cellStyle name="好 3 2" xfId="1180"/>
    <cellStyle name="好 3 3" xfId="1181"/>
    <cellStyle name="好 3 4" xfId="1182"/>
    <cellStyle name="好 3 5" xfId="1183"/>
    <cellStyle name="好 3 6" xfId="1184"/>
    <cellStyle name="好 3 7" xfId="1185"/>
    <cellStyle name="好 3 8" xfId="1186"/>
    <cellStyle name="好 3 9" xfId="1187"/>
    <cellStyle name="好 30" xfId="32974"/>
    <cellStyle name="好 4" xfId="1188"/>
    <cellStyle name="好 4 10" xfId="1189"/>
    <cellStyle name="好 4 11" xfId="1190"/>
    <cellStyle name="好 4 12" xfId="1191"/>
    <cellStyle name="好 4 13" xfId="1192"/>
    <cellStyle name="好 4 14" xfId="1193"/>
    <cellStyle name="好 4 15" xfId="1194"/>
    <cellStyle name="好 4 16" xfId="1195"/>
    <cellStyle name="好 4 17" xfId="1196"/>
    <cellStyle name="好 4 2" xfId="1197"/>
    <cellStyle name="好 4 3" xfId="1198"/>
    <cellStyle name="好 4 4" xfId="1199"/>
    <cellStyle name="好 4 5" xfId="1200"/>
    <cellStyle name="好 4 6" xfId="1201"/>
    <cellStyle name="好 4 7" xfId="1202"/>
    <cellStyle name="好 4 8" xfId="1203"/>
    <cellStyle name="好 4 9" xfId="1204"/>
    <cellStyle name="好 5" xfId="1205"/>
    <cellStyle name="好 6" xfId="1206"/>
    <cellStyle name="好 7" xfId="1207"/>
    <cellStyle name="好 8" xfId="1208"/>
    <cellStyle name="好 9" xfId="1209"/>
    <cellStyle name="好_2011每月Journal " xfId="1210"/>
    <cellStyle name="好_Sheet1" xfId="1211"/>
    <cellStyle name="好_Sheet1_1" xfId="1212"/>
    <cellStyle name="好_Sheet1_2011年紙本期刊清單" xfId="1213"/>
    <cellStyle name="好_Sheet1_2011每月JL出版社統計" xfId="1214"/>
    <cellStyle name="好_Sheet1_2012年電子期刊新訂清單" xfId="1215"/>
    <cellStyle name="好_Sheet1_Sheet1" xfId="1216"/>
    <cellStyle name="好_Sheet1_Sheet1_1" xfId="1217"/>
    <cellStyle name="好_Sheet1_Sheet1_使用統計" xfId="1218"/>
    <cellStyle name="好_Sheet1_Sheet3" xfId="1219"/>
    <cellStyle name="好_Sheet1_使用統計" xfId="1220"/>
    <cellStyle name="好_Sheet1_電子" xfId="1221"/>
    <cellStyle name="好_Sheet1_電子資源清單" xfId="1222"/>
    <cellStyle name="良好" xfId="1223"/>
    <cellStyle name="計算" xfId="1224"/>
    <cellStyle name="計算方式" xfId="1225" builtinId="22" customBuiltin="1"/>
    <cellStyle name="計算方式 10" xfId="1226"/>
    <cellStyle name="計算方式 11" xfId="1227"/>
    <cellStyle name="計算方式 12" xfId="1228"/>
    <cellStyle name="計算方式 13" xfId="1229"/>
    <cellStyle name="計算方式 14" xfId="2365"/>
    <cellStyle name="計算方式 15" xfId="2407"/>
    <cellStyle name="計算方式 16" xfId="3710"/>
    <cellStyle name="計算方式 17" xfId="3752"/>
    <cellStyle name="計算方式 18" xfId="3783"/>
    <cellStyle name="計算方式 19" xfId="4477"/>
    <cellStyle name="計算方式 2" xfId="1230"/>
    <cellStyle name="計算方式 2 2" xfId="1231"/>
    <cellStyle name="計算方式 2 3" xfId="1232"/>
    <cellStyle name="計算方式 2 4" xfId="33032"/>
    <cellStyle name="計算方式 20" xfId="4519"/>
    <cellStyle name="計算方式 21" xfId="4561"/>
    <cellStyle name="計算方式 22" xfId="4626"/>
    <cellStyle name="計算方式 23" xfId="4668"/>
    <cellStyle name="計算方式 24" xfId="4710"/>
    <cellStyle name="計算方式 25" xfId="4858"/>
    <cellStyle name="計算方式 26" xfId="4821"/>
    <cellStyle name="計算方式 27" xfId="7474"/>
    <cellStyle name="計算方式 28" xfId="32891"/>
    <cellStyle name="計算方式 29" xfId="32933"/>
    <cellStyle name="計算方式 3" xfId="1233"/>
    <cellStyle name="計算方式 3 10" xfId="1234"/>
    <cellStyle name="計算方式 3 11" xfId="1235"/>
    <cellStyle name="計算方式 3 12" xfId="1236"/>
    <cellStyle name="計算方式 3 13" xfId="1237"/>
    <cellStyle name="計算方式 3 14" xfId="1238"/>
    <cellStyle name="計算方式 3 15" xfId="1239"/>
    <cellStyle name="計算方式 3 16" xfId="1240"/>
    <cellStyle name="計算方式 3 17" xfId="1241"/>
    <cellStyle name="計算方式 3 2" xfId="1242"/>
    <cellStyle name="計算方式 3 2 2" xfId="1243"/>
    <cellStyle name="計算方式 3 2 3" xfId="1244"/>
    <cellStyle name="計算方式 3 3" xfId="1245"/>
    <cellStyle name="計算方式 3 4" xfId="1246"/>
    <cellStyle name="計算方式 3 5" xfId="1247"/>
    <cellStyle name="計算方式 3 6" xfId="1248"/>
    <cellStyle name="計算方式 3 7" xfId="1249"/>
    <cellStyle name="計算方式 3 8" xfId="1250"/>
    <cellStyle name="計算方式 3 9" xfId="1251"/>
    <cellStyle name="計算方式 30" xfId="32975"/>
    <cellStyle name="計算方式 4" xfId="1252"/>
    <cellStyle name="計算方式 4 10" xfId="1253"/>
    <cellStyle name="計算方式 4 11" xfId="1254"/>
    <cellStyle name="計算方式 4 12" xfId="1255"/>
    <cellStyle name="計算方式 4 13" xfId="1256"/>
    <cellStyle name="計算方式 4 14" xfId="1257"/>
    <cellStyle name="計算方式 4 15" xfId="1258"/>
    <cellStyle name="計算方式 4 16" xfId="1259"/>
    <cellStyle name="計算方式 4 17" xfId="1260"/>
    <cellStyle name="計算方式 4 2" xfId="1261"/>
    <cellStyle name="計算方式 4 2 2" xfId="1262"/>
    <cellStyle name="計算方式 4 2 3" xfId="1263"/>
    <cellStyle name="計算方式 4 3" xfId="1264"/>
    <cellStyle name="計算方式 4 4" xfId="1265"/>
    <cellStyle name="計算方式 4 5" xfId="1266"/>
    <cellStyle name="計算方式 4 6" xfId="1267"/>
    <cellStyle name="計算方式 4 7" xfId="1268"/>
    <cellStyle name="計算方式 4 8" xfId="1269"/>
    <cellStyle name="計算方式 4 9" xfId="1270"/>
    <cellStyle name="計算方式 5" xfId="1271"/>
    <cellStyle name="計算方式 6" xfId="1272"/>
    <cellStyle name="計算方式 7" xfId="1273"/>
    <cellStyle name="計算方式 8" xfId="1274"/>
    <cellStyle name="計算方式 9" xfId="1275"/>
    <cellStyle name="記事" xfId="1276"/>
    <cellStyle name="常规_Sheet1" xfId="1277"/>
    <cellStyle name="連結的儲存格" xfId="1278" builtinId="24" customBuiltin="1"/>
    <cellStyle name="連結的儲存格 10" xfId="1279"/>
    <cellStyle name="連結的儲存格 11" xfId="1280"/>
    <cellStyle name="連結的儲存格 12" xfId="1281"/>
    <cellStyle name="連結的儲存格 13" xfId="1282"/>
    <cellStyle name="連結的儲存格 14" xfId="2366"/>
    <cellStyle name="連結的儲存格 15" xfId="2408"/>
    <cellStyle name="連結的儲存格 16" xfId="3711"/>
    <cellStyle name="連結的儲存格 17" xfId="3753"/>
    <cellStyle name="連結的儲存格 18" xfId="3784"/>
    <cellStyle name="連結的儲存格 19" xfId="4478"/>
    <cellStyle name="連結的儲存格 2" xfId="1283"/>
    <cellStyle name="連結的儲存格 20" xfId="4520"/>
    <cellStyle name="連結的儲存格 21" xfId="4562"/>
    <cellStyle name="連結的儲存格 22" xfId="4627"/>
    <cellStyle name="連結的儲存格 23" xfId="4669"/>
    <cellStyle name="連結的儲存格 24" xfId="4711"/>
    <cellStyle name="連結的儲存格 25" xfId="4857"/>
    <cellStyle name="連結的儲存格 26" xfId="4820"/>
    <cellStyle name="連結的儲存格 27" xfId="7475"/>
    <cellStyle name="連結的儲存格 28" xfId="32892"/>
    <cellStyle name="連結的儲存格 29" xfId="32934"/>
    <cellStyle name="連結的儲存格 3" xfId="1284"/>
    <cellStyle name="連結的儲存格 3 10" xfId="1285"/>
    <cellStyle name="連結的儲存格 3 11" xfId="1286"/>
    <cellStyle name="連結的儲存格 3 12" xfId="1287"/>
    <cellStyle name="連結的儲存格 3 13" xfId="1288"/>
    <cellStyle name="連結的儲存格 3 14" xfId="1289"/>
    <cellStyle name="連結的儲存格 3 15" xfId="1290"/>
    <cellStyle name="連結的儲存格 3 16" xfId="1291"/>
    <cellStyle name="連結的儲存格 3 17" xfId="1292"/>
    <cellStyle name="連結的儲存格 3 2" xfId="1293"/>
    <cellStyle name="連結的儲存格 3 3" xfId="1294"/>
    <cellStyle name="連結的儲存格 3 4" xfId="1295"/>
    <cellStyle name="連結的儲存格 3 5" xfId="1296"/>
    <cellStyle name="連結的儲存格 3 6" xfId="1297"/>
    <cellStyle name="連結的儲存格 3 7" xfId="1298"/>
    <cellStyle name="連結的儲存格 3 8" xfId="1299"/>
    <cellStyle name="連結的儲存格 3 9" xfId="1300"/>
    <cellStyle name="連結的儲存格 30" xfId="32976"/>
    <cellStyle name="連結的儲存格 4" xfId="1301"/>
    <cellStyle name="連結的儲存格 4 10" xfId="1302"/>
    <cellStyle name="連結的儲存格 4 11" xfId="1303"/>
    <cellStyle name="連結的儲存格 4 12" xfId="1304"/>
    <cellStyle name="連結的儲存格 4 13" xfId="1305"/>
    <cellStyle name="連結的儲存格 4 14" xfId="1306"/>
    <cellStyle name="連結的儲存格 4 15" xfId="1307"/>
    <cellStyle name="連結的儲存格 4 16" xfId="1308"/>
    <cellStyle name="連結的儲存格 4 17" xfId="1309"/>
    <cellStyle name="連結的儲存格 4 2" xfId="1310"/>
    <cellStyle name="連結的儲存格 4 3" xfId="1311"/>
    <cellStyle name="連結的儲存格 4 4" xfId="1312"/>
    <cellStyle name="連結的儲存格 4 5" xfId="1313"/>
    <cellStyle name="連結的儲存格 4 6" xfId="1314"/>
    <cellStyle name="連結的儲存格 4 7" xfId="1315"/>
    <cellStyle name="連結的儲存格 4 8" xfId="1316"/>
    <cellStyle name="連結的儲存格 4 9" xfId="1317"/>
    <cellStyle name="連結的儲存格 5" xfId="1318"/>
    <cellStyle name="連結的儲存格 6" xfId="1319"/>
    <cellStyle name="連結的儲存格 7" xfId="1320"/>
    <cellStyle name="連結的儲存格 8" xfId="1321"/>
    <cellStyle name="連結的儲存格 9" xfId="1322"/>
    <cellStyle name="備註" xfId="1323" builtinId="10" customBuiltin="1"/>
    <cellStyle name="備註 10" xfId="1324"/>
    <cellStyle name="備註 10 10" xfId="3499"/>
    <cellStyle name="備註 10 11" xfId="3391"/>
    <cellStyle name="備註 10 12" xfId="3408"/>
    <cellStyle name="備註 10 13" xfId="2471"/>
    <cellStyle name="備註 10 14" xfId="3077"/>
    <cellStyle name="備註 10 15" xfId="3518"/>
    <cellStyle name="備註 10 16" xfId="3639"/>
    <cellStyle name="備註 10 17" xfId="4044"/>
    <cellStyle name="備註 10 18" xfId="4354"/>
    <cellStyle name="備註 10 19" xfId="3889"/>
    <cellStyle name="備註 10 2" xfId="2962"/>
    <cellStyle name="備註 10 20" xfId="4171"/>
    <cellStyle name="備註 10 21" xfId="4031"/>
    <cellStyle name="備註 10 22" xfId="4314"/>
    <cellStyle name="備註 10 23" xfId="3923"/>
    <cellStyle name="備註 10 24" xfId="4140"/>
    <cellStyle name="備註 10 25" xfId="4761"/>
    <cellStyle name="備註 10 26" xfId="5192"/>
    <cellStyle name="備註 10 27" xfId="5452"/>
    <cellStyle name="備註 10 28" xfId="5160"/>
    <cellStyle name="備註 10 29" xfId="5568"/>
    <cellStyle name="備註 10 3" xfId="2695"/>
    <cellStyle name="備註 10 30" xfId="5724"/>
    <cellStyle name="備註 10 31" xfId="5869"/>
    <cellStyle name="備註 10 32" xfId="5783"/>
    <cellStyle name="備註 10 33" xfId="5403"/>
    <cellStyle name="備註 10 34" xfId="5449"/>
    <cellStyle name="備註 10 35" xfId="5508"/>
    <cellStyle name="備註 10 36" xfId="5093"/>
    <cellStyle name="備註 10 37" xfId="6287"/>
    <cellStyle name="備註 10 38" xfId="6717"/>
    <cellStyle name="備註 10 39" xfId="6533"/>
    <cellStyle name="備註 10 4" xfId="2993"/>
    <cellStyle name="備註 10 40" xfId="6839"/>
    <cellStyle name="備註 10 41" xfId="6610"/>
    <cellStyle name="備註 10 42" xfId="8520"/>
    <cellStyle name="備註 10 43" xfId="11938"/>
    <cellStyle name="備註 10 44" xfId="7669"/>
    <cellStyle name="備註 10 45" xfId="10898"/>
    <cellStyle name="備註 10 46" xfId="9553"/>
    <cellStyle name="備註 10 47" xfId="9546"/>
    <cellStyle name="備註 10 48" xfId="10261"/>
    <cellStyle name="備註 10 49" xfId="14264"/>
    <cellStyle name="備註 10 5" xfId="2674"/>
    <cellStyle name="備註 10 50" xfId="10428"/>
    <cellStyle name="備註 10 51" xfId="8510"/>
    <cellStyle name="備註 10 52" xfId="17116"/>
    <cellStyle name="備註 10 53" xfId="20473"/>
    <cellStyle name="備註 10 54" xfId="8872"/>
    <cellStyle name="備註 10 55" xfId="9632"/>
    <cellStyle name="備註 10 56" xfId="15829"/>
    <cellStyle name="備註 10 57" xfId="23906"/>
    <cellStyle name="備註 10 58" xfId="21605"/>
    <cellStyle name="備註 10 59" xfId="25705"/>
    <cellStyle name="備註 10 6" xfId="3018"/>
    <cellStyle name="備註 10 60" xfId="23014"/>
    <cellStyle name="備註 10 7" xfId="2652"/>
    <cellStyle name="備註 10 8" xfId="3082"/>
    <cellStyle name="備註 10 9" xfId="3014"/>
    <cellStyle name="備註 11" xfId="1325"/>
    <cellStyle name="備註 11 10" xfId="3512"/>
    <cellStyle name="備註 11 11" xfId="3418"/>
    <cellStyle name="備註 11 12" xfId="3426"/>
    <cellStyle name="備註 11 13" xfId="2544"/>
    <cellStyle name="備註 11 14" xfId="3078"/>
    <cellStyle name="備註 11 15" xfId="2591"/>
    <cellStyle name="備註 11 16" xfId="3640"/>
    <cellStyle name="備註 11 17" xfId="4045"/>
    <cellStyle name="備註 11 18" xfId="4315"/>
    <cellStyle name="備註 11 19" xfId="3922"/>
    <cellStyle name="備註 11 2" xfId="2963"/>
    <cellStyle name="備註 11 20" xfId="4141"/>
    <cellStyle name="備註 11 21" xfId="4433"/>
    <cellStyle name="備註 11 22" xfId="3819"/>
    <cellStyle name="備註 11 23" xfId="4238"/>
    <cellStyle name="備註 11 24" xfId="4336"/>
    <cellStyle name="備註 11 25" xfId="4762"/>
    <cellStyle name="備註 11 26" xfId="5193"/>
    <cellStyle name="備註 11 27" xfId="5574"/>
    <cellStyle name="備註 11 28" xfId="5644"/>
    <cellStyle name="備註 11 29" xfId="5267"/>
    <cellStyle name="備註 11 3" xfId="2694"/>
    <cellStyle name="備註 11 30" xfId="5465"/>
    <cellStyle name="備註 11 31" xfId="5029"/>
    <cellStyle name="備註 11 32" xfId="5580"/>
    <cellStyle name="備註 11 33" xfId="5113"/>
    <cellStyle name="備註 11 34" xfId="5031"/>
    <cellStyle name="備註 11 35" xfId="5839"/>
    <cellStyle name="備註 11 36" xfId="5726"/>
    <cellStyle name="備註 11 37" xfId="6288"/>
    <cellStyle name="備註 11 38" xfId="6759"/>
    <cellStyle name="備註 11 39" xfId="6540"/>
    <cellStyle name="備註 11 4" xfId="2994"/>
    <cellStyle name="備註 11 40" xfId="6647"/>
    <cellStyle name="備註 11 41" xfId="6730"/>
    <cellStyle name="備註 11 42" xfId="8521"/>
    <cellStyle name="備註 11 43" xfId="11923"/>
    <cellStyle name="備註 11 44" xfId="7685"/>
    <cellStyle name="備註 11 45" xfId="9149"/>
    <cellStyle name="備註 11 46" xfId="11064"/>
    <cellStyle name="備註 11 47" xfId="12251"/>
    <cellStyle name="備註 11 48" xfId="10051"/>
    <cellStyle name="備註 11 49" xfId="12735"/>
    <cellStyle name="備註 11 5" xfId="2673"/>
    <cellStyle name="備註 11 50" xfId="10350"/>
    <cellStyle name="備註 11 51" xfId="8149"/>
    <cellStyle name="備註 11 52" xfId="14764"/>
    <cellStyle name="備註 11 53" xfId="9635"/>
    <cellStyle name="備註 11 54" xfId="20720"/>
    <cellStyle name="備註 11 55" xfId="11498"/>
    <cellStyle name="備註 11 56" xfId="8483"/>
    <cellStyle name="備註 11 57" xfId="24253"/>
    <cellStyle name="備註 11 58" xfId="29107"/>
    <cellStyle name="備註 11 59" xfId="24333"/>
    <cellStyle name="備註 11 6" xfId="3019"/>
    <cellStyle name="備註 11 60" xfId="8036"/>
    <cellStyle name="備註 11 7" xfId="2651"/>
    <cellStyle name="備註 11 8" xfId="3083"/>
    <cellStyle name="備註 11 9" xfId="3013"/>
    <cellStyle name="備註 12" xfId="1326"/>
    <cellStyle name="備註 12 10" xfId="3494"/>
    <cellStyle name="備註 12 11" xfId="3387"/>
    <cellStyle name="備註 12 12" xfId="3406"/>
    <cellStyle name="備註 12 13" xfId="2465"/>
    <cellStyle name="備註 12 14" xfId="3079"/>
    <cellStyle name="備註 12 15" xfId="2656"/>
    <cellStyle name="備註 12 16" xfId="3641"/>
    <cellStyle name="備註 12 17" xfId="4046"/>
    <cellStyle name="備註 12 18" xfId="4411"/>
    <cellStyle name="備註 12 19" xfId="3838"/>
    <cellStyle name="備註 12 2" xfId="2964"/>
    <cellStyle name="備註 12 20" xfId="4221"/>
    <cellStyle name="備註 12 21" xfId="4338"/>
    <cellStyle name="備註 12 22" xfId="3902"/>
    <cellStyle name="備註 12 23" xfId="4159"/>
    <cellStyle name="備註 12 24" xfId="4436"/>
    <cellStyle name="備註 12 25" xfId="4763"/>
    <cellStyle name="備註 12 26" xfId="5194"/>
    <cellStyle name="備註 12 27" xfId="5461"/>
    <cellStyle name="備註 12 28" xfId="5152"/>
    <cellStyle name="備註 12 29" xfId="5524"/>
    <cellStyle name="備註 12 3" xfId="2693"/>
    <cellStyle name="備註 12 30" xfId="5532"/>
    <cellStyle name="備註 12 31" xfId="5078"/>
    <cellStyle name="備註 12 32" xfId="5296"/>
    <cellStyle name="備註 12 33" xfId="5477"/>
    <cellStyle name="備註 12 34" xfId="5015"/>
    <cellStyle name="備註 12 35" xfId="5335"/>
    <cellStyle name="備註 12 36" xfId="5521"/>
    <cellStyle name="備註 12 37" xfId="6289"/>
    <cellStyle name="備註 12 38" xfId="6737"/>
    <cellStyle name="備註 12 39" xfId="6542"/>
    <cellStyle name="備註 12 4" xfId="2995"/>
    <cellStyle name="備註 12 40" xfId="6680"/>
    <cellStyle name="備註 12 41" xfId="6551"/>
    <cellStyle name="備註 12 42" xfId="8522"/>
    <cellStyle name="備註 12 43" xfId="11896"/>
    <cellStyle name="備註 12 44" xfId="7703"/>
    <cellStyle name="備註 12 45" xfId="9135"/>
    <cellStyle name="備註 12 46" xfId="9911"/>
    <cellStyle name="備註 12 47" xfId="12653"/>
    <cellStyle name="備註 12 48" xfId="7926"/>
    <cellStyle name="備註 12 49" xfId="14703"/>
    <cellStyle name="備註 12 5" xfId="2672"/>
    <cellStyle name="備註 12 50" xfId="10620"/>
    <cellStyle name="備註 12 51" xfId="21596"/>
    <cellStyle name="備註 12 52" xfId="11809"/>
    <cellStyle name="備註 12 53" xfId="20705"/>
    <cellStyle name="備註 12 54" xfId="9934"/>
    <cellStyle name="備註 12 55" xfId="21693"/>
    <cellStyle name="備註 12 56" xfId="22801"/>
    <cellStyle name="備註 12 57" xfId="7650"/>
    <cellStyle name="備註 12 58" xfId="14574"/>
    <cellStyle name="備註 12 59" xfId="26085"/>
    <cellStyle name="備註 12 6" xfId="3020"/>
    <cellStyle name="備註 12 60" xfId="24056"/>
    <cellStyle name="備註 12 7" xfId="2650"/>
    <cellStyle name="備註 12 8" xfId="3084"/>
    <cellStyle name="備註 12 9" xfId="3382"/>
    <cellStyle name="備註 13" xfId="1327"/>
    <cellStyle name="備註 13 10" xfId="3516"/>
    <cellStyle name="備註 13 11" xfId="3421"/>
    <cellStyle name="備註 13 12" xfId="3428"/>
    <cellStyle name="備註 13 13" xfId="2462"/>
    <cellStyle name="備註 13 14" xfId="3302"/>
    <cellStyle name="備註 13 15" xfId="2546"/>
    <cellStyle name="備註 13 16" xfId="3642"/>
    <cellStyle name="備註 13 17" xfId="4047"/>
    <cellStyle name="備註 13 18" xfId="4263"/>
    <cellStyle name="備註 13 19" xfId="4290"/>
    <cellStyle name="備註 13 2" xfId="2965"/>
    <cellStyle name="備註 13 20" xfId="3943"/>
    <cellStyle name="備註 13 21" xfId="4120"/>
    <cellStyle name="備註 13 22" xfId="4253"/>
    <cellStyle name="備註 13 23" xfId="4420"/>
    <cellStyle name="備註 13 24" xfId="3829"/>
    <cellStyle name="備註 13 25" xfId="4764"/>
    <cellStyle name="備註 13 26" xfId="5195"/>
    <cellStyle name="備註 13 27" xfId="5562"/>
    <cellStyle name="備註 13 28" xfId="4983"/>
    <cellStyle name="備註 13 29" xfId="5082"/>
    <cellStyle name="備註 13 3" xfId="2692"/>
    <cellStyle name="備註 13 30" xfId="5188"/>
    <cellStyle name="備註 13 31" xfId="5851"/>
    <cellStyle name="備註 13 32" xfId="5049"/>
    <cellStyle name="備註 13 33" xfId="5069"/>
    <cellStyle name="備註 13 34" xfId="5866"/>
    <cellStyle name="備註 13 35" xfId="5323"/>
    <cellStyle name="備註 13 36" xfId="5735"/>
    <cellStyle name="備註 13 37" xfId="6290"/>
    <cellStyle name="備註 13 38" xfId="6674"/>
    <cellStyle name="備註 13 39" xfId="6664"/>
    <cellStyle name="備註 13 4" xfId="2996"/>
    <cellStyle name="備註 13 40" xfId="6923"/>
    <cellStyle name="備註 13 41" xfId="6786"/>
    <cellStyle name="備註 13 42" xfId="8523"/>
    <cellStyle name="備註 13 43" xfId="11490"/>
    <cellStyle name="備註 13 44" xfId="8028"/>
    <cellStyle name="備註 13 45" xfId="9344"/>
    <cellStyle name="備註 13 46" xfId="9936"/>
    <cellStyle name="備註 13 47" xfId="10789"/>
    <cellStyle name="備註 13 48" xfId="9485"/>
    <cellStyle name="備註 13 49" xfId="10601"/>
    <cellStyle name="備註 13 5" xfId="2671"/>
    <cellStyle name="備註 13 50" xfId="17450"/>
    <cellStyle name="備註 13 51" xfId="10465"/>
    <cellStyle name="備註 13 52" xfId="19453"/>
    <cellStyle name="備註 13 53" xfId="8337"/>
    <cellStyle name="備註 13 54" xfId="9708"/>
    <cellStyle name="備註 13 55" xfId="22051"/>
    <cellStyle name="備註 13 56" xfId="23159"/>
    <cellStyle name="備註 13 57" xfId="25243"/>
    <cellStyle name="備註 13 58" xfId="15996"/>
    <cellStyle name="備註 13 59" xfId="9990"/>
    <cellStyle name="備註 13 6" xfId="3021"/>
    <cellStyle name="備註 13 60" xfId="8873"/>
    <cellStyle name="備註 13 7" xfId="2649"/>
    <cellStyle name="備註 13 8" xfId="3085"/>
    <cellStyle name="備註 13 9" xfId="3012"/>
    <cellStyle name="備註 14" xfId="1328"/>
    <cellStyle name="備註 14 10" xfId="3487"/>
    <cellStyle name="備註 14 11" xfId="3369"/>
    <cellStyle name="備註 14 12" xfId="3400"/>
    <cellStyle name="備註 14 13" xfId="2467"/>
    <cellStyle name="備註 14 14" xfId="3328"/>
    <cellStyle name="備註 14 15" xfId="2667"/>
    <cellStyle name="備註 14 16" xfId="3643"/>
    <cellStyle name="備註 14 17" xfId="4048"/>
    <cellStyle name="備註 14 18" xfId="4392"/>
    <cellStyle name="備註 14 19" xfId="3856"/>
    <cellStyle name="備註 14 2" xfId="2966"/>
    <cellStyle name="備註 14 20" xfId="4203"/>
    <cellStyle name="備註 14 21" xfId="4009"/>
    <cellStyle name="備註 14 22" xfId="4262"/>
    <cellStyle name="備註 14 23" xfId="4251"/>
    <cellStyle name="備註 14 24" xfId="4350"/>
    <cellStyle name="備註 14 25" xfId="4765"/>
    <cellStyle name="備註 14 26" xfId="5196"/>
    <cellStyle name="備註 14 27" xfId="5474"/>
    <cellStyle name="備註 14 28" xfId="5046"/>
    <cellStyle name="備註 14 29" xfId="5813"/>
    <cellStyle name="備註 14 3" xfId="2691"/>
    <cellStyle name="備註 14 30" xfId="5038"/>
    <cellStyle name="備註 14 31" xfId="5347"/>
    <cellStyle name="備註 14 32" xfId="5706"/>
    <cellStyle name="備註 14 33" xfId="5602"/>
    <cellStyle name="備註 14 34" xfId="5680"/>
    <cellStyle name="備註 14 35" xfId="5486"/>
    <cellStyle name="備註 14 36" xfId="5312"/>
    <cellStyle name="備註 14 37" xfId="6291"/>
    <cellStyle name="備註 14 38" xfId="6566"/>
    <cellStyle name="備註 14 39" xfId="6277"/>
    <cellStyle name="備註 14 4" xfId="2997"/>
    <cellStyle name="備註 14 40" xfId="6510"/>
    <cellStyle name="備註 14 41" xfId="6262"/>
    <cellStyle name="備註 14 42" xfId="8524"/>
    <cellStyle name="備註 14 43" xfId="11262"/>
    <cellStyle name="備註 14 44" xfId="8202"/>
    <cellStyle name="備註 14 45" xfId="10979"/>
    <cellStyle name="備註 14 46" xfId="11208"/>
    <cellStyle name="備註 14 47" xfId="13759"/>
    <cellStyle name="備註 14 48" xfId="9081"/>
    <cellStyle name="備註 14 49" xfId="11061"/>
    <cellStyle name="備註 14 5" xfId="2670"/>
    <cellStyle name="備註 14 50" xfId="15766"/>
    <cellStyle name="備註 14 51" xfId="9917"/>
    <cellStyle name="備註 14 52" xfId="12876"/>
    <cellStyle name="備註 14 53" xfId="12843"/>
    <cellStyle name="備註 14 54" xfId="11003"/>
    <cellStyle name="備註 14 55" xfId="8084"/>
    <cellStyle name="備註 14 56" xfId="12634"/>
    <cellStyle name="備註 14 57" xfId="9508"/>
    <cellStyle name="備註 14 58" xfId="26092"/>
    <cellStyle name="備註 14 59" xfId="16347"/>
    <cellStyle name="備註 14 6" xfId="3022"/>
    <cellStyle name="備註 14 60" xfId="28461"/>
    <cellStyle name="備註 14 7" xfId="2648"/>
    <cellStyle name="備註 14 8" xfId="3086"/>
    <cellStyle name="備註 14 9" xfId="3005"/>
    <cellStyle name="備註 15" xfId="2367"/>
    <cellStyle name="備註 15 2" xfId="3432"/>
    <cellStyle name="備註 15 2 2" xfId="3452"/>
    <cellStyle name="備註 15 2 3" xfId="2442"/>
    <cellStyle name="備註 15 2 4" xfId="3345"/>
    <cellStyle name="備註 15 2 5" xfId="2490"/>
    <cellStyle name="備註 15 2 6" xfId="3307"/>
    <cellStyle name="備註 15 2 7" xfId="3508"/>
    <cellStyle name="備註 15 2 8" xfId="2457"/>
    <cellStyle name="備註 15 2 9" xfId="3424"/>
    <cellStyle name="備註 15 3" xfId="2456"/>
    <cellStyle name="備註 15 4" xfId="3332"/>
    <cellStyle name="備註 15 5" xfId="2545"/>
    <cellStyle name="備註 15 6" xfId="3301"/>
    <cellStyle name="備註 15 7" xfId="2793"/>
    <cellStyle name="備註 15 8" xfId="2492"/>
    <cellStyle name="備註 15 9" xfId="3546"/>
    <cellStyle name="備註 16" xfId="2409"/>
    <cellStyle name="備註 17" xfId="2961"/>
    <cellStyle name="備註 17 2" xfId="3510"/>
    <cellStyle name="備註 17 3" xfId="3416"/>
    <cellStyle name="備註 17 4" xfId="3462"/>
    <cellStyle name="備註 17 5" xfId="2432"/>
    <cellStyle name="備註 17 6" xfId="3351"/>
    <cellStyle name="備註 17 7" xfId="2593"/>
    <cellStyle name="備註 17 8" xfId="3530"/>
    <cellStyle name="備註 17 9" xfId="3509"/>
    <cellStyle name="備註 18" xfId="2696"/>
    <cellStyle name="備註 18 2" xfId="3500"/>
    <cellStyle name="備註 18 3" xfId="3392"/>
    <cellStyle name="備註 18 4" xfId="3409"/>
    <cellStyle name="備註 18 5" xfId="2464"/>
    <cellStyle name="備註 18 6" xfId="3329"/>
    <cellStyle name="備註 18 7" xfId="3491"/>
    <cellStyle name="備註 18 8" xfId="3480"/>
    <cellStyle name="備註 18 9" xfId="3403"/>
    <cellStyle name="備註 19" xfId="2992"/>
    <cellStyle name="備註 19 2" xfId="3511"/>
    <cellStyle name="備註 19 3" xfId="3417"/>
    <cellStyle name="備註 19 4" xfId="3425"/>
    <cellStyle name="備註 19 5" xfId="2463"/>
    <cellStyle name="備註 19 6" xfId="3330"/>
    <cellStyle name="備註 19 7" xfId="2592"/>
    <cellStyle name="備註 19 8" xfId="3445"/>
    <cellStyle name="備註 19 9" xfId="3544"/>
    <cellStyle name="備註 2" xfId="1329"/>
    <cellStyle name="備註 2 10" xfId="1330"/>
    <cellStyle name="備註 2 11" xfId="1331"/>
    <cellStyle name="備註 2 12" xfId="1332"/>
    <cellStyle name="備註 2 13" xfId="1333"/>
    <cellStyle name="備註 2 14" xfId="1334"/>
    <cellStyle name="備註 2 15" xfId="1335"/>
    <cellStyle name="備註 2 16" xfId="1336"/>
    <cellStyle name="備註 2 17" xfId="1337"/>
    <cellStyle name="備註 2 18" xfId="1338"/>
    <cellStyle name="備註 2 19" xfId="1339"/>
    <cellStyle name="備註 2 2" xfId="1340"/>
    <cellStyle name="備註 2 2 10" xfId="1341"/>
    <cellStyle name="備註 2 2 11" xfId="1342"/>
    <cellStyle name="備註 2 2 12" xfId="1343"/>
    <cellStyle name="備註 2 2 13" xfId="1344"/>
    <cellStyle name="備註 2 2 14" xfId="1345"/>
    <cellStyle name="備註 2 2 15" xfId="1346"/>
    <cellStyle name="備註 2 2 16" xfId="1347"/>
    <cellStyle name="備註 2 2 17" xfId="1348"/>
    <cellStyle name="備註 2 2 18" xfId="1349"/>
    <cellStyle name="備註 2 2 19" xfId="1350"/>
    <cellStyle name="備註 2 2 2" xfId="1351"/>
    <cellStyle name="備註 2 2 2 2" xfId="1352"/>
    <cellStyle name="備註 2 2 2 3" xfId="1353"/>
    <cellStyle name="備註 2 2 20" xfId="1354"/>
    <cellStyle name="備註 2 2 21" xfId="1355"/>
    <cellStyle name="備註 2 2 22" xfId="1356"/>
    <cellStyle name="備註 2 2 23" xfId="1357"/>
    <cellStyle name="備註 2 2 24" xfId="2976"/>
    <cellStyle name="備註 2 2 25" xfId="2684"/>
    <cellStyle name="備註 2 2 26" xfId="3001"/>
    <cellStyle name="備註 2 2 27" xfId="2664"/>
    <cellStyle name="備註 2 2 28" xfId="3025"/>
    <cellStyle name="備註 2 2 29" xfId="2645"/>
    <cellStyle name="備註 2 2 3" xfId="1358"/>
    <cellStyle name="備註 2 2 3 2" xfId="1359"/>
    <cellStyle name="備註 2 2 3 3" xfId="1360"/>
    <cellStyle name="備註 2 2 30" xfId="3088"/>
    <cellStyle name="備註 2 2 31" xfId="3000"/>
    <cellStyle name="備註 2 2 32" xfId="3493"/>
    <cellStyle name="備註 2 2 33" xfId="3386"/>
    <cellStyle name="備註 2 2 34" xfId="3405"/>
    <cellStyle name="備註 2 2 35" xfId="2461"/>
    <cellStyle name="備註 2 2 36" xfId="3460"/>
    <cellStyle name="備註 2 2 37" xfId="2486"/>
    <cellStyle name="備註 2 2 38" xfId="3645"/>
    <cellStyle name="備註 2 2 39" xfId="4053"/>
    <cellStyle name="備註 2 2 4" xfId="1361"/>
    <cellStyle name="備註 2 2 4 2" xfId="1362"/>
    <cellStyle name="備註 2 2 4 3" xfId="1363"/>
    <cellStyle name="備註 2 2 40" xfId="4410"/>
    <cellStyle name="備註 2 2 41" xfId="3839"/>
    <cellStyle name="備註 2 2 42" xfId="4220"/>
    <cellStyle name="備註 2 2 43" xfId="4301"/>
    <cellStyle name="備註 2 2 44" xfId="3934"/>
    <cellStyle name="備註 2 2 45" xfId="4129"/>
    <cellStyle name="備註 2 2 46" xfId="4055"/>
    <cellStyle name="備註 2 2 47" xfId="4767"/>
    <cellStyle name="備註 2 2 48" xfId="5198"/>
    <cellStyle name="備註 2 2 49" xfId="5628"/>
    <cellStyle name="備註 2 2 5" xfId="1364"/>
    <cellStyle name="備註 2 2 5 2" xfId="1365"/>
    <cellStyle name="備註 2 2 5 3" xfId="1366"/>
    <cellStyle name="備註 2 2 50" xfId="5878"/>
    <cellStyle name="備註 2 2 51" xfId="5289"/>
    <cellStyle name="備註 2 2 52" xfId="5759"/>
    <cellStyle name="備註 2 2 53" xfId="5166"/>
    <cellStyle name="備註 2 2 54" xfId="5590"/>
    <cellStyle name="備註 2 2 55" xfId="5427"/>
    <cellStyle name="備註 2 2 56" xfId="5436"/>
    <cellStyle name="備註 2 2 57" xfId="5668"/>
    <cellStyle name="備註 2 2 58" xfId="5691"/>
    <cellStyle name="備註 2 2 59" xfId="6293"/>
    <cellStyle name="備註 2 2 6" xfId="1367"/>
    <cellStyle name="備註 2 2 6 2" xfId="1368"/>
    <cellStyle name="備註 2 2 6 3" xfId="1369"/>
    <cellStyle name="備註 2 2 60" xfId="7107"/>
    <cellStyle name="備註 2 2 61" xfId="6047"/>
    <cellStyle name="備註 2 2 62" xfId="7274"/>
    <cellStyle name="備註 2 2 63" xfId="6537"/>
    <cellStyle name="備註 2 2 64" xfId="8533"/>
    <cellStyle name="備註 2 2 65" xfId="10450"/>
    <cellStyle name="備註 2 2 66" xfId="11913"/>
    <cellStyle name="備註 2 2 67" xfId="7695"/>
    <cellStyle name="備註 2 2 68" xfId="9139"/>
    <cellStyle name="備註 2 2 69" xfId="14687"/>
    <cellStyle name="備註 2 2 7" xfId="1370"/>
    <cellStyle name="備註 2 2 7 2" xfId="1371"/>
    <cellStyle name="備註 2 2 7 3" xfId="1372"/>
    <cellStyle name="備註 2 2 70" xfId="10230"/>
    <cellStyle name="備註 2 2 71" xfId="8914"/>
    <cellStyle name="備註 2 2 72" xfId="12572"/>
    <cellStyle name="備註 2 2 73" xfId="9681"/>
    <cellStyle name="備註 2 2 74" xfId="9700"/>
    <cellStyle name="備註 2 2 75" xfId="19446"/>
    <cellStyle name="備註 2 2 76" xfId="11011"/>
    <cellStyle name="備註 2 2 77" xfId="18154"/>
    <cellStyle name="備註 2 2 78" xfId="11972"/>
    <cellStyle name="備註 2 2 79" xfId="20778"/>
    <cellStyle name="備註 2 2 8" xfId="1373"/>
    <cellStyle name="備註 2 2 8 2" xfId="1374"/>
    <cellStyle name="備註 2 2 8 3" xfId="1375"/>
    <cellStyle name="備註 2 2 80" xfId="23938"/>
    <cellStyle name="備註 2 2 81" xfId="11671"/>
    <cellStyle name="備註 2 2 82" xfId="29106"/>
    <cellStyle name="備註 2 2 83" xfId="33034"/>
    <cellStyle name="備註 2 2 9" xfId="1376"/>
    <cellStyle name="備註 2 20" xfId="1377"/>
    <cellStyle name="備註 2 21" xfId="1378"/>
    <cellStyle name="備註 2 22" xfId="1379"/>
    <cellStyle name="備註 2 23" xfId="1380"/>
    <cellStyle name="備註 2 24" xfId="1381"/>
    <cellStyle name="備註 2 25" xfId="2967"/>
    <cellStyle name="備註 2 26" xfId="2690"/>
    <cellStyle name="備註 2 27" xfId="2998"/>
    <cellStyle name="備註 2 28" xfId="2669"/>
    <cellStyle name="備註 2 29" xfId="3023"/>
    <cellStyle name="備註 2 3" xfId="1382"/>
    <cellStyle name="備註 2 3 2" xfId="1383"/>
    <cellStyle name="備註 2 3 3" xfId="1384"/>
    <cellStyle name="備註 2 30" xfId="2647"/>
    <cellStyle name="備註 2 31" xfId="3087"/>
    <cellStyle name="備註 2 32" xfId="3003"/>
    <cellStyle name="備註 2 33" xfId="3434"/>
    <cellStyle name="備註 2 34" xfId="2454"/>
    <cellStyle name="備註 2 35" xfId="3334"/>
    <cellStyle name="備註 2 36" xfId="3455"/>
    <cellStyle name="備註 2 37" xfId="3331"/>
    <cellStyle name="備註 2 38" xfId="2791"/>
    <cellStyle name="備註 2 39" xfId="3644"/>
    <cellStyle name="備註 2 4" xfId="1385"/>
    <cellStyle name="備註 2 4 2" xfId="1386"/>
    <cellStyle name="備註 2 4 3" xfId="1387"/>
    <cellStyle name="備註 2 40" xfId="4049"/>
    <cellStyle name="備註 2 41" xfId="4272"/>
    <cellStyle name="備註 2 42" xfId="3960"/>
    <cellStyle name="備註 2 43" xfId="4307"/>
    <cellStyle name="備註 2 44" xfId="3930"/>
    <cellStyle name="備註 2 45" xfId="4133"/>
    <cellStyle name="備註 2 46" xfId="4050"/>
    <cellStyle name="備註 2 47" xfId="4374"/>
    <cellStyle name="備註 2 48" xfId="4598"/>
    <cellStyle name="備註 2 48 10" xfId="5505"/>
    <cellStyle name="備註 2 48 10 10" xfId="7750"/>
    <cellStyle name="備註 2 48 10 11" xfId="9102"/>
    <cellStyle name="備註 2 48 10 12" xfId="10197"/>
    <cellStyle name="備註 2 48 10 13" xfId="12732"/>
    <cellStyle name="備註 2 48 10 14" xfId="10048"/>
    <cellStyle name="備註 2 48 10 15" xfId="17268"/>
    <cellStyle name="備註 2 48 10 16" xfId="11059"/>
    <cellStyle name="備註 2 48 10 17" xfId="9590"/>
    <cellStyle name="備註 2 48 10 18" xfId="10923"/>
    <cellStyle name="備註 2 48 10 19" xfId="13575"/>
    <cellStyle name="備註 2 48 10 2" xfId="7031"/>
    <cellStyle name="備註 2 48 10 2 10" xfId="22291"/>
    <cellStyle name="備註 2 48 10 2 11" xfId="23400"/>
    <cellStyle name="備註 2 48 10 2 12" xfId="24494"/>
    <cellStyle name="備註 2 48 10 2 13" xfId="25575"/>
    <cellStyle name="備註 2 48 10 2 14" xfId="26642"/>
    <cellStyle name="備註 2 48 10 2 15" xfId="27687"/>
    <cellStyle name="備註 2 48 10 2 16" xfId="28708"/>
    <cellStyle name="備註 2 48 10 2 17" xfId="29696"/>
    <cellStyle name="備註 2 48 10 2 18" xfId="30644"/>
    <cellStyle name="備註 2 48 10 2 19" xfId="31573"/>
    <cellStyle name="備註 2 48 10 2 2" xfId="12907"/>
    <cellStyle name="備註 2 48 10 2 20" xfId="32490"/>
    <cellStyle name="備註 2 48 10 2 3" xfId="14125"/>
    <cellStyle name="備註 2 48 10 2 4" xfId="15340"/>
    <cellStyle name="備註 2 48 10 2 5" xfId="16528"/>
    <cellStyle name="備註 2 48 10 2 6" xfId="17723"/>
    <cellStyle name="備註 2 48 10 2 7" xfId="18892"/>
    <cellStyle name="備註 2 48 10 2 8" xfId="20034"/>
    <cellStyle name="備註 2 48 10 2 9" xfId="21170"/>
    <cellStyle name="備註 2 48 10 20" xfId="9403"/>
    <cellStyle name="備註 2 48 10 21" xfId="17096"/>
    <cellStyle name="備註 2 48 10 22" xfId="20021"/>
    <cellStyle name="備註 2 48 10 23" xfId="28846"/>
    <cellStyle name="備註 2 48 10 24" xfId="25995"/>
    <cellStyle name="備註 2 48 10 25" xfId="18958"/>
    <cellStyle name="備註 2 48 10 3" xfId="6049"/>
    <cellStyle name="備註 2 48 10 3 10" xfId="18841"/>
    <cellStyle name="備註 2 48 10 3 11" xfId="11725"/>
    <cellStyle name="備註 2 48 10 3 12" xfId="21119"/>
    <cellStyle name="備註 2 48 10 3 13" xfId="13826"/>
    <cellStyle name="備註 2 48 10 3 14" xfId="8282"/>
    <cellStyle name="備註 2 48 10 3 15" xfId="8993"/>
    <cellStyle name="備註 2 48 10 3 16" xfId="18304"/>
    <cellStyle name="備註 2 48 10 3 17" xfId="26592"/>
    <cellStyle name="備註 2 48 10 3 18" xfId="26250"/>
    <cellStyle name="備註 2 48 10 3 19" xfId="28436"/>
    <cellStyle name="備註 2 48 10 3 2" xfId="12034"/>
    <cellStyle name="備註 2 48 10 3 20" xfId="29649"/>
    <cellStyle name="備註 2 48 10 3 3" xfId="7593"/>
    <cellStyle name="備註 2 48 10 3 4" xfId="9215"/>
    <cellStyle name="備註 2 48 10 3 5" xfId="9463"/>
    <cellStyle name="備註 2 48 10 3 6" xfId="11481"/>
    <cellStyle name="備註 2 48 10 3 7" xfId="15035"/>
    <cellStyle name="備註 2 48 10 3 8" xfId="14904"/>
    <cellStyle name="備註 2 48 10 3 9" xfId="17421"/>
    <cellStyle name="備註 2 48 10 4" xfId="6468"/>
    <cellStyle name="備註 2 48 10 4 10" xfId="21826"/>
    <cellStyle name="備註 2 48 10 4 11" xfId="22935"/>
    <cellStyle name="備註 2 48 10 4 12" xfId="24032"/>
    <cellStyle name="備註 2 48 10 4 13" xfId="25118"/>
    <cellStyle name="備註 2 48 10 4 14" xfId="26194"/>
    <cellStyle name="備註 2 48 10 4 15" xfId="27253"/>
    <cellStyle name="備註 2 48 10 4 16" xfId="28279"/>
    <cellStyle name="備註 2 48 10 4 17" xfId="29284"/>
    <cellStyle name="備註 2 48 10 4 18" xfId="30253"/>
    <cellStyle name="備註 2 48 10 4 19" xfId="31185"/>
    <cellStyle name="備註 2 48 10 4 2" xfId="12400"/>
    <cellStyle name="備註 2 48 10 4 20" xfId="32107"/>
    <cellStyle name="備註 2 48 10 4 3" xfId="13613"/>
    <cellStyle name="備註 2 48 10 4 4" xfId="14838"/>
    <cellStyle name="備註 2 48 10 4 5" xfId="16030"/>
    <cellStyle name="備註 2 48 10 4 6" xfId="17215"/>
    <cellStyle name="備註 2 48 10 4 7" xfId="18404"/>
    <cellStyle name="備註 2 48 10 4 8" xfId="19562"/>
    <cellStyle name="備註 2 48 10 4 9" xfId="20693"/>
    <cellStyle name="備註 2 48 10 5" xfId="6722"/>
    <cellStyle name="備註 2 48 10 5 10" xfId="22023"/>
    <cellStyle name="備註 2 48 10 5 11" xfId="23133"/>
    <cellStyle name="備註 2 48 10 5 12" xfId="24227"/>
    <cellStyle name="備註 2 48 10 5 13" xfId="25308"/>
    <cellStyle name="備註 2 48 10 5 14" xfId="26378"/>
    <cellStyle name="備註 2 48 10 5 15" xfId="27428"/>
    <cellStyle name="備註 2 48 10 5 16" xfId="28455"/>
    <cellStyle name="備註 2 48 10 5 17" xfId="29456"/>
    <cellStyle name="備註 2 48 10 5 18" xfId="30408"/>
    <cellStyle name="備註 2 48 10 5 19" xfId="31339"/>
    <cellStyle name="備註 2 48 10 5 2" xfId="12623"/>
    <cellStyle name="備註 2 48 10 5 20" xfId="32259"/>
    <cellStyle name="備註 2 48 10 5 3" xfId="13836"/>
    <cellStyle name="備註 2 48 10 5 4" xfId="15057"/>
    <cellStyle name="備註 2 48 10 5 5" xfId="16247"/>
    <cellStyle name="備註 2 48 10 5 6" xfId="17441"/>
    <cellStyle name="備註 2 48 10 5 7" xfId="18614"/>
    <cellStyle name="備註 2 48 10 5 8" xfId="19767"/>
    <cellStyle name="備註 2 48 10 5 9" xfId="20895"/>
    <cellStyle name="備註 2 48 10 6" xfId="6718"/>
    <cellStyle name="備註 2 48 10 6 10" xfId="22019"/>
    <cellStyle name="備註 2 48 10 6 11" xfId="23129"/>
    <cellStyle name="備註 2 48 10 6 12" xfId="24223"/>
    <cellStyle name="備註 2 48 10 6 13" xfId="25304"/>
    <cellStyle name="備註 2 48 10 6 14" xfId="26374"/>
    <cellStyle name="備註 2 48 10 6 15" xfId="27424"/>
    <cellStyle name="備註 2 48 10 6 16" xfId="28451"/>
    <cellStyle name="備註 2 48 10 6 17" xfId="29452"/>
    <cellStyle name="備註 2 48 10 6 18" xfId="30404"/>
    <cellStyle name="備註 2 48 10 6 19" xfId="31335"/>
    <cellStyle name="備註 2 48 10 6 2" xfId="12619"/>
    <cellStyle name="備註 2 48 10 6 20" xfId="32255"/>
    <cellStyle name="備註 2 48 10 6 3" xfId="13832"/>
    <cellStyle name="備註 2 48 10 6 4" xfId="15053"/>
    <cellStyle name="備註 2 48 10 6 5" xfId="16243"/>
    <cellStyle name="備註 2 48 10 6 6" xfId="17437"/>
    <cellStyle name="備註 2 48 10 6 7" xfId="18610"/>
    <cellStyle name="備註 2 48 10 6 8" xfId="19763"/>
    <cellStyle name="備註 2 48 10 6 9" xfId="20891"/>
    <cellStyle name="備註 2 48 10 7" xfId="11609"/>
    <cellStyle name="備註 2 48 10 8" xfId="11127"/>
    <cellStyle name="備註 2 48 10 9" xfId="11835"/>
    <cellStyle name="備註 2 48 11" xfId="5567"/>
    <cellStyle name="備註 2 48 11 10" xfId="10930"/>
    <cellStyle name="備註 2 48 11 11" xfId="10145"/>
    <cellStyle name="備註 2 48 11 12" xfId="9535"/>
    <cellStyle name="備註 2 48 11 13" xfId="10393"/>
    <cellStyle name="備註 2 48 11 14" xfId="11018"/>
    <cellStyle name="備註 2 48 11 15" xfId="18818"/>
    <cellStyle name="備註 2 48 11 16" xfId="18428"/>
    <cellStyle name="備註 2 48 11 17" xfId="10009"/>
    <cellStyle name="備註 2 48 11 18" xfId="13369"/>
    <cellStyle name="備註 2 48 11 19" xfId="8286"/>
    <cellStyle name="備註 2 48 11 2" xfId="7047"/>
    <cellStyle name="備註 2 48 11 2 10" xfId="22305"/>
    <cellStyle name="備註 2 48 11 2 11" xfId="23414"/>
    <cellStyle name="備註 2 48 11 2 12" xfId="24507"/>
    <cellStyle name="備註 2 48 11 2 13" xfId="25589"/>
    <cellStyle name="備註 2 48 11 2 14" xfId="26655"/>
    <cellStyle name="備註 2 48 11 2 15" xfId="27701"/>
    <cellStyle name="備註 2 48 11 2 16" xfId="28721"/>
    <cellStyle name="備註 2 48 11 2 17" xfId="29708"/>
    <cellStyle name="備註 2 48 11 2 18" xfId="30656"/>
    <cellStyle name="備註 2 48 11 2 19" xfId="31585"/>
    <cellStyle name="備註 2 48 11 2 2" xfId="12923"/>
    <cellStyle name="備註 2 48 11 2 20" xfId="32501"/>
    <cellStyle name="備註 2 48 11 2 3" xfId="14140"/>
    <cellStyle name="備註 2 48 11 2 4" xfId="15354"/>
    <cellStyle name="備註 2 48 11 2 5" xfId="16543"/>
    <cellStyle name="備註 2 48 11 2 6" xfId="17738"/>
    <cellStyle name="備註 2 48 11 2 7" xfId="18905"/>
    <cellStyle name="備註 2 48 11 2 8" xfId="20048"/>
    <cellStyle name="備註 2 48 11 2 9" xfId="21184"/>
    <cellStyle name="備註 2 48 11 20" xfId="17303"/>
    <cellStyle name="備註 2 48 11 21" xfId="22125"/>
    <cellStyle name="備註 2 48 11 22" xfId="26569"/>
    <cellStyle name="備註 2 48 11 23" xfId="12556"/>
    <cellStyle name="備註 2 48 11 24" xfId="11572"/>
    <cellStyle name="備註 2 48 11 25" xfId="11517"/>
    <cellStyle name="備註 2 48 11 3" xfId="6040"/>
    <cellStyle name="備註 2 48 11 3 10" xfId="10519"/>
    <cellStyle name="備註 2 48 11 3 11" xfId="7819"/>
    <cellStyle name="備註 2 48 11 3 12" xfId="11664"/>
    <cellStyle name="備註 2 48 11 3 13" xfId="9981"/>
    <cellStyle name="備註 2 48 11 3 14" xfId="16165"/>
    <cellStyle name="備註 2 48 11 3 15" xfId="19435"/>
    <cellStyle name="備註 2 48 11 3 16" xfId="15389"/>
    <cellStyle name="備註 2 48 11 3 17" xfId="20076"/>
    <cellStyle name="備註 2 48 11 3 18" xfId="24153"/>
    <cellStyle name="備註 2 48 11 3 19" xfId="18155"/>
    <cellStyle name="備註 2 48 11 3 2" xfId="12025"/>
    <cellStyle name="備註 2 48 11 3 20" xfId="22785"/>
    <cellStyle name="備註 2 48 11 3 3" xfId="7602"/>
    <cellStyle name="備註 2 48 11 3 4" xfId="9206"/>
    <cellStyle name="備註 2 48 11 3 5" xfId="11254"/>
    <cellStyle name="備註 2 48 11 3 6" xfId="8211"/>
    <cellStyle name="備註 2 48 11 3 7" xfId="9066"/>
    <cellStyle name="備註 2 48 11 3 8" xfId="12540"/>
    <cellStyle name="備註 2 48 11 3 9" xfId="10167"/>
    <cellStyle name="備註 2 48 11 4" xfId="6473"/>
    <cellStyle name="備註 2 48 11 4 10" xfId="21831"/>
    <cellStyle name="備註 2 48 11 4 11" xfId="22940"/>
    <cellStyle name="備註 2 48 11 4 12" xfId="24037"/>
    <cellStyle name="備註 2 48 11 4 13" xfId="25123"/>
    <cellStyle name="備註 2 48 11 4 14" xfId="26199"/>
    <cellStyle name="備註 2 48 11 4 15" xfId="27258"/>
    <cellStyle name="備註 2 48 11 4 16" xfId="28284"/>
    <cellStyle name="備註 2 48 11 4 17" xfId="29289"/>
    <cellStyle name="備註 2 48 11 4 18" xfId="30258"/>
    <cellStyle name="備註 2 48 11 4 19" xfId="31190"/>
    <cellStyle name="備註 2 48 11 4 2" xfId="12405"/>
    <cellStyle name="備註 2 48 11 4 20" xfId="32112"/>
    <cellStyle name="備註 2 48 11 4 3" xfId="13618"/>
    <cellStyle name="備註 2 48 11 4 4" xfId="14843"/>
    <cellStyle name="備註 2 48 11 4 5" xfId="16035"/>
    <cellStyle name="備註 2 48 11 4 6" xfId="17220"/>
    <cellStyle name="備註 2 48 11 4 7" xfId="18409"/>
    <cellStyle name="備註 2 48 11 4 8" xfId="19567"/>
    <cellStyle name="備註 2 48 11 4 9" xfId="20698"/>
    <cellStyle name="備註 2 48 11 5" xfId="6966"/>
    <cellStyle name="備註 2 48 11 5 10" xfId="22235"/>
    <cellStyle name="備註 2 48 11 5 11" xfId="23344"/>
    <cellStyle name="備註 2 48 11 5 12" xfId="24438"/>
    <cellStyle name="備註 2 48 11 5 13" xfId="25519"/>
    <cellStyle name="備註 2 48 11 5 14" xfId="26585"/>
    <cellStyle name="備註 2 48 11 5 15" xfId="27629"/>
    <cellStyle name="備註 2 48 11 5 16" xfId="28654"/>
    <cellStyle name="備註 2 48 11 5 17" xfId="29643"/>
    <cellStyle name="備註 2 48 11 5 18" xfId="30592"/>
    <cellStyle name="備註 2 48 11 5 19" xfId="31521"/>
    <cellStyle name="備註 2 48 11 5 2" xfId="12845"/>
    <cellStyle name="備註 2 48 11 5 20" xfId="32440"/>
    <cellStyle name="備註 2 48 11 5 3" xfId="14063"/>
    <cellStyle name="備註 2 48 11 5 4" xfId="15279"/>
    <cellStyle name="備註 2 48 11 5 5" xfId="16467"/>
    <cellStyle name="備註 2 48 11 5 6" xfId="17664"/>
    <cellStyle name="備註 2 48 11 5 7" xfId="18834"/>
    <cellStyle name="備註 2 48 11 5 8" xfId="19976"/>
    <cellStyle name="備註 2 48 11 5 9" xfId="21113"/>
    <cellStyle name="備註 2 48 11 6" xfId="6618"/>
    <cellStyle name="備註 2 48 11 6 10" xfId="21939"/>
    <cellStyle name="備註 2 48 11 6 11" xfId="23052"/>
    <cellStyle name="備註 2 48 11 6 12" xfId="24146"/>
    <cellStyle name="備註 2 48 11 6 13" xfId="25231"/>
    <cellStyle name="備註 2 48 11 6 14" xfId="26296"/>
    <cellStyle name="備註 2 48 11 6 15" xfId="27351"/>
    <cellStyle name="備註 2 48 11 6 16" xfId="28380"/>
    <cellStyle name="備註 2 48 11 6 17" xfId="29378"/>
    <cellStyle name="備註 2 48 11 6 18" xfId="30343"/>
    <cellStyle name="備註 2 48 11 6 19" xfId="31272"/>
    <cellStyle name="備註 2 48 11 6 2" xfId="12531"/>
    <cellStyle name="備註 2 48 11 6 20" xfId="32194"/>
    <cellStyle name="備註 2 48 11 6 3" xfId="13746"/>
    <cellStyle name="備註 2 48 11 6 4" xfId="14967"/>
    <cellStyle name="備註 2 48 11 6 5" xfId="16156"/>
    <cellStyle name="備註 2 48 11 6 6" xfId="17350"/>
    <cellStyle name="備註 2 48 11 6 7" xfId="18520"/>
    <cellStyle name="備註 2 48 11 6 8" xfId="19678"/>
    <cellStyle name="備註 2 48 11 6 9" xfId="20805"/>
    <cellStyle name="備註 2 48 11 7" xfId="11656"/>
    <cellStyle name="備註 2 48 11 8" xfId="11128"/>
    <cellStyle name="備註 2 48 11 9" xfId="11463"/>
    <cellStyle name="備註 2 48 12" xfId="5036"/>
    <cellStyle name="備註 2 48 12 10" xfId="10018"/>
    <cellStyle name="備註 2 48 12 11" xfId="11013"/>
    <cellStyle name="備註 2 48 12 12" xfId="8297"/>
    <cellStyle name="備註 2 48 12 13" xfId="12435"/>
    <cellStyle name="備註 2 48 12 14" xfId="15413"/>
    <cellStyle name="備註 2 48 12 15" xfId="20462"/>
    <cellStyle name="備註 2 48 12 16" xfId="10435"/>
    <cellStyle name="備註 2 48 12 17" xfId="10723"/>
    <cellStyle name="備註 2 48 12 18" xfId="13521"/>
    <cellStyle name="備註 2 48 12 19" xfId="10282"/>
    <cellStyle name="備註 2 48 12 2" xfId="6928"/>
    <cellStyle name="備註 2 48 12 2 10" xfId="22201"/>
    <cellStyle name="備註 2 48 12 2 11" xfId="23307"/>
    <cellStyle name="備註 2 48 12 2 12" xfId="24405"/>
    <cellStyle name="備註 2 48 12 2 13" xfId="25486"/>
    <cellStyle name="備註 2 48 12 2 14" xfId="26551"/>
    <cellStyle name="備註 2 48 12 2 15" xfId="27597"/>
    <cellStyle name="備註 2 48 12 2 16" xfId="28626"/>
    <cellStyle name="備註 2 48 12 2 17" xfId="29615"/>
    <cellStyle name="備註 2 48 12 2 18" xfId="30564"/>
    <cellStyle name="備註 2 48 12 2 19" xfId="31494"/>
    <cellStyle name="備註 2 48 12 2 2" xfId="12809"/>
    <cellStyle name="備註 2 48 12 2 20" xfId="32413"/>
    <cellStyle name="備註 2 48 12 2 3" xfId="14028"/>
    <cellStyle name="備註 2 48 12 2 4" xfId="15246"/>
    <cellStyle name="備註 2 48 12 2 5" xfId="16433"/>
    <cellStyle name="備註 2 48 12 2 6" xfId="17628"/>
    <cellStyle name="備註 2 48 12 2 7" xfId="18799"/>
    <cellStyle name="備註 2 48 12 2 8" xfId="19943"/>
    <cellStyle name="備註 2 48 12 2 9" xfId="21079"/>
    <cellStyle name="備註 2 48 12 20" xfId="15879"/>
    <cellStyle name="備註 2 48 12 21" xfId="8003"/>
    <cellStyle name="備註 2 48 12 22" xfId="28094"/>
    <cellStyle name="備註 2 48 12 23" xfId="24065"/>
    <cellStyle name="備註 2 48 12 24" xfId="9519"/>
    <cellStyle name="備註 2 48 12 25" xfId="28718"/>
    <cellStyle name="備註 2 48 12 3" xfId="6117"/>
    <cellStyle name="備註 2 48 12 3 10" xfId="7681"/>
    <cellStyle name="備註 2 48 12 3 11" xfId="11371"/>
    <cellStyle name="備註 2 48 12 3 12" xfId="11190"/>
    <cellStyle name="備註 2 48 12 3 13" xfId="7727"/>
    <cellStyle name="備註 2 48 12 3 14" xfId="9560"/>
    <cellStyle name="備註 2 48 12 3 15" xfId="12007"/>
    <cellStyle name="備註 2 48 12 3 16" xfId="8553"/>
    <cellStyle name="備註 2 48 12 3 17" xfId="17293"/>
    <cellStyle name="備註 2 48 12 3 18" xfId="29101"/>
    <cellStyle name="備註 2 48 12 3 19" xfId="30088"/>
    <cellStyle name="備註 2 48 12 3 2" xfId="12097"/>
    <cellStyle name="備註 2 48 12 3 20" xfId="14951"/>
    <cellStyle name="備註 2 48 12 3 3" xfId="7543"/>
    <cellStyle name="備註 2 48 12 3 4" xfId="9255"/>
    <cellStyle name="備註 2 48 12 3 5" xfId="10734"/>
    <cellStyle name="備註 2 48 12 3 6" xfId="11829"/>
    <cellStyle name="備註 2 48 12 3 7" xfId="7836"/>
    <cellStyle name="備註 2 48 12 3 8" xfId="18145"/>
    <cellStyle name="備註 2 48 12 3 9" xfId="10406"/>
    <cellStyle name="備註 2 48 12 4" xfId="6193"/>
    <cellStyle name="備註 2 48 12 4 10" xfId="21625"/>
    <cellStyle name="備註 2 48 12 4 11" xfId="22735"/>
    <cellStyle name="備註 2 48 12 4 12" xfId="23842"/>
    <cellStyle name="備註 2 48 12 4 13" xfId="24933"/>
    <cellStyle name="備註 2 48 12 4 14" xfId="26019"/>
    <cellStyle name="備註 2 48 12 4 15" xfId="27079"/>
    <cellStyle name="備註 2 48 12 4 16" xfId="28118"/>
    <cellStyle name="備註 2 48 12 4 17" xfId="29130"/>
    <cellStyle name="備註 2 48 12 4 18" xfId="30115"/>
    <cellStyle name="備註 2 48 12 4 19" xfId="31054"/>
    <cellStyle name="備註 2 48 12 4 2" xfId="12169"/>
    <cellStyle name="備註 2 48 12 4 20" xfId="31980"/>
    <cellStyle name="備註 2 48 12 4 3" xfId="13380"/>
    <cellStyle name="備註 2 48 12 4 4" xfId="14602"/>
    <cellStyle name="備註 2 48 12 4 5" xfId="15805"/>
    <cellStyle name="備註 2 48 12 4 6" xfId="16994"/>
    <cellStyle name="備註 2 48 12 4 7" xfId="18186"/>
    <cellStyle name="備註 2 48 12 4 8" xfId="19348"/>
    <cellStyle name="備註 2 48 12 4 9" xfId="20493"/>
    <cellStyle name="備註 2 48 12 5" xfId="6196"/>
    <cellStyle name="備註 2 48 12 5 10" xfId="21628"/>
    <cellStyle name="備註 2 48 12 5 11" xfId="22738"/>
    <cellStyle name="備註 2 48 12 5 12" xfId="23845"/>
    <cellStyle name="備註 2 48 12 5 13" xfId="24936"/>
    <cellStyle name="備註 2 48 12 5 14" xfId="26022"/>
    <cellStyle name="備註 2 48 12 5 15" xfId="27082"/>
    <cellStyle name="備註 2 48 12 5 16" xfId="28121"/>
    <cellStyle name="備註 2 48 12 5 17" xfId="29133"/>
    <cellStyle name="備註 2 48 12 5 18" xfId="30118"/>
    <cellStyle name="備註 2 48 12 5 19" xfId="31057"/>
    <cellStyle name="備註 2 48 12 5 2" xfId="12172"/>
    <cellStyle name="備註 2 48 12 5 20" xfId="31983"/>
    <cellStyle name="備註 2 48 12 5 3" xfId="13383"/>
    <cellStyle name="備註 2 48 12 5 4" xfId="14605"/>
    <cellStyle name="備註 2 48 12 5 5" xfId="15808"/>
    <cellStyle name="備註 2 48 12 5 6" xfId="16997"/>
    <cellStyle name="備註 2 48 12 5 7" xfId="18189"/>
    <cellStyle name="備註 2 48 12 5 8" xfId="19351"/>
    <cellStyle name="備註 2 48 12 5 9" xfId="20496"/>
    <cellStyle name="備註 2 48 12 6" xfId="6595"/>
    <cellStyle name="備註 2 48 12 6 10" xfId="21925"/>
    <cellStyle name="備註 2 48 12 6 11" xfId="23038"/>
    <cellStyle name="備註 2 48 12 6 12" xfId="24135"/>
    <cellStyle name="備註 2 48 12 6 13" xfId="25218"/>
    <cellStyle name="備註 2 48 12 6 14" xfId="26283"/>
    <cellStyle name="備註 2 48 12 6 15" xfId="27337"/>
    <cellStyle name="備註 2 48 12 6 16" xfId="28366"/>
    <cellStyle name="備註 2 48 12 6 17" xfId="29366"/>
    <cellStyle name="備註 2 48 12 6 18" xfId="30333"/>
    <cellStyle name="備註 2 48 12 6 19" xfId="31263"/>
    <cellStyle name="備註 2 48 12 6 2" xfId="12515"/>
    <cellStyle name="備註 2 48 12 6 20" xfId="32185"/>
    <cellStyle name="備註 2 48 12 6 3" xfId="13727"/>
    <cellStyle name="備註 2 48 12 6 4" xfId="14948"/>
    <cellStyle name="備註 2 48 12 6 5" xfId="16137"/>
    <cellStyle name="備註 2 48 12 6 6" xfId="17331"/>
    <cellStyle name="備註 2 48 12 6 7" xfId="18505"/>
    <cellStyle name="備註 2 48 12 6 8" xfId="19661"/>
    <cellStyle name="備註 2 48 12 6 9" xfId="20788"/>
    <cellStyle name="備註 2 48 12 7" xfId="11264"/>
    <cellStyle name="備註 2 48 12 8" xfId="8201"/>
    <cellStyle name="備註 2 48 12 9" xfId="11115"/>
    <cellStyle name="備註 2 48 13" xfId="5830"/>
    <cellStyle name="備註 2 48 13 10" xfId="12275"/>
    <cellStyle name="備註 2 48 13 11" xfId="13485"/>
    <cellStyle name="備註 2 48 13 12" xfId="9101"/>
    <cellStyle name="備註 2 48 13 13" xfId="16239"/>
    <cellStyle name="備註 2 48 13 14" xfId="8233"/>
    <cellStyle name="備註 2 48 13 15" xfId="14966"/>
    <cellStyle name="備註 2 48 13 16" xfId="19794"/>
    <cellStyle name="備註 2 48 13 17" xfId="17434"/>
    <cellStyle name="備註 2 48 13 18" xfId="21715"/>
    <cellStyle name="備註 2 48 13 19" xfId="22821"/>
    <cellStyle name="備註 2 48 13 2" xfId="7116"/>
    <cellStyle name="備註 2 48 13 2 10" xfId="22363"/>
    <cellStyle name="備註 2 48 13 2 11" xfId="23469"/>
    <cellStyle name="備註 2 48 13 2 12" xfId="24564"/>
    <cellStyle name="備註 2 48 13 2 13" xfId="25649"/>
    <cellStyle name="備註 2 48 13 2 14" xfId="26711"/>
    <cellStyle name="備註 2 48 13 2 15" xfId="27755"/>
    <cellStyle name="備註 2 48 13 2 16" xfId="28776"/>
    <cellStyle name="備註 2 48 13 2 17" xfId="29764"/>
    <cellStyle name="備註 2 48 13 2 18" xfId="30709"/>
    <cellStyle name="備註 2 48 13 2 19" xfId="31637"/>
    <cellStyle name="備註 2 48 13 2 2" xfId="12986"/>
    <cellStyle name="備註 2 48 13 2 20" xfId="32553"/>
    <cellStyle name="備註 2 48 13 2 3" xfId="14205"/>
    <cellStyle name="備註 2 48 13 2 4" xfId="15416"/>
    <cellStyle name="備註 2 48 13 2 5" xfId="16607"/>
    <cellStyle name="備註 2 48 13 2 6" xfId="17801"/>
    <cellStyle name="備註 2 48 13 2 7" xfId="18966"/>
    <cellStyle name="備註 2 48 13 2 8" xfId="20110"/>
    <cellStyle name="備註 2 48 13 2 9" xfId="21244"/>
    <cellStyle name="備註 2 48 13 20" xfId="23923"/>
    <cellStyle name="備註 2 48 13 21" xfId="25016"/>
    <cellStyle name="備註 2 48 13 22" xfId="23342"/>
    <cellStyle name="備註 2 48 13 23" xfId="28089"/>
    <cellStyle name="備註 2 48 13 24" xfId="12280"/>
    <cellStyle name="備註 2 48 13 25" xfId="10786"/>
    <cellStyle name="備註 2 48 13 3" xfId="7205"/>
    <cellStyle name="備註 2 48 13 3 10" xfId="22443"/>
    <cellStyle name="備註 2 48 13 3 11" xfId="23549"/>
    <cellStyle name="備註 2 48 13 3 12" xfId="24641"/>
    <cellStyle name="備註 2 48 13 3 13" xfId="25728"/>
    <cellStyle name="備註 2 48 13 3 14" xfId="26787"/>
    <cellStyle name="備註 2 48 13 3 15" xfId="27830"/>
    <cellStyle name="備註 2 48 13 3 16" xfId="28852"/>
    <cellStyle name="備註 2 48 13 3 17" xfId="29839"/>
    <cellStyle name="備註 2 48 13 3 18" xfId="30781"/>
    <cellStyle name="備註 2 48 13 3 19" xfId="31708"/>
    <cellStyle name="備註 2 48 13 3 2" xfId="13069"/>
    <cellStyle name="備註 2 48 13 3 20" xfId="32624"/>
    <cellStyle name="備註 2 48 13 3 3" xfId="14288"/>
    <cellStyle name="備註 2 48 13 3 4" xfId="15498"/>
    <cellStyle name="備註 2 48 13 3 5" xfId="16691"/>
    <cellStyle name="備註 2 48 13 3 6" xfId="17884"/>
    <cellStyle name="備註 2 48 13 3 7" xfId="19047"/>
    <cellStyle name="備註 2 48 13 3 8" xfId="20188"/>
    <cellStyle name="備註 2 48 13 3 9" xfId="21325"/>
    <cellStyle name="備註 2 48 13 4" xfId="7281"/>
    <cellStyle name="備註 2 48 13 4 10" xfId="22511"/>
    <cellStyle name="備註 2 48 13 4 11" xfId="23616"/>
    <cellStyle name="備註 2 48 13 4 12" xfId="24708"/>
    <cellStyle name="備註 2 48 13 4 13" xfId="25795"/>
    <cellStyle name="備註 2 48 13 4 14" xfId="26857"/>
    <cellStyle name="備註 2 48 13 4 15" xfId="27900"/>
    <cellStyle name="備註 2 48 13 4 16" xfId="28920"/>
    <cellStyle name="備註 2 48 13 4 17" xfId="29908"/>
    <cellStyle name="備註 2 48 13 4 18" xfId="30848"/>
    <cellStyle name="備註 2 48 13 4 19" xfId="31775"/>
    <cellStyle name="備註 2 48 13 4 2" xfId="13139"/>
    <cellStyle name="備註 2 48 13 4 20" xfId="32691"/>
    <cellStyle name="備註 2 48 13 4 3" xfId="14360"/>
    <cellStyle name="備註 2 48 13 4 4" xfId="15571"/>
    <cellStyle name="備註 2 48 13 4 5" xfId="16763"/>
    <cellStyle name="備註 2 48 13 4 6" xfId="17957"/>
    <cellStyle name="備註 2 48 13 4 7" xfId="19119"/>
    <cellStyle name="備註 2 48 13 4 8" xfId="20261"/>
    <cellStyle name="備註 2 48 13 4 9" xfId="21396"/>
    <cellStyle name="備註 2 48 13 5" xfId="7350"/>
    <cellStyle name="備註 2 48 13 5 10" xfId="22579"/>
    <cellStyle name="備註 2 48 13 5 11" xfId="23683"/>
    <cellStyle name="備註 2 48 13 5 12" xfId="24776"/>
    <cellStyle name="備註 2 48 13 5 13" xfId="25862"/>
    <cellStyle name="備註 2 48 13 5 14" xfId="26924"/>
    <cellStyle name="備註 2 48 13 5 15" xfId="27969"/>
    <cellStyle name="備註 2 48 13 5 16" xfId="28987"/>
    <cellStyle name="備註 2 48 13 5 17" xfId="29975"/>
    <cellStyle name="備註 2 48 13 5 18" xfId="30915"/>
    <cellStyle name="備註 2 48 13 5 19" xfId="31842"/>
    <cellStyle name="備註 2 48 13 5 2" xfId="13208"/>
    <cellStyle name="備註 2 48 13 5 20" xfId="32757"/>
    <cellStyle name="備註 2 48 13 5 3" xfId="14429"/>
    <cellStyle name="備註 2 48 13 5 4" xfId="15639"/>
    <cellStyle name="備註 2 48 13 5 5" xfId="16832"/>
    <cellStyle name="備註 2 48 13 5 6" xfId="18025"/>
    <cellStyle name="備註 2 48 13 5 7" xfId="19187"/>
    <cellStyle name="備註 2 48 13 5 8" xfId="20330"/>
    <cellStyle name="備註 2 48 13 5 9" xfId="21464"/>
    <cellStyle name="備註 2 48 13 6" xfId="7416"/>
    <cellStyle name="備註 2 48 13 6 10" xfId="22645"/>
    <cellStyle name="備註 2 48 13 6 11" xfId="23749"/>
    <cellStyle name="備註 2 48 13 6 12" xfId="24842"/>
    <cellStyle name="備註 2 48 13 6 13" xfId="25928"/>
    <cellStyle name="備註 2 48 13 6 14" xfId="26990"/>
    <cellStyle name="備註 2 48 13 6 15" xfId="28035"/>
    <cellStyle name="備註 2 48 13 6 16" xfId="29053"/>
    <cellStyle name="備註 2 48 13 6 17" xfId="30041"/>
    <cellStyle name="備註 2 48 13 6 18" xfId="30981"/>
    <cellStyle name="備註 2 48 13 6 19" xfId="31908"/>
    <cellStyle name="備註 2 48 13 6 2" xfId="13274"/>
    <cellStyle name="備註 2 48 13 6 20" xfId="32823"/>
    <cellStyle name="備註 2 48 13 6 3" xfId="14495"/>
    <cellStyle name="備註 2 48 13 6 4" xfId="15705"/>
    <cellStyle name="備註 2 48 13 6 5" xfId="16898"/>
    <cellStyle name="備註 2 48 13 6 6" xfId="18091"/>
    <cellStyle name="備註 2 48 13 6 7" xfId="19253"/>
    <cellStyle name="備註 2 48 13 6 8" xfId="20396"/>
    <cellStyle name="備註 2 48 13 6 9" xfId="21530"/>
    <cellStyle name="備註 2 48 13 7" xfId="11851"/>
    <cellStyle name="備註 2 48 13 8" xfId="7742"/>
    <cellStyle name="備註 2 48 13 9" xfId="9110"/>
    <cellStyle name="備註 2 48 14" xfId="6813"/>
    <cellStyle name="備註 2 48 14 10" xfId="22095"/>
    <cellStyle name="備註 2 48 14 11" xfId="23201"/>
    <cellStyle name="備註 2 48 14 12" xfId="24299"/>
    <cellStyle name="備註 2 48 14 13" xfId="25379"/>
    <cellStyle name="備註 2 48 14 14" xfId="26445"/>
    <cellStyle name="備註 2 48 14 15" xfId="27497"/>
    <cellStyle name="備註 2 48 14 16" xfId="28523"/>
    <cellStyle name="備註 2 48 14 17" xfId="29516"/>
    <cellStyle name="備註 2 48 14 18" xfId="30466"/>
    <cellStyle name="備註 2 48 14 19" xfId="31396"/>
    <cellStyle name="備註 2 48 14 2" xfId="12699"/>
    <cellStyle name="備註 2 48 14 20" xfId="32315"/>
    <cellStyle name="備註 2 48 14 3" xfId="13919"/>
    <cellStyle name="備註 2 48 14 4" xfId="15137"/>
    <cellStyle name="備註 2 48 14 5" xfId="16321"/>
    <cellStyle name="備註 2 48 14 6" xfId="17521"/>
    <cellStyle name="備註 2 48 14 7" xfId="18689"/>
    <cellStyle name="備註 2 48 14 8" xfId="19837"/>
    <cellStyle name="備註 2 48 14 9" xfId="20969"/>
    <cellStyle name="備註 2 48 15" xfId="6198"/>
    <cellStyle name="備註 2 48 15 10" xfId="21630"/>
    <cellStyle name="備註 2 48 15 11" xfId="22740"/>
    <cellStyle name="備註 2 48 15 12" xfId="23847"/>
    <cellStyle name="備註 2 48 15 13" xfId="24938"/>
    <cellStyle name="備註 2 48 15 14" xfId="26024"/>
    <cellStyle name="備註 2 48 15 15" xfId="27084"/>
    <cellStyle name="備註 2 48 15 16" xfId="28123"/>
    <cellStyle name="備註 2 48 15 17" xfId="29135"/>
    <cellStyle name="備註 2 48 15 18" xfId="30120"/>
    <cellStyle name="備註 2 48 15 19" xfId="31059"/>
    <cellStyle name="備註 2 48 15 2" xfId="12174"/>
    <cellStyle name="備註 2 48 15 20" xfId="31985"/>
    <cellStyle name="備註 2 48 15 3" xfId="13385"/>
    <cellStyle name="備註 2 48 15 4" xfId="14607"/>
    <cellStyle name="備註 2 48 15 5" xfId="15810"/>
    <cellStyle name="備註 2 48 15 6" xfId="16999"/>
    <cellStyle name="備註 2 48 15 7" xfId="18191"/>
    <cellStyle name="備註 2 48 15 8" xfId="19353"/>
    <cellStyle name="備註 2 48 15 9" xfId="20498"/>
    <cellStyle name="備註 2 48 16" xfId="6379"/>
    <cellStyle name="備註 2 48 16 10" xfId="21743"/>
    <cellStyle name="備註 2 48 16 11" xfId="22854"/>
    <cellStyle name="備註 2 48 16 12" xfId="23951"/>
    <cellStyle name="備註 2 48 16 13" xfId="25039"/>
    <cellStyle name="備註 2 48 16 14" xfId="26116"/>
    <cellStyle name="備註 2 48 16 15" xfId="27178"/>
    <cellStyle name="備註 2 48 16 16" xfId="28200"/>
    <cellStyle name="備註 2 48 16 17" xfId="29206"/>
    <cellStyle name="備註 2 48 16 18" xfId="30179"/>
    <cellStyle name="備註 2 48 16 19" xfId="31111"/>
    <cellStyle name="備註 2 48 16 2" xfId="12317"/>
    <cellStyle name="備註 2 48 16 20" xfId="32034"/>
    <cellStyle name="備註 2 48 16 3" xfId="13531"/>
    <cellStyle name="備註 2 48 16 4" xfId="14752"/>
    <cellStyle name="備註 2 48 16 5" xfId="15946"/>
    <cellStyle name="備註 2 48 16 6" xfId="17131"/>
    <cellStyle name="備註 2 48 16 7" xfId="18319"/>
    <cellStyle name="備註 2 48 16 8" xfId="19485"/>
    <cellStyle name="備註 2 48 16 9" xfId="20611"/>
    <cellStyle name="備註 2 48 17" xfId="6570"/>
    <cellStyle name="備註 2 48 17 10" xfId="21903"/>
    <cellStyle name="備註 2 48 17 11" xfId="23016"/>
    <cellStyle name="備註 2 48 17 12" xfId="24115"/>
    <cellStyle name="備註 2 48 17 13" xfId="25198"/>
    <cellStyle name="備註 2 48 17 14" xfId="26264"/>
    <cellStyle name="備註 2 48 17 15" xfId="27320"/>
    <cellStyle name="備註 2 48 17 16" xfId="28348"/>
    <cellStyle name="備註 2 48 17 17" xfId="29348"/>
    <cellStyle name="備註 2 48 17 18" xfId="30316"/>
    <cellStyle name="備註 2 48 17 19" xfId="31246"/>
    <cellStyle name="備註 2 48 17 2" xfId="12492"/>
    <cellStyle name="備註 2 48 17 20" xfId="32168"/>
    <cellStyle name="備註 2 48 17 3" xfId="13704"/>
    <cellStyle name="備註 2 48 17 4" xfId="14926"/>
    <cellStyle name="備註 2 48 17 5" xfId="16115"/>
    <cellStyle name="備註 2 48 17 6" xfId="17309"/>
    <cellStyle name="備註 2 48 17 7" xfId="18485"/>
    <cellStyle name="備註 2 48 17 8" xfId="19642"/>
    <cellStyle name="備註 2 48 17 9" xfId="20766"/>
    <cellStyle name="備註 2 48 18" xfId="6508"/>
    <cellStyle name="備註 2 48 18 10" xfId="21857"/>
    <cellStyle name="備註 2 48 18 11" xfId="22968"/>
    <cellStyle name="備註 2 48 18 12" xfId="24067"/>
    <cellStyle name="備註 2 48 18 13" xfId="25153"/>
    <cellStyle name="備註 2 48 18 14" xfId="26225"/>
    <cellStyle name="備註 2 48 18 15" xfId="27283"/>
    <cellStyle name="備註 2 48 18 16" xfId="28310"/>
    <cellStyle name="備註 2 48 18 17" xfId="29313"/>
    <cellStyle name="備註 2 48 18 18" xfId="30281"/>
    <cellStyle name="備註 2 48 18 19" xfId="31213"/>
    <cellStyle name="備註 2 48 18 2" xfId="12437"/>
    <cellStyle name="備註 2 48 18 20" xfId="32135"/>
    <cellStyle name="備註 2 48 18 3" xfId="13650"/>
    <cellStyle name="備註 2 48 18 4" xfId="14873"/>
    <cellStyle name="備註 2 48 18 5" xfId="16065"/>
    <cellStyle name="備註 2 48 18 6" xfId="17254"/>
    <cellStyle name="備註 2 48 18 7" xfId="18441"/>
    <cellStyle name="備註 2 48 18 8" xfId="19597"/>
    <cellStyle name="備註 2 48 18 9" xfId="20727"/>
    <cellStyle name="備註 2 48 19" xfId="10928"/>
    <cellStyle name="備註 2 48 2" xfId="4904"/>
    <cellStyle name="備註 2 48 2 10" xfId="11401"/>
    <cellStyle name="備註 2 48 2 11" xfId="8105"/>
    <cellStyle name="備註 2 48 2 12" xfId="17352"/>
    <cellStyle name="備註 2 48 2 13" xfId="12551"/>
    <cellStyle name="備註 2 48 2 14" xfId="7689"/>
    <cellStyle name="備註 2 48 2 15" xfId="20873"/>
    <cellStyle name="備註 2 48 2 16" xfId="7618"/>
    <cellStyle name="備註 2 48 2 17" xfId="16075"/>
    <cellStyle name="備註 2 48 2 18" xfId="11067"/>
    <cellStyle name="備註 2 48 2 19" xfId="7637"/>
    <cellStyle name="備註 2 48 2 2" xfId="6883"/>
    <cellStyle name="備註 2 48 2 2 10" xfId="22157"/>
    <cellStyle name="備註 2 48 2 2 11" xfId="23263"/>
    <cellStyle name="備註 2 48 2 2 12" xfId="24361"/>
    <cellStyle name="備註 2 48 2 2 13" xfId="25443"/>
    <cellStyle name="備註 2 48 2 2 14" xfId="26506"/>
    <cellStyle name="備註 2 48 2 2 15" xfId="27554"/>
    <cellStyle name="備註 2 48 2 2 16" xfId="28583"/>
    <cellStyle name="備註 2 48 2 2 17" xfId="29572"/>
    <cellStyle name="備註 2 48 2 2 18" xfId="30522"/>
    <cellStyle name="備註 2 48 2 2 19" xfId="31452"/>
    <cellStyle name="備註 2 48 2 2 2" xfId="12765"/>
    <cellStyle name="備註 2 48 2 2 20" xfId="32371"/>
    <cellStyle name="備註 2 48 2 2 3" xfId="13984"/>
    <cellStyle name="備註 2 48 2 2 4" xfId="15201"/>
    <cellStyle name="備註 2 48 2 2 5" xfId="16389"/>
    <cellStyle name="備註 2 48 2 2 6" xfId="17585"/>
    <cellStyle name="備註 2 48 2 2 7" xfId="18755"/>
    <cellStyle name="備註 2 48 2 2 8" xfId="19900"/>
    <cellStyle name="備註 2 48 2 2 9" xfId="21034"/>
    <cellStyle name="備註 2 48 2 20" xfId="18543"/>
    <cellStyle name="備註 2 48 2 21" xfId="20479"/>
    <cellStyle name="備註 2 48 2 22" xfId="28438"/>
    <cellStyle name="備註 2 48 2 23" xfId="29380"/>
    <cellStyle name="備註 2 48 2 24" xfId="8948"/>
    <cellStyle name="備註 2 48 2 25" xfId="31274"/>
    <cellStyle name="備註 2 48 2 3" xfId="6146"/>
    <cellStyle name="備註 2 48 2 3 10" xfId="15635"/>
    <cellStyle name="備註 2 48 2 3 11" xfId="15922"/>
    <cellStyle name="備註 2 48 2 3 12" xfId="7810"/>
    <cellStyle name="備註 2 48 2 3 13" xfId="9027"/>
    <cellStyle name="備註 2 48 2 3 14" xfId="7595"/>
    <cellStyle name="備註 2 48 2 3 15" xfId="11278"/>
    <cellStyle name="備註 2 48 2 3 16" xfId="10673"/>
    <cellStyle name="備註 2 48 2 3 17" xfId="8276"/>
    <cellStyle name="備註 2 48 2 3 18" xfId="10808"/>
    <cellStyle name="備註 2 48 2 3 19" xfId="17840"/>
    <cellStyle name="備註 2 48 2 3 2" xfId="12125"/>
    <cellStyle name="備註 2 48 2 3 20" xfId="20521"/>
    <cellStyle name="備註 2 48 2 3 3" xfId="10933"/>
    <cellStyle name="備註 2 48 2 3 4" xfId="8262"/>
    <cellStyle name="備註 2 48 2 3 5" xfId="9341"/>
    <cellStyle name="備註 2 48 2 3 6" xfId="10241"/>
    <cellStyle name="備註 2 48 2 3 7" xfId="7981"/>
    <cellStyle name="備註 2 48 2 3 8" xfId="7838"/>
    <cellStyle name="備註 2 48 2 3 9" xfId="10603"/>
    <cellStyle name="備註 2 48 2 4" xfId="6184"/>
    <cellStyle name="備註 2 48 2 4 10" xfId="21616"/>
    <cellStyle name="備註 2 48 2 4 11" xfId="22726"/>
    <cellStyle name="備註 2 48 2 4 12" xfId="23833"/>
    <cellStyle name="備註 2 48 2 4 13" xfId="24925"/>
    <cellStyle name="備註 2 48 2 4 14" xfId="26011"/>
    <cellStyle name="備註 2 48 2 4 15" xfId="27072"/>
    <cellStyle name="備註 2 48 2 4 16" xfId="28111"/>
    <cellStyle name="備註 2 48 2 4 17" xfId="29123"/>
    <cellStyle name="備註 2 48 2 4 18" xfId="30108"/>
    <cellStyle name="備註 2 48 2 4 19" xfId="31047"/>
    <cellStyle name="備註 2 48 2 4 2" xfId="12161"/>
    <cellStyle name="備註 2 48 2 4 20" xfId="31973"/>
    <cellStyle name="備註 2 48 2 4 3" xfId="13371"/>
    <cellStyle name="備註 2 48 2 4 4" xfId="14594"/>
    <cellStyle name="備註 2 48 2 4 5" xfId="15796"/>
    <cellStyle name="備註 2 48 2 4 6" xfId="16986"/>
    <cellStyle name="備註 2 48 2 4 7" xfId="18177"/>
    <cellStyle name="備註 2 48 2 4 8" xfId="19341"/>
    <cellStyle name="備註 2 48 2 4 9" xfId="20485"/>
    <cellStyle name="備註 2 48 2 5" xfId="6398"/>
    <cellStyle name="備註 2 48 2 5 10" xfId="21759"/>
    <cellStyle name="備註 2 48 2 5 11" xfId="22870"/>
    <cellStyle name="備註 2 48 2 5 12" xfId="23966"/>
    <cellStyle name="備註 2 48 2 5 13" xfId="25054"/>
    <cellStyle name="備註 2 48 2 5 14" xfId="26130"/>
    <cellStyle name="備註 2 48 2 5 15" xfId="27191"/>
    <cellStyle name="備註 2 48 2 5 16" xfId="28215"/>
    <cellStyle name="備註 2 48 2 5 17" xfId="29220"/>
    <cellStyle name="備註 2 48 2 5 18" xfId="30192"/>
    <cellStyle name="備註 2 48 2 5 19" xfId="31124"/>
    <cellStyle name="備註 2 48 2 5 2" xfId="12334"/>
    <cellStyle name="備註 2 48 2 5 20" xfId="32047"/>
    <cellStyle name="備註 2 48 2 5 3" xfId="13547"/>
    <cellStyle name="備註 2 48 2 5 4" xfId="14770"/>
    <cellStyle name="備註 2 48 2 5 5" xfId="15964"/>
    <cellStyle name="備註 2 48 2 5 6" xfId="17147"/>
    <cellStyle name="備註 2 48 2 5 7" xfId="18336"/>
    <cellStyle name="備註 2 48 2 5 8" xfId="19500"/>
    <cellStyle name="備註 2 48 2 5 9" xfId="20626"/>
    <cellStyle name="備註 2 48 2 6" xfId="6644"/>
    <cellStyle name="備註 2 48 2 6 10" xfId="21961"/>
    <cellStyle name="備註 2 48 2 6 11" xfId="23073"/>
    <cellStyle name="備註 2 48 2 6 12" xfId="24166"/>
    <cellStyle name="備註 2 48 2 6 13" xfId="25251"/>
    <cellStyle name="備註 2 48 2 6 14" xfId="26315"/>
    <cellStyle name="備註 2 48 2 6 15" xfId="27368"/>
    <cellStyle name="備註 2 48 2 6 16" xfId="28397"/>
    <cellStyle name="備註 2 48 2 6 17" xfId="29397"/>
    <cellStyle name="備註 2 48 2 6 18" xfId="30358"/>
    <cellStyle name="備註 2 48 2 6 19" xfId="31288"/>
    <cellStyle name="備註 2 48 2 6 2" xfId="12555"/>
    <cellStyle name="備註 2 48 2 6 20" xfId="32209"/>
    <cellStyle name="備註 2 48 2 6 3" xfId="13767"/>
    <cellStyle name="備註 2 48 2 6 4" xfId="14986"/>
    <cellStyle name="備註 2 48 2 6 5" xfId="16179"/>
    <cellStyle name="備註 2 48 2 6 6" xfId="17372"/>
    <cellStyle name="備註 2 48 2 6 7" xfId="18540"/>
    <cellStyle name="備註 2 48 2 6 8" xfId="19698"/>
    <cellStyle name="備註 2 48 2 6 9" xfId="20827"/>
    <cellStyle name="備註 2 48 2 7" xfId="11159"/>
    <cellStyle name="備註 2 48 2 8" xfId="9543"/>
    <cellStyle name="備註 2 48 2 9" xfId="9435"/>
    <cellStyle name="備註 2 48 20" xfId="10163"/>
    <cellStyle name="備註 2 48 21" xfId="8388"/>
    <cellStyle name="備註 2 48 22" xfId="10374"/>
    <cellStyle name="備註 2 48 23" xfId="10580"/>
    <cellStyle name="備註 2 48 24" xfId="9747"/>
    <cellStyle name="備註 2 48 25" xfId="9698"/>
    <cellStyle name="備註 2 48 26" xfId="12675"/>
    <cellStyle name="備註 2 48 27" xfId="18724"/>
    <cellStyle name="備註 2 48 28" xfId="9759"/>
    <cellStyle name="備註 2 48 29" xfId="9894"/>
    <cellStyle name="備註 2 48 3" xfId="5861"/>
    <cellStyle name="備註 2 48 3 10" xfId="10369"/>
    <cellStyle name="備註 2 48 3 11" xfId="11518"/>
    <cellStyle name="備註 2 48 3 12" xfId="15038"/>
    <cellStyle name="備註 2 48 3 13" xfId="8478"/>
    <cellStyle name="備註 2 48 3 14" xfId="9952"/>
    <cellStyle name="備註 2 48 3 15" xfId="8714"/>
    <cellStyle name="備註 2 48 3 16" xfId="14692"/>
    <cellStyle name="備註 2 48 3 17" xfId="10533"/>
    <cellStyle name="備註 2 48 3 18" xfId="11848"/>
    <cellStyle name="備註 2 48 3 19" xfId="8482"/>
    <cellStyle name="備註 2 48 3 2" xfId="7137"/>
    <cellStyle name="備註 2 48 3 2 10" xfId="22384"/>
    <cellStyle name="備註 2 48 3 2 11" xfId="23490"/>
    <cellStyle name="備註 2 48 3 2 12" xfId="24585"/>
    <cellStyle name="備註 2 48 3 2 13" xfId="25670"/>
    <cellStyle name="備註 2 48 3 2 14" xfId="26732"/>
    <cellStyle name="備註 2 48 3 2 15" xfId="27776"/>
    <cellStyle name="備註 2 48 3 2 16" xfId="28797"/>
    <cellStyle name="備註 2 48 3 2 17" xfId="29785"/>
    <cellStyle name="備註 2 48 3 2 18" xfId="30730"/>
    <cellStyle name="備註 2 48 3 2 19" xfId="31658"/>
    <cellStyle name="備註 2 48 3 2 2" xfId="13007"/>
    <cellStyle name="備註 2 48 3 2 20" xfId="32574"/>
    <cellStyle name="備註 2 48 3 2 3" xfId="14226"/>
    <cellStyle name="備註 2 48 3 2 4" xfId="15437"/>
    <cellStyle name="備註 2 48 3 2 5" xfId="16628"/>
    <cellStyle name="備註 2 48 3 2 6" xfId="17822"/>
    <cellStyle name="備註 2 48 3 2 7" xfId="18987"/>
    <cellStyle name="備註 2 48 3 2 8" xfId="20131"/>
    <cellStyle name="備註 2 48 3 2 9" xfId="21265"/>
    <cellStyle name="備註 2 48 3 20" xfId="7965"/>
    <cellStyle name="備註 2 48 3 21" xfId="10848"/>
    <cellStyle name="備註 2 48 3 22" xfId="9783"/>
    <cellStyle name="備註 2 48 3 23" xfId="13791"/>
    <cellStyle name="備註 2 48 3 24" xfId="24259"/>
    <cellStyle name="備註 2 48 3 25" xfId="29153"/>
    <cellStyle name="備註 2 48 3 3" xfId="7226"/>
    <cellStyle name="備註 2 48 3 3 10" xfId="22464"/>
    <cellStyle name="備註 2 48 3 3 11" xfId="23570"/>
    <cellStyle name="備註 2 48 3 3 12" xfId="24662"/>
    <cellStyle name="備註 2 48 3 3 13" xfId="25749"/>
    <cellStyle name="備註 2 48 3 3 14" xfId="26808"/>
    <cellStyle name="備註 2 48 3 3 15" xfId="27851"/>
    <cellStyle name="備註 2 48 3 3 16" xfId="28873"/>
    <cellStyle name="備註 2 48 3 3 17" xfId="29860"/>
    <cellStyle name="備註 2 48 3 3 18" xfId="30802"/>
    <cellStyle name="備註 2 48 3 3 19" xfId="31729"/>
    <cellStyle name="備註 2 48 3 3 2" xfId="13090"/>
    <cellStyle name="備註 2 48 3 3 20" xfId="32645"/>
    <cellStyle name="備註 2 48 3 3 3" xfId="14309"/>
    <cellStyle name="備註 2 48 3 3 4" xfId="15519"/>
    <cellStyle name="備註 2 48 3 3 5" xfId="16712"/>
    <cellStyle name="備註 2 48 3 3 6" xfId="17905"/>
    <cellStyle name="備註 2 48 3 3 7" xfId="19068"/>
    <cellStyle name="備註 2 48 3 3 8" xfId="20209"/>
    <cellStyle name="備註 2 48 3 3 9" xfId="21346"/>
    <cellStyle name="備註 2 48 3 4" xfId="7302"/>
    <cellStyle name="備註 2 48 3 4 10" xfId="22532"/>
    <cellStyle name="備註 2 48 3 4 11" xfId="23637"/>
    <cellStyle name="備註 2 48 3 4 12" xfId="24729"/>
    <cellStyle name="備註 2 48 3 4 13" xfId="25816"/>
    <cellStyle name="備註 2 48 3 4 14" xfId="26878"/>
    <cellStyle name="備註 2 48 3 4 15" xfId="27921"/>
    <cellStyle name="備註 2 48 3 4 16" xfId="28941"/>
    <cellStyle name="備註 2 48 3 4 17" xfId="29929"/>
    <cellStyle name="備註 2 48 3 4 18" xfId="30869"/>
    <cellStyle name="備註 2 48 3 4 19" xfId="31796"/>
    <cellStyle name="備註 2 48 3 4 2" xfId="13160"/>
    <cellStyle name="備註 2 48 3 4 20" xfId="32712"/>
    <cellStyle name="備註 2 48 3 4 3" xfId="14381"/>
    <cellStyle name="備註 2 48 3 4 4" xfId="15592"/>
    <cellStyle name="備註 2 48 3 4 5" xfId="16784"/>
    <cellStyle name="備註 2 48 3 4 6" xfId="17978"/>
    <cellStyle name="備註 2 48 3 4 7" xfId="19140"/>
    <cellStyle name="備註 2 48 3 4 8" xfId="20282"/>
    <cellStyle name="備註 2 48 3 4 9" xfId="21417"/>
    <cellStyle name="備註 2 48 3 5" xfId="7371"/>
    <cellStyle name="備註 2 48 3 5 10" xfId="22600"/>
    <cellStyle name="備註 2 48 3 5 11" xfId="23704"/>
    <cellStyle name="備註 2 48 3 5 12" xfId="24797"/>
    <cellStyle name="備註 2 48 3 5 13" xfId="25883"/>
    <cellStyle name="備註 2 48 3 5 14" xfId="26945"/>
    <cellStyle name="備註 2 48 3 5 15" xfId="27990"/>
    <cellStyle name="備註 2 48 3 5 16" xfId="29008"/>
    <cellStyle name="備註 2 48 3 5 17" xfId="29996"/>
    <cellStyle name="備註 2 48 3 5 18" xfId="30936"/>
    <cellStyle name="備註 2 48 3 5 19" xfId="31863"/>
    <cellStyle name="備註 2 48 3 5 2" xfId="13229"/>
    <cellStyle name="備註 2 48 3 5 20" xfId="32778"/>
    <cellStyle name="備註 2 48 3 5 3" xfId="14450"/>
    <cellStyle name="備註 2 48 3 5 4" xfId="15660"/>
    <cellStyle name="備註 2 48 3 5 5" xfId="16853"/>
    <cellStyle name="備註 2 48 3 5 6" xfId="18046"/>
    <cellStyle name="備註 2 48 3 5 7" xfId="19208"/>
    <cellStyle name="備註 2 48 3 5 8" xfId="20351"/>
    <cellStyle name="備註 2 48 3 5 9" xfId="21485"/>
    <cellStyle name="備註 2 48 3 6" xfId="7437"/>
    <cellStyle name="備註 2 48 3 6 10" xfId="22666"/>
    <cellStyle name="備註 2 48 3 6 11" xfId="23770"/>
    <cellStyle name="備註 2 48 3 6 12" xfId="24863"/>
    <cellStyle name="備註 2 48 3 6 13" xfId="25949"/>
    <cellStyle name="備註 2 48 3 6 14" xfId="27011"/>
    <cellStyle name="備註 2 48 3 6 15" xfId="28056"/>
    <cellStyle name="備註 2 48 3 6 16" xfId="29074"/>
    <cellStyle name="備註 2 48 3 6 17" xfId="30062"/>
    <cellStyle name="備註 2 48 3 6 18" xfId="31002"/>
    <cellStyle name="備註 2 48 3 6 19" xfId="31929"/>
    <cellStyle name="備註 2 48 3 6 2" xfId="13295"/>
    <cellStyle name="備註 2 48 3 6 20" xfId="32844"/>
    <cellStyle name="備註 2 48 3 6 3" xfId="14516"/>
    <cellStyle name="備註 2 48 3 6 4" xfId="15726"/>
    <cellStyle name="備註 2 48 3 6 5" xfId="16919"/>
    <cellStyle name="備註 2 48 3 6 6" xfId="18112"/>
    <cellStyle name="備註 2 48 3 6 7" xfId="19274"/>
    <cellStyle name="備註 2 48 3 6 8" xfId="20417"/>
    <cellStyle name="備註 2 48 3 6 9" xfId="21551"/>
    <cellStyle name="備註 2 48 3 7" xfId="11881"/>
    <cellStyle name="備註 2 48 3 8" xfId="7717"/>
    <cellStyle name="備註 2 48 3 9" xfId="11024"/>
    <cellStyle name="備註 2 48 30" xfId="11245"/>
    <cellStyle name="備註 2 48 31" xfId="16420"/>
    <cellStyle name="備註 2 48 32" xfId="13499"/>
    <cellStyle name="備註 2 48 33" xfId="16640"/>
    <cellStyle name="備註 2 48 34" xfId="26476"/>
    <cellStyle name="備註 2 48 35" xfId="17175"/>
    <cellStyle name="備註 2 48 36" xfId="24274"/>
    <cellStyle name="備註 2 48 37" xfId="28621"/>
    <cellStyle name="備註 2 48 4" xfId="4914"/>
    <cellStyle name="備註 2 48 4 10" xfId="8894"/>
    <cellStyle name="備註 2 48 4 11" xfId="9453"/>
    <cellStyle name="備註 2 48 4 12" xfId="9059"/>
    <cellStyle name="備註 2 48 4 13" xfId="14769"/>
    <cellStyle name="備註 2 48 4 14" xfId="8975"/>
    <cellStyle name="備註 2 48 4 15" xfId="9422"/>
    <cellStyle name="備註 2 48 4 16" xfId="18170"/>
    <cellStyle name="備註 2 48 4 17" xfId="8891"/>
    <cellStyle name="備註 2 48 4 18" xfId="20478"/>
    <cellStyle name="備註 2 48 4 19" xfId="20571"/>
    <cellStyle name="備註 2 48 4 2" xfId="6886"/>
    <cellStyle name="備註 2 48 4 2 10" xfId="22160"/>
    <cellStyle name="備註 2 48 4 2 11" xfId="23266"/>
    <cellStyle name="備註 2 48 4 2 12" xfId="24364"/>
    <cellStyle name="備註 2 48 4 2 13" xfId="25446"/>
    <cellStyle name="備註 2 48 4 2 14" xfId="26509"/>
    <cellStyle name="備註 2 48 4 2 15" xfId="27557"/>
    <cellStyle name="備註 2 48 4 2 16" xfId="28586"/>
    <cellStyle name="備註 2 48 4 2 17" xfId="29575"/>
    <cellStyle name="備註 2 48 4 2 18" xfId="30525"/>
    <cellStyle name="備註 2 48 4 2 19" xfId="31455"/>
    <cellStyle name="備註 2 48 4 2 2" xfId="12768"/>
    <cellStyle name="備註 2 48 4 2 20" xfId="32374"/>
    <cellStyle name="備註 2 48 4 2 3" xfId="13987"/>
    <cellStyle name="備註 2 48 4 2 4" xfId="15204"/>
    <cellStyle name="備註 2 48 4 2 5" xfId="16392"/>
    <cellStyle name="備註 2 48 4 2 6" xfId="17588"/>
    <cellStyle name="備註 2 48 4 2 7" xfId="18758"/>
    <cellStyle name="備註 2 48 4 2 8" xfId="19903"/>
    <cellStyle name="備註 2 48 4 2 9" xfId="21037"/>
    <cellStyle name="備註 2 48 4 20" xfId="21887"/>
    <cellStyle name="備註 2 48 4 21" xfId="23000"/>
    <cellStyle name="備註 2 48 4 22" xfId="19428"/>
    <cellStyle name="備註 2 48 4 23" xfId="11275"/>
    <cellStyle name="備註 2 48 4 24" xfId="7748"/>
    <cellStyle name="備註 2 48 4 25" xfId="28630"/>
    <cellStyle name="備註 2 48 4 3" xfId="6144"/>
    <cellStyle name="備註 2 48 4 3 10" xfId="11623"/>
    <cellStyle name="備註 2 48 4 3 11" xfId="18629"/>
    <cellStyle name="備註 2 48 4 3 12" xfId="11298"/>
    <cellStyle name="備註 2 48 4 3 13" xfId="16436"/>
    <cellStyle name="備註 2 48 4 3 14" xfId="11167"/>
    <cellStyle name="備註 2 48 4 3 15" xfId="18434"/>
    <cellStyle name="備註 2 48 4 3 16" xfId="8441"/>
    <cellStyle name="備註 2 48 4 3 17" xfId="15287"/>
    <cellStyle name="備註 2 48 4 3 18" xfId="8031"/>
    <cellStyle name="備註 2 48 4 3 19" xfId="27384"/>
    <cellStyle name="備註 2 48 4 3 2" xfId="12123"/>
    <cellStyle name="備註 2 48 4 3 20" xfId="11421"/>
    <cellStyle name="備註 2 48 4 3 3" xfId="10993"/>
    <cellStyle name="備註 2 48 4 3 4" xfId="10104"/>
    <cellStyle name="備註 2 48 4 3 5" xfId="8431"/>
    <cellStyle name="備註 2 48 4 3 6" xfId="11827"/>
    <cellStyle name="備註 2 48 4 3 7" xfId="13689"/>
    <cellStyle name="備註 2 48 4 3 8" xfId="9833"/>
    <cellStyle name="備註 2 48 4 3 9" xfId="8671"/>
    <cellStyle name="備註 2 48 4 4" xfId="6659"/>
    <cellStyle name="備註 2 48 4 4 10" xfId="21974"/>
    <cellStyle name="備註 2 48 4 4 11" xfId="23086"/>
    <cellStyle name="備註 2 48 4 4 12" xfId="24178"/>
    <cellStyle name="備註 2 48 4 4 13" xfId="25263"/>
    <cellStyle name="備註 2 48 4 4 14" xfId="26326"/>
    <cellStyle name="備註 2 48 4 4 15" xfId="27379"/>
    <cellStyle name="備註 2 48 4 4 16" xfId="28408"/>
    <cellStyle name="備註 2 48 4 4 17" xfId="29410"/>
    <cellStyle name="備註 2 48 4 4 18" xfId="30369"/>
    <cellStyle name="備註 2 48 4 4 19" xfId="31300"/>
    <cellStyle name="備註 2 48 4 4 2" xfId="12569"/>
    <cellStyle name="備註 2 48 4 4 20" xfId="32220"/>
    <cellStyle name="備註 2 48 4 4 3" xfId="13781"/>
    <cellStyle name="備註 2 48 4 4 4" xfId="15001"/>
    <cellStyle name="備註 2 48 4 4 5" xfId="16192"/>
    <cellStyle name="備註 2 48 4 4 6" xfId="17387"/>
    <cellStyle name="備註 2 48 4 4 7" xfId="18553"/>
    <cellStyle name="備註 2 48 4 4 8" xfId="19713"/>
    <cellStyle name="備註 2 48 4 4 9" xfId="20839"/>
    <cellStyle name="備註 2 48 4 5" xfId="7186"/>
    <cellStyle name="備註 2 48 4 5 10" xfId="22428"/>
    <cellStyle name="備註 2 48 4 5 11" xfId="23534"/>
    <cellStyle name="備註 2 48 4 5 12" xfId="24627"/>
    <cellStyle name="備註 2 48 4 5 13" xfId="25713"/>
    <cellStyle name="備註 2 48 4 5 14" xfId="26772"/>
    <cellStyle name="備註 2 48 4 5 15" xfId="27817"/>
    <cellStyle name="備註 2 48 4 5 16" xfId="28838"/>
    <cellStyle name="備註 2 48 4 5 17" xfId="29826"/>
    <cellStyle name="備註 2 48 4 5 18" xfId="30768"/>
    <cellStyle name="備註 2 48 4 5 19" xfId="31696"/>
    <cellStyle name="備註 2 48 4 5 2" xfId="13052"/>
    <cellStyle name="備註 2 48 4 5 20" xfId="32612"/>
    <cellStyle name="備註 2 48 4 5 3" xfId="14272"/>
    <cellStyle name="備註 2 48 4 5 4" xfId="15482"/>
    <cellStyle name="備註 2 48 4 5 5" xfId="16673"/>
    <cellStyle name="備註 2 48 4 5 6" xfId="17869"/>
    <cellStyle name="備註 2 48 4 5 7" xfId="19031"/>
    <cellStyle name="備註 2 48 4 5 8" xfId="20173"/>
    <cellStyle name="備註 2 48 4 5 9" xfId="21308"/>
    <cellStyle name="備註 2 48 4 6" xfId="7251"/>
    <cellStyle name="備註 2 48 4 6 10" xfId="22487"/>
    <cellStyle name="備註 2 48 4 6 11" xfId="23593"/>
    <cellStyle name="備註 2 48 4 6 12" xfId="24685"/>
    <cellStyle name="備註 2 48 4 6 13" xfId="25772"/>
    <cellStyle name="備註 2 48 4 6 14" xfId="26833"/>
    <cellStyle name="備註 2 48 4 6 15" xfId="27875"/>
    <cellStyle name="備註 2 48 4 6 16" xfId="28897"/>
    <cellStyle name="備註 2 48 4 6 17" xfId="29885"/>
    <cellStyle name="備註 2 48 4 6 18" xfId="30825"/>
    <cellStyle name="備註 2 48 4 6 19" xfId="31752"/>
    <cellStyle name="備註 2 48 4 6 2" xfId="13113"/>
    <cellStyle name="備註 2 48 4 6 20" xfId="32668"/>
    <cellStyle name="備註 2 48 4 6 3" xfId="14334"/>
    <cellStyle name="備註 2 48 4 6 4" xfId="15543"/>
    <cellStyle name="備註 2 48 4 6 5" xfId="16736"/>
    <cellStyle name="備註 2 48 4 6 6" xfId="17930"/>
    <cellStyle name="備註 2 48 4 6 7" xfId="19093"/>
    <cellStyle name="備註 2 48 4 6 8" xfId="20234"/>
    <cellStyle name="備註 2 48 4 6 9" xfId="21371"/>
    <cellStyle name="備註 2 48 4 7" xfId="11168"/>
    <cellStyle name="備註 2 48 4 8" xfId="11485"/>
    <cellStyle name="備註 2 48 4 9" xfId="8035"/>
    <cellStyle name="備註 2 48 5" xfId="5417"/>
    <cellStyle name="備註 2 48 5 10" xfId="9916"/>
    <cellStyle name="備註 2 48 5 11" xfId="9557"/>
    <cellStyle name="備註 2 48 5 12" xfId="13703"/>
    <cellStyle name="備註 2 48 5 13" xfId="10713"/>
    <cellStyle name="備註 2 48 5 14" xfId="16114"/>
    <cellStyle name="備註 2 48 5 15" xfId="18376"/>
    <cellStyle name="備註 2 48 5 16" xfId="9942"/>
    <cellStyle name="備註 2 48 5 17" xfId="20666"/>
    <cellStyle name="備註 2 48 5 18" xfId="8546"/>
    <cellStyle name="備註 2 48 5 19" xfId="10182"/>
    <cellStyle name="備註 2 48 5 2" xfId="7012"/>
    <cellStyle name="備註 2 48 5 2 10" xfId="22274"/>
    <cellStyle name="備註 2 48 5 2 11" xfId="23383"/>
    <cellStyle name="備註 2 48 5 2 12" xfId="24477"/>
    <cellStyle name="備註 2 48 5 2 13" xfId="25558"/>
    <cellStyle name="備註 2 48 5 2 14" xfId="26624"/>
    <cellStyle name="備註 2 48 5 2 15" xfId="27669"/>
    <cellStyle name="備註 2 48 5 2 16" xfId="28691"/>
    <cellStyle name="備註 2 48 5 2 17" xfId="29679"/>
    <cellStyle name="備註 2 48 5 2 18" xfId="30627"/>
    <cellStyle name="備註 2 48 5 2 19" xfId="31556"/>
    <cellStyle name="備註 2 48 5 2 2" xfId="12889"/>
    <cellStyle name="備註 2 48 5 2 20" xfId="32474"/>
    <cellStyle name="備註 2 48 5 2 3" xfId="14106"/>
    <cellStyle name="備註 2 48 5 2 4" xfId="15321"/>
    <cellStyle name="備註 2 48 5 2 5" xfId="16509"/>
    <cellStyle name="備註 2 48 5 2 6" xfId="17706"/>
    <cellStyle name="備註 2 48 5 2 7" xfId="18873"/>
    <cellStyle name="備註 2 48 5 2 8" xfId="20016"/>
    <cellStyle name="備註 2 48 5 2 9" xfId="21152"/>
    <cellStyle name="備註 2 48 5 20" xfId="11142"/>
    <cellStyle name="備註 2 48 5 21" xfId="21195"/>
    <cellStyle name="備註 2 48 5 22" xfId="26167"/>
    <cellStyle name="備註 2 48 5 23" xfId="11624"/>
    <cellStyle name="備註 2 48 5 24" xfId="27319"/>
    <cellStyle name="備註 2 48 5 25" xfId="29257"/>
    <cellStyle name="備註 2 48 5 3" xfId="6067"/>
    <cellStyle name="備註 2 48 5 3 10" xfId="10549"/>
    <cellStyle name="備註 2 48 5 3 11" xfId="9974"/>
    <cellStyle name="備註 2 48 5 3 12" xfId="7659"/>
    <cellStyle name="備註 2 48 5 3 13" xfId="18727"/>
    <cellStyle name="備註 2 48 5 3 14" xfId="19021"/>
    <cellStyle name="備註 2 48 5 3 15" xfId="21005"/>
    <cellStyle name="備註 2 48 5 3 16" xfId="21685"/>
    <cellStyle name="備註 2 48 5 3 17" xfId="9798"/>
    <cellStyle name="備註 2 48 5 3 18" xfId="10411"/>
    <cellStyle name="備註 2 48 5 3 19" xfId="27281"/>
    <cellStyle name="備註 2 48 5 3 2" xfId="12051"/>
    <cellStyle name="備註 2 48 5 3 20" xfId="17117"/>
    <cellStyle name="備註 2 48 5 3 3" xfId="7577"/>
    <cellStyle name="備註 2 48 5 3 4" xfId="9232"/>
    <cellStyle name="備註 2 48 5 3 5" xfId="11406"/>
    <cellStyle name="備註 2 48 5 3 6" xfId="8101"/>
    <cellStyle name="備註 2 48 5 3 7" xfId="13646"/>
    <cellStyle name="備註 2 48 5 3 8" xfId="10722"/>
    <cellStyle name="備註 2 48 5 3 9" xfId="16062"/>
    <cellStyle name="備註 2 48 5 4" xfId="6754"/>
    <cellStyle name="備註 2 48 5 4 10" xfId="22047"/>
    <cellStyle name="備註 2 48 5 4 11" xfId="23155"/>
    <cellStyle name="備註 2 48 5 4 12" xfId="24249"/>
    <cellStyle name="備註 2 48 5 4 13" xfId="25334"/>
    <cellStyle name="備註 2 48 5 4 14" xfId="26399"/>
    <cellStyle name="備註 2 48 5 4 15" xfId="27449"/>
    <cellStyle name="備註 2 48 5 4 16" xfId="28477"/>
    <cellStyle name="備註 2 48 5 4 17" xfId="29474"/>
    <cellStyle name="備註 2 48 5 4 18" xfId="30424"/>
    <cellStyle name="備註 2 48 5 4 19" xfId="31355"/>
    <cellStyle name="備註 2 48 5 4 2" xfId="12648"/>
    <cellStyle name="備註 2 48 5 4 20" xfId="32275"/>
    <cellStyle name="備註 2 48 5 4 3" xfId="13866"/>
    <cellStyle name="備註 2 48 5 4 4" xfId="15086"/>
    <cellStyle name="備註 2 48 5 4 5" xfId="16269"/>
    <cellStyle name="備註 2 48 5 4 6" xfId="17468"/>
    <cellStyle name="備註 2 48 5 4 7" xfId="18638"/>
    <cellStyle name="備註 2 48 5 4 8" xfId="19787"/>
    <cellStyle name="備註 2 48 5 4 9" xfId="20919"/>
    <cellStyle name="備註 2 48 5 5" xfId="6667"/>
    <cellStyle name="備註 2 48 5 5 10" xfId="21980"/>
    <cellStyle name="備註 2 48 5 5 11" xfId="23092"/>
    <cellStyle name="備註 2 48 5 5 12" xfId="24183"/>
    <cellStyle name="備註 2 48 5 5 13" xfId="25268"/>
    <cellStyle name="備註 2 48 5 5 14" xfId="26331"/>
    <cellStyle name="備註 2 48 5 5 15" xfId="27387"/>
    <cellStyle name="備註 2 48 5 5 16" xfId="28414"/>
    <cellStyle name="備註 2 48 5 5 17" xfId="29415"/>
    <cellStyle name="備註 2 48 5 5 18" xfId="30374"/>
    <cellStyle name="備註 2 48 5 5 19" xfId="31305"/>
    <cellStyle name="備註 2 48 5 5 2" xfId="12575"/>
    <cellStyle name="備註 2 48 5 5 20" xfId="32225"/>
    <cellStyle name="備註 2 48 5 5 3" xfId="13788"/>
    <cellStyle name="備註 2 48 5 5 4" xfId="15008"/>
    <cellStyle name="備註 2 48 5 5 5" xfId="16199"/>
    <cellStyle name="備註 2 48 5 5 6" xfId="17394"/>
    <cellStyle name="備註 2 48 5 5 7" xfId="18560"/>
    <cellStyle name="備註 2 48 5 5 8" xfId="19720"/>
    <cellStyle name="備註 2 48 5 5 9" xfId="20846"/>
    <cellStyle name="備註 2 48 5 6" xfId="6254"/>
    <cellStyle name="備註 2 48 5 6 10" xfId="21668"/>
    <cellStyle name="備註 2 48 5 6 11" xfId="22777"/>
    <cellStyle name="備註 2 48 5 6 12" xfId="23883"/>
    <cellStyle name="備註 2 48 5 6 13" xfId="24973"/>
    <cellStyle name="備註 2 48 5 6 14" xfId="26057"/>
    <cellStyle name="備註 2 48 5 6 15" xfId="27116"/>
    <cellStyle name="備註 2 48 5 6 16" xfId="28150"/>
    <cellStyle name="備註 2 48 5 6 17" xfId="29164"/>
    <cellStyle name="備註 2 48 5 6 18" xfId="30145"/>
    <cellStyle name="備註 2 48 5 6 19" xfId="31080"/>
    <cellStyle name="備註 2 48 5 6 2" xfId="12223"/>
    <cellStyle name="備註 2 48 5 6 20" xfId="32005"/>
    <cellStyle name="備註 2 48 5 6 3" xfId="13429"/>
    <cellStyle name="備註 2 48 5 6 4" xfId="14654"/>
    <cellStyle name="備註 2 48 5 6 5" xfId="15852"/>
    <cellStyle name="備註 2 48 5 6 6" xfId="17044"/>
    <cellStyle name="備註 2 48 5 6 7" xfId="18232"/>
    <cellStyle name="備註 2 48 5 6 8" xfId="19399"/>
    <cellStyle name="備註 2 48 5 6 9" xfId="20536"/>
    <cellStyle name="備註 2 48 5 7" xfId="11543"/>
    <cellStyle name="備註 2 48 5 8" xfId="7989"/>
    <cellStyle name="備註 2 48 5 9" xfId="8927"/>
    <cellStyle name="備註 2 48 6" xfId="5535"/>
    <cellStyle name="備註 2 48 6 10" xfId="10469"/>
    <cellStyle name="備註 2 48 6 11" xfId="10523"/>
    <cellStyle name="備註 2 48 6 12" xfId="10044"/>
    <cellStyle name="備註 2 48 6 13" xfId="10499"/>
    <cellStyle name="備註 2 48 6 14" xfId="10929"/>
    <cellStyle name="備註 2 48 6 15" xfId="12326"/>
    <cellStyle name="備註 2 48 6 16" xfId="10629"/>
    <cellStyle name="備註 2 48 6 17" xfId="9737"/>
    <cellStyle name="備註 2 48 6 18" xfId="17109"/>
    <cellStyle name="備註 2 48 6 19" xfId="14688"/>
    <cellStyle name="備註 2 48 6 2" xfId="7040"/>
    <cellStyle name="備註 2 48 6 2 10" xfId="22299"/>
    <cellStyle name="備註 2 48 6 2 11" xfId="23407"/>
    <cellStyle name="備註 2 48 6 2 12" xfId="24501"/>
    <cellStyle name="備註 2 48 6 2 13" xfId="25583"/>
    <cellStyle name="備註 2 48 6 2 14" xfId="26649"/>
    <cellStyle name="備註 2 48 6 2 15" xfId="27694"/>
    <cellStyle name="備註 2 48 6 2 16" xfId="28714"/>
    <cellStyle name="備註 2 48 6 2 17" xfId="29702"/>
    <cellStyle name="備註 2 48 6 2 18" xfId="30650"/>
    <cellStyle name="備註 2 48 6 2 19" xfId="31579"/>
    <cellStyle name="備註 2 48 6 2 2" xfId="12916"/>
    <cellStyle name="備註 2 48 6 2 20" xfId="32496"/>
    <cellStyle name="備註 2 48 6 2 3" xfId="14133"/>
    <cellStyle name="備註 2 48 6 2 4" xfId="15348"/>
    <cellStyle name="備註 2 48 6 2 5" xfId="16536"/>
    <cellStyle name="備註 2 48 6 2 6" xfId="17732"/>
    <cellStyle name="備註 2 48 6 2 7" xfId="18899"/>
    <cellStyle name="備註 2 48 6 2 8" xfId="20041"/>
    <cellStyle name="備註 2 48 6 2 9" xfId="21177"/>
    <cellStyle name="備註 2 48 6 20" xfId="7757"/>
    <cellStyle name="備註 2 48 6 21" xfId="9358"/>
    <cellStyle name="備註 2 48 6 22" xfId="21714"/>
    <cellStyle name="備註 2 48 6 23" xfId="7854"/>
    <cellStyle name="備註 2 48 6 24" xfId="27347"/>
    <cellStyle name="備註 2 48 6 25" xfId="22769"/>
    <cellStyle name="備註 2 48 6 3" xfId="6045"/>
    <cellStyle name="備註 2 48 6 3 10" xfId="7665"/>
    <cellStyle name="備註 2 48 6 3 11" xfId="7564"/>
    <cellStyle name="備註 2 48 6 3 12" xfId="11019"/>
    <cellStyle name="備註 2 48 6 3 13" xfId="7620"/>
    <cellStyle name="備註 2 48 6 3 14" xfId="18231"/>
    <cellStyle name="備註 2 48 6 3 15" xfId="9766"/>
    <cellStyle name="備註 2 48 6 3 16" xfId="13410"/>
    <cellStyle name="備註 2 48 6 3 17" xfId="18223"/>
    <cellStyle name="備註 2 48 6 3 18" xfId="8556"/>
    <cellStyle name="備註 2 48 6 3 19" xfId="27346"/>
    <cellStyle name="備註 2 48 6 3 2" xfId="12030"/>
    <cellStyle name="備註 2 48 6 3 20" xfId="14234"/>
    <cellStyle name="備註 2 48 6 3 3" xfId="7597"/>
    <cellStyle name="備註 2 48 6 3 4" xfId="9211"/>
    <cellStyle name="備註 2 48 6 3 5" xfId="10090"/>
    <cellStyle name="備註 2 48 6 3 6" xfId="8444"/>
    <cellStyle name="備註 2 48 6 3 7" xfId="13740"/>
    <cellStyle name="備註 2 48 6 3 8" xfId="11524"/>
    <cellStyle name="備註 2 48 6 3 9" xfId="16150"/>
    <cellStyle name="備註 2 48 6 4" xfId="6822"/>
    <cellStyle name="備註 2 48 6 4 10" xfId="22104"/>
    <cellStyle name="備註 2 48 6 4 11" xfId="23210"/>
    <cellStyle name="備註 2 48 6 4 12" xfId="24308"/>
    <cellStyle name="備註 2 48 6 4 13" xfId="25388"/>
    <cellStyle name="備註 2 48 6 4 14" xfId="26454"/>
    <cellStyle name="備註 2 48 6 4 15" xfId="27506"/>
    <cellStyle name="備註 2 48 6 4 16" xfId="28532"/>
    <cellStyle name="備註 2 48 6 4 17" xfId="29525"/>
    <cellStyle name="備註 2 48 6 4 18" xfId="30475"/>
    <cellStyle name="備註 2 48 6 4 19" xfId="31405"/>
    <cellStyle name="備註 2 48 6 4 2" xfId="12708"/>
    <cellStyle name="備註 2 48 6 4 20" xfId="32324"/>
    <cellStyle name="備註 2 48 6 4 3" xfId="13928"/>
    <cellStyle name="備註 2 48 6 4 4" xfId="15146"/>
    <cellStyle name="備註 2 48 6 4 5" xfId="16330"/>
    <cellStyle name="備註 2 48 6 4 6" xfId="17530"/>
    <cellStyle name="備註 2 48 6 4 7" xfId="18698"/>
    <cellStyle name="備註 2 48 6 4 8" xfId="19846"/>
    <cellStyle name="備註 2 48 6 4 9" xfId="20978"/>
    <cellStyle name="備註 2 48 6 5" xfId="6162"/>
    <cellStyle name="備註 2 48 6 5 10" xfId="10414"/>
    <cellStyle name="備註 2 48 6 5 11" xfId="14346"/>
    <cellStyle name="備註 2 48 6 5 12" xfId="11902"/>
    <cellStyle name="備註 2 48 6 5 13" xfId="9528"/>
    <cellStyle name="備註 2 48 6 5 14" xfId="19732"/>
    <cellStyle name="備註 2 48 6 5 15" xfId="11880"/>
    <cellStyle name="備註 2 48 6 5 16" xfId="9247"/>
    <cellStyle name="備註 2 48 6 5 17" xfId="8182"/>
    <cellStyle name="備註 2 48 6 5 18" xfId="15884"/>
    <cellStyle name="備註 2 48 6 5 19" xfId="23512"/>
    <cellStyle name="備註 2 48 6 5 2" xfId="12141"/>
    <cellStyle name="備註 2 48 6 5 20" xfId="26052"/>
    <cellStyle name="備註 2 48 6 5 3" xfId="7511"/>
    <cellStyle name="備註 2 48 6 5 4" xfId="9287"/>
    <cellStyle name="備註 2 48 6 5 5" xfId="10500"/>
    <cellStyle name="備註 2 48 6 5 6" xfId="11325"/>
    <cellStyle name="備註 2 48 6 5 7" xfId="8141"/>
    <cellStyle name="備註 2 48 6 5 8" xfId="9187"/>
    <cellStyle name="備註 2 48 6 5 9" xfId="9450"/>
    <cellStyle name="備註 2 48 6 6" xfId="6650"/>
    <cellStyle name="備註 2 48 6 6 10" xfId="21966"/>
    <cellStyle name="備註 2 48 6 6 11" xfId="23078"/>
    <cellStyle name="備註 2 48 6 6 12" xfId="24170"/>
    <cellStyle name="備註 2 48 6 6 13" xfId="25255"/>
    <cellStyle name="備註 2 48 6 6 14" xfId="26319"/>
    <cellStyle name="備註 2 48 6 6 15" xfId="27372"/>
    <cellStyle name="備註 2 48 6 6 16" xfId="28401"/>
    <cellStyle name="備註 2 48 6 6 17" xfId="29402"/>
    <cellStyle name="備註 2 48 6 6 18" xfId="30362"/>
    <cellStyle name="備註 2 48 6 6 19" xfId="31292"/>
    <cellStyle name="備註 2 48 6 6 2" xfId="12561"/>
    <cellStyle name="備註 2 48 6 6 20" xfId="32213"/>
    <cellStyle name="備註 2 48 6 6 3" xfId="13772"/>
    <cellStyle name="備註 2 48 6 6 4" xfId="14992"/>
    <cellStyle name="備註 2 48 6 6 5" xfId="16184"/>
    <cellStyle name="備註 2 48 6 6 6" xfId="17378"/>
    <cellStyle name="備註 2 48 6 6 7" xfId="18546"/>
    <cellStyle name="備註 2 48 6 6 8" xfId="19704"/>
    <cellStyle name="備註 2 48 6 6 9" xfId="20832"/>
    <cellStyle name="備註 2 48 6 7" xfId="11633"/>
    <cellStyle name="備註 2 48 6 8" xfId="7916"/>
    <cellStyle name="備註 2 48 6 9" xfId="10855"/>
    <cellStyle name="備註 2 48 7" xfId="5420"/>
    <cellStyle name="備註 2 48 7 10" xfId="13025"/>
    <cellStyle name="備註 2 48 7 11" xfId="14245"/>
    <cellStyle name="備註 2 48 7 12" xfId="9305"/>
    <cellStyle name="備註 2 48 7 13" xfId="16003"/>
    <cellStyle name="備註 2 48 7 14" xfId="11461"/>
    <cellStyle name="備註 2 48 7 15" xfId="18832"/>
    <cellStyle name="備註 2 48 7 16" xfId="18484"/>
    <cellStyle name="備註 2 48 7 17" xfId="21111"/>
    <cellStyle name="備註 2 48 7 18" xfId="22402"/>
    <cellStyle name="備註 2 48 7 19" xfId="23508"/>
    <cellStyle name="備註 2 48 7 2" xfId="7013"/>
    <cellStyle name="備註 2 48 7 2 10" xfId="22275"/>
    <cellStyle name="備註 2 48 7 2 11" xfId="23384"/>
    <cellStyle name="備註 2 48 7 2 12" xfId="24478"/>
    <cellStyle name="備註 2 48 7 2 13" xfId="25559"/>
    <cellStyle name="備註 2 48 7 2 14" xfId="26625"/>
    <cellStyle name="備註 2 48 7 2 15" xfId="27670"/>
    <cellStyle name="備註 2 48 7 2 16" xfId="28692"/>
    <cellStyle name="備註 2 48 7 2 17" xfId="29680"/>
    <cellStyle name="備註 2 48 7 2 18" xfId="30628"/>
    <cellStyle name="備註 2 48 7 2 19" xfId="31557"/>
    <cellStyle name="備註 2 48 7 2 2" xfId="12890"/>
    <cellStyle name="備註 2 48 7 2 20" xfId="32475"/>
    <cellStyle name="備註 2 48 7 2 3" xfId="14107"/>
    <cellStyle name="備註 2 48 7 2 4" xfId="15322"/>
    <cellStyle name="備註 2 48 7 2 5" xfId="16510"/>
    <cellStyle name="備註 2 48 7 2 6" xfId="17707"/>
    <cellStyle name="備註 2 48 7 2 7" xfId="18874"/>
    <cellStyle name="備註 2 48 7 2 8" xfId="20017"/>
    <cellStyle name="備註 2 48 7 2 9" xfId="21153"/>
    <cellStyle name="備註 2 48 7 20" xfId="24603"/>
    <cellStyle name="備註 2 48 7 21" xfId="25687"/>
    <cellStyle name="備註 2 48 7 22" xfId="26583"/>
    <cellStyle name="備註 2 48 7 23" xfId="27227"/>
    <cellStyle name="備註 2 48 7 24" xfId="13044"/>
    <cellStyle name="備註 2 48 7 25" xfId="29641"/>
    <cellStyle name="備註 2 48 7 3" xfId="6066"/>
    <cellStyle name="備註 2 48 7 3 10" xfId="17544"/>
    <cellStyle name="備註 2 48 7 3 11" xfId="16571"/>
    <cellStyle name="備註 2 48 7 3 12" xfId="19595"/>
    <cellStyle name="備註 2 48 7 3 13" xfId="10202"/>
    <cellStyle name="備註 2 48 7 3 14" xfId="10351"/>
    <cellStyle name="備註 2 48 7 3 15" xfId="14682"/>
    <cellStyle name="備註 2 48 7 3 16" xfId="9575"/>
    <cellStyle name="備註 2 48 7 3 17" xfId="25151"/>
    <cellStyle name="備註 2 48 7 3 18" xfId="8687"/>
    <cellStyle name="備註 2 48 7 3 19" xfId="24990"/>
    <cellStyle name="備註 2 48 7 3 2" xfId="12050"/>
    <cellStyle name="備註 2 48 7 3 20" xfId="16361"/>
    <cellStyle name="備註 2 48 7 3 3" xfId="7578"/>
    <cellStyle name="備註 2 48 7 3 4" xfId="9231"/>
    <cellStyle name="備註 2 48 7 3 5" xfId="11681"/>
    <cellStyle name="備註 2 48 7 3 6" xfId="7878"/>
    <cellStyle name="備註 2 48 7 3 7" xfId="8837"/>
    <cellStyle name="備註 2 48 7 3 8" xfId="11565"/>
    <cellStyle name="備註 2 48 7 3 9" xfId="13448"/>
    <cellStyle name="備註 2 48 7 4" xfId="7052"/>
    <cellStyle name="備註 2 48 7 4 10" xfId="22309"/>
    <cellStyle name="備註 2 48 7 4 11" xfId="23418"/>
    <cellStyle name="備註 2 48 7 4 12" xfId="24512"/>
    <cellStyle name="備註 2 48 7 4 13" xfId="25594"/>
    <cellStyle name="備註 2 48 7 4 14" xfId="26659"/>
    <cellStyle name="備註 2 48 7 4 15" xfId="27705"/>
    <cellStyle name="備註 2 48 7 4 16" xfId="28725"/>
    <cellStyle name="備註 2 48 7 4 17" xfId="29712"/>
    <cellStyle name="備註 2 48 7 4 18" xfId="30660"/>
    <cellStyle name="備註 2 48 7 4 19" xfId="31589"/>
    <cellStyle name="備註 2 48 7 4 2" xfId="12928"/>
    <cellStyle name="備註 2 48 7 4 20" xfId="32505"/>
    <cellStyle name="備註 2 48 7 4 3" xfId="14144"/>
    <cellStyle name="備註 2 48 7 4 4" xfId="15359"/>
    <cellStyle name="備註 2 48 7 4 5" xfId="16547"/>
    <cellStyle name="備註 2 48 7 4 6" xfId="17742"/>
    <cellStyle name="備註 2 48 7 4 7" xfId="18909"/>
    <cellStyle name="備註 2 48 7 4 8" xfId="20053"/>
    <cellStyle name="備註 2 48 7 4 9" xfId="21189"/>
    <cellStyle name="備註 2 48 7 5" xfId="7199"/>
    <cellStyle name="備註 2 48 7 5 10" xfId="22438"/>
    <cellStyle name="備註 2 48 7 5 11" xfId="23545"/>
    <cellStyle name="備註 2 48 7 5 12" xfId="24636"/>
    <cellStyle name="備註 2 48 7 5 13" xfId="25723"/>
    <cellStyle name="備註 2 48 7 5 14" xfId="26781"/>
    <cellStyle name="備註 2 48 7 5 15" xfId="27826"/>
    <cellStyle name="備註 2 48 7 5 16" xfId="28848"/>
    <cellStyle name="備註 2 48 7 5 17" xfId="29834"/>
    <cellStyle name="備註 2 48 7 5 18" xfId="30777"/>
    <cellStyle name="備註 2 48 7 5 19" xfId="31704"/>
    <cellStyle name="備註 2 48 7 5 2" xfId="13064"/>
    <cellStyle name="備註 2 48 7 5 20" xfId="32620"/>
    <cellStyle name="備註 2 48 7 5 3" xfId="14284"/>
    <cellStyle name="備註 2 48 7 5 4" xfId="15492"/>
    <cellStyle name="備註 2 48 7 5 5" xfId="16686"/>
    <cellStyle name="備註 2 48 7 5 6" xfId="17879"/>
    <cellStyle name="備註 2 48 7 5 7" xfId="19041"/>
    <cellStyle name="備註 2 48 7 5 8" xfId="20183"/>
    <cellStyle name="備註 2 48 7 5 9" xfId="21320"/>
    <cellStyle name="備註 2 48 7 6" xfId="6477"/>
    <cellStyle name="備註 2 48 7 6 10" xfId="21835"/>
    <cellStyle name="備註 2 48 7 6 11" xfId="22944"/>
    <cellStyle name="備註 2 48 7 6 12" xfId="24041"/>
    <cellStyle name="備註 2 48 7 6 13" xfId="25127"/>
    <cellStyle name="備註 2 48 7 6 14" xfId="26202"/>
    <cellStyle name="備註 2 48 7 6 15" xfId="27261"/>
    <cellStyle name="備註 2 48 7 6 16" xfId="28287"/>
    <cellStyle name="備註 2 48 7 6 17" xfId="29292"/>
    <cellStyle name="備註 2 48 7 6 18" xfId="30261"/>
    <cellStyle name="備註 2 48 7 6 19" xfId="31193"/>
    <cellStyle name="備註 2 48 7 6 2" xfId="12409"/>
    <cellStyle name="備註 2 48 7 6 20" xfId="32115"/>
    <cellStyle name="備註 2 48 7 6 3" xfId="13622"/>
    <cellStyle name="備註 2 48 7 6 4" xfId="14847"/>
    <cellStyle name="備註 2 48 7 6 5" xfId="16038"/>
    <cellStyle name="備註 2 48 7 6 6" xfId="17224"/>
    <cellStyle name="備註 2 48 7 6 7" xfId="18412"/>
    <cellStyle name="備註 2 48 7 6 8" xfId="19570"/>
    <cellStyle name="備註 2 48 7 6 9" xfId="20701"/>
    <cellStyle name="備註 2 48 7 7" xfId="11545"/>
    <cellStyle name="備註 2 48 7 8" xfId="7987"/>
    <cellStyle name="備註 2 48 7 9" xfId="8929"/>
    <cellStyle name="備註 2 48 8" xfId="5371"/>
    <cellStyle name="備註 2 48 8 10" xfId="15769"/>
    <cellStyle name="備註 2 48 8 11" xfId="16963"/>
    <cellStyle name="備註 2 48 8 12" xfId="10978"/>
    <cellStyle name="備註 2 48 8 13" xfId="19311"/>
    <cellStyle name="備註 2 48 8 14" xfId="20458"/>
    <cellStyle name="備註 2 48 8 15" xfId="19372"/>
    <cellStyle name="備註 2 48 8 16" xfId="22704"/>
    <cellStyle name="備註 2 48 8 17" xfId="23811"/>
    <cellStyle name="備註 2 48 8 18" xfId="24902"/>
    <cellStyle name="備註 2 48 8 19" xfId="25985"/>
    <cellStyle name="備註 2 48 8 2" xfId="6993"/>
    <cellStyle name="備註 2 48 8 2 10" xfId="22257"/>
    <cellStyle name="備註 2 48 8 2 11" xfId="23365"/>
    <cellStyle name="備註 2 48 8 2 12" xfId="24460"/>
    <cellStyle name="備註 2 48 8 2 13" xfId="25540"/>
    <cellStyle name="備註 2 48 8 2 14" xfId="26606"/>
    <cellStyle name="備註 2 48 8 2 15" xfId="27651"/>
    <cellStyle name="備註 2 48 8 2 16" xfId="28673"/>
    <cellStyle name="備註 2 48 8 2 17" xfId="29662"/>
    <cellStyle name="備註 2 48 8 2 18" xfId="30610"/>
    <cellStyle name="備註 2 48 8 2 19" xfId="31539"/>
    <cellStyle name="備註 2 48 8 2 2" xfId="12870"/>
    <cellStyle name="備註 2 48 8 2 20" xfId="32457"/>
    <cellStyle name="備註 2 48 8 2 3" xfId="14088"/>
    <cellStyle name="備註 2 48 8 2 4" xfId="15303"/>
    <cellStyle name="備註 2 48 8 2 5" xfId="16491"/>
    <cellStyle name="備註 2 48 8 2 6" xfId="17688"/>
    <cellStyle name="備註 2 48 8 2 7" xfId="18855"/>
    <cellStyle name="備註 2 48 8 2 8" xfId="19999"/>
    <cellStyle name="備註 2 48 8 2 9" xfId="21134"/>
    <cellStyle name="備註 2 48 8 20" xfId="27049"/>
    <cellStyle name="備註 2 48 8 21" xfId="28091"/>
    <cellStyle name="備註 2 48 8 22" xfId="27102"/>
    <cellStyle name="備註 2 48 8 23" xfId="7929"/>
    <cellStyle name="備註 2 48 8 24" xfId="31033"/>
    <cellStyle name="備註 2 48 8 25" xfId="8897"/>
    <cellStyle name="備註 2 48 8 3" xfId="6082"/>
    <cellStyle name="備註 2 48 8 3 10" xfId="8851"/>
    <cellStyle name="備註 2 48 8 3 11" xfId="11987"/>
    <cellStyle name="備註 2 48 8 3 12" xfId="13785"/>
    <cellStyle name="備註 2 48 8 3 13" xfId="18292"/>
    <cellStyle name="備註 2 48 8 3 14" xfId="17472"/>
    <cellStyle name="備註 2 48 8 3 15" xfId="8990"/>
    <cellStyle name="備註 2 48 8 3 16" xfId="8758"/>
    <cellStyle name="備註 2 48 8 3 17" xfId="19414"/>
    <cellStyle name="備註 2 48 8 3 18" xfId="8945"/>
    <cellStyle name="備註 2 48 8 3 19" xfId="17671"/>
    <cellStyle name="備註 2 48 8 3 2" xfId="12065"/>
    <cellStyle name="備註 2 48 8 3 20" xfId="8113"/>
    <cellStyle name="備註 2 48 8 3 3" xfId="10934"/>
    <cellStyle name="備註 2 48 8 3 4" xfId="8261"/>
    <cellStyle name="備註 2 48 8 3 5" xfId="10280"/>
    <cellStyle name="備註 2 48 8 3 6" xfId="9725"/>
    <cellStyle name="備註 2 48 8 3 7" xfId="7832"/>
    <cellStyle name="備註 2 48 8 3 8" xfId="10566"/>
    <cellStyle name="備註 2 48 8 3 9" xfId="10224"/>
    <cellStyle name="備註 2 48 8 4" xfId="6449"/>
    <cellStyle name="備註 2 48 8 4 10" xfId="21807"/>
    <cellStyle name="備註 2 48 8 4 11" xfId="22916"/>
    <cellStyle name="備註 2 48 8 4 12" xfId="24014"/>
    <cellStyle name="備註 2 48 8 4 13" xfId="25100"/>
    <cellStyle name="備註 2 48 8 4 14" xfId="26176"/>
    <cellStyle name="備註 2 48 8 4 15" xfId="27236"/>
    <cellStyle name="備註 2 48 8 4 16" xfId="28260"/>
    <cellStyle name="備註 2 48 8 4 17" xfId="29266"/>
    <cellStyle name="備註 2 48 8 4 18" xfId="30236"/>
    <cellStyle name="備註 2 48 8 4 19" xfId="31168"/>
    <cellStyle name="備註 2 48 8 4 2" xfId="12381"/>
    <cellStyle name="備註 2 48 8 4 20" xfId="32091"/>
    <cellStyle name="備註 2 48 8 4 3" xfId="13595"/>
    <cellStyle name="備註 2 48 8 4 4" xfId="14820"/>
    <cellStyle name="備註 2 48 8 4 5" xfId="16012"/>
    <cellStyle name="備註 2 48 8 4 6" xfId="17196"/>
    <cellStyle name="備註 2 48 8 4 7" xfId="18385"/>
    <cellStyle name="備註 2 48 8 4 8" xfId="19545"/>
    <cellStyle name="備註 2 48 8 4 9" xfId="20675"/>
    <cellStyle name="備註 2 48 8 5" xfId="6613"/>
    <cellStyle name="備註 2 48 8 5 10" xfId="21936"/>
    <cellStyle name="備註 2 48 8 5 11" xfId="23049"/>
    <cellStyle name="備註 2 48 8 5 12" xfId="24143"/>
    <cellStyle name="備註 2 48 8 5 13" xfId="25227"/>
    <cellStyle name="備註 2 48 8 5 14" xfId="26293"/>
    <cellStyle name="備註 2 48 8 5 15" xfId="27348"/>
    <cellStyle name="備註 2 48 8 5 16" xfId="28377"/>
    <cellStyle name="備註 2 48 8 5 17" xfId="29375"/>
    <cellStyle name="備註 2 48 8 5 18" xfId="30340"/>
    <cellStyle name="備註 2 48 8 5 19" xfId="31269"/>
    <cellStyle name="備註 2 48 8 5 2" xfId="12528"/>
    <cellStyle name="備註 2 48 8 5 20" xfId="32191"/>
    <cellStyle name="備註 2 48 8 5 3" xfId="13742"/>
    <cellStyle name="備註 2 48 8 5 4" xfId="14963"/>
    <cellStyle name="備註 2 48 8 5 5" xfId="16152"/>
    <cellStyle name="備註 2 48 8 5 6" xfId="17347"/>
    <cellStyle name="備註 2 48 8 5 7" xfId="18516"/>
    <cellStyle name="備註 2 48 8 5 8" xfId="19674"/>
    <cellStyle name="備註 2 48 8 5 9" xfId="20801"/>
    <cellStyle name="備註 2 48 8 6" xfId="6304"/>
    <cellStyle name="備註 2 48 8 6 10" xfId="21703"/>
    <cellStyle name="備註 2 48 8 6 11" xfId="22811"/>
    <cellStyle name="備註 2 48 8 6 12" xfId="23914"/>
    <cellStyle name="備註 2 48 8 6 13" xfId="25007"/>
    <cellStyle name="備註 2 48 8 6 14" xfId="26083"/>
    <cellStyle name="備註 2 48 8 6 15" xfId="27144"/>
    <cellStyle name="備註 2 48 8 6 16" xfId="28172"/>
    <cellStyle name="備註 2 48 8 6 17" xfId="29185"/>
    <cellStyle name="備註 2 48 8 6 18" xfId="30164"/>
    <cellStyle name="備註 2 48 8 6 19" xfId="31099"/>
    <cellStyle name="備註 2 48 8 6 2" xfId="12264"/>
    <cellStyle name="備註 2 48 8 6 20" xfId="32023"/>
    <cellStyle name="備註 2 48 8 6 3" xfId="13470"/>
    <cellStyle name="備註 2 48 8 6 4" xfId="14698"/>
    <cellStyle name="備註 2 48 8 6 5" xfId="15895"/>
    <cellStyle name="備註 2 48 8 6 6" xfId="17082"/>
    <cellStyle name="備註 2 48 8 6 7" xfId="18268"/>
    <cellStyle name="備註 2 48 8 6 8" xfId="19433"/>
    <cellStyle name="備註 2 48 8 6 9" xfId="20567"/>
    <cellStyle name="備註 2 48 8 7" xfId="11502"/>
    <cellStyle name="備註 2 48 8 8" xfId="13338"/>
    <cellStyle name="備註 2 48 8 9" xfId="14560"/>
    <cellStyle name="備註 2 48 9" xfId="5442"/>
    <cellStyle name="備註 2 48 9 10" xfId="10816"/>
    <cellStyle name="備註 2 48 9 11" xfId="11137"/>
    <cellStyle name="備註 2 48 9 12" xfId="18161"/>
    <cellStyle name="備註 2 48 9 13" xfId="11037"/>
    <cellStyle name="備註 2 48 9 14" xfId="11747"/>
    <cellStyle name="備註 2 48 9 15" xfId="7623"/>
    <cellStyle name="備註 2 48 9 16" xfId="8055"/>
    <cellStyle name="備註 2 48 9 17" xfId="8051"/>
    <cellStyle name="備註 2 48 9 18" xfId="13586"/>
    <cellStyle name="備註 2 48 9 19" xfId="12298"/>
    <cellStyle name="備註 2 48 9 2" xfId="7017"/>
    <cellStyle name="備註 2 48 9 2 10" xfId="22278"/>
    <cellStyle name="備註 2 48 9 2 11" xfId="23387"/>
    <cellStyle name="備註 2 48 9 2 12" xfId="24481"/>
    <cellStyle name="備註 2 48 9 2 13" xfId="25562"/>
    <cellStyle name="備註 2 48 9 2 14" xfId="26628"/>
    <cellStyle name="備註 2 48 9 2 15" xfId="27673"/>
    <cellStyle name="備註 2 48 9 2 16" xfId="28695"/>
    <cellStyle name="備註 2 48 9 2 17" xfId="29683"/>
    <cellStyle name="備註 2 48 9 2 18" xfId="30631"/>
    <cellStyle name="備註 2 48 9 2 19" xfId="31560"/>
    <cellStyle name="備註 2 48 9 2 2" xfId="12894"/>
    <cellStyle name="備註 2 48 9 2 20" xfId="32478"/>
    <cellStyle name="備註 2 48 9 2 3" xfId="14111"/>
    <cellStyle name="備註 2 48 9 2 4" xfId="15326"/>
    <cellStyle name="備註 2 48 9 2 5" xfId="16514"/>
    <cellStyle name="備註 2 48 9 2 6" xfId="17710"/>
    <cellStyle name="備註 2 48 9 2 7" xfId="18878"/>
    <cellStyle name="備註 2 48 9 2 8" xfId="20020"/>
    <cellStyle name="備註 2 48 9 2 9" xfId="21157"/>
    <cellStyle name="備註 2 48 9 20" xfId="15885"/>
    <cellStyle name="備註 2 48 9 21" xfId="14811"/>
    <cellStyle name="備註 2 48 9 22" xfId="22807"/>
    <cellStyle name="備註 2 48 9 23" xfId="30096"/>
    <cellStyle name="備註 2 48 9 24" xfId="10521"/>
    <cellStyle name="備註 2 48 9 25" xfId="31962"/>
    <cellStyle name="備註 2 48 9 3" xfId="6062"/>
    <cellStyle name="備註 2 48 9 3 10" xfId="8979"/>
    <cellStyle name="備註 2 48 9 3 11" xfId="10399"/>
    <cellStyle name="備註 2 48 9 3 12" xfId="10042"/>
    <cellStyle name="備註 2 48 9 3 13" xfId="11516"/>
    <cellStyle name="備註 2 48 9 3 14" xfId="11001"/>
    <cellStyle name="備註 2 48 9 3 15" xfId="8898"/>
    <cellStyle name="備註 2 48 9 3 16" xfId="21967"/>
    <cellStyle name="備註 2 48 9 3 17" xfId="22824"/>
    <cellStyle name="備註 2 48 9 3 18" xfId="22770"/>
    <cellStyle name="備註 2 48 9 3 19" xfId="13652"/>
    <cellStyle name="備註 2 48 9 3 2" xfId="12046"/>
    <cellStyle name="備註 2 48 9 3 20" xfId="24891"/>
    <cellStyle name="備註 2 48 9 3 3" xfId="7581"/>
    <cellStyle name="備註 2 48 9 3 4" xfId="9227"/>
    <cellStyle name="備註 2 48 9 3 5" xfId="11448"/>
    <cellStyle name="備註 2 48 9 3 6" xfId="8065"/>
    <cellStyle name="備註 2 48 9 3 7" xfId="10440"/>
    <cellStyle name="備註 2 48 9 3 8" xfId="10668"/>
    <cellStyle name="備註 2 48 9 3 9" xfId="9711"/>
    <cellStyle name="備註 2 48 9 4" xfId="6461"/>
    <cellStyle name="備註 2 48 9 4 10" xfId="21819"/>
    <cellStyle name="備註 2 48 9 4 11" xfId="22928"/>
    <cellStyle name="備註 2 48 9 4 12" xfId="24025"/>
    <cellStyle name="備註 2 48 9 4 13" xfId="25111"/>
    <cellStyle name="備註 2 48 9 4 14" xfId="26187"/>
    <cellStyle name="備註 2 48 9 4 15" xfId="27247"/>
    <cellStyle name="備註 2 48 9 4 16" xfId="28272"/>
    <cellStyle name="備註 2 48 9 4 17" xfId="29278"/>
    <cellStyle name="備註 2 48 9 4 18" xfId="30247"/>
    <cellStyle name="備註 2 48 9 4 19" xfId="31179"/>
    <cellStyle name="備註 2 48 9 4 2" xfId="12393"/>
    <cellStyle name="備註 2 48 9 4 20" xfId="32102"/>
    <cellStyle name="備註 2 48 9 4 3" xfId="13606"/>
    <cellStyle name="備註 2 48 9 4 4" xfId="14831"/>
    <cellStyle name="備註 2 48 9 4 5" xfId="16024"/>
    <cellStyle name="備註 2 48 9 4 6" xfId="17208"/>
    <cellStyle name="備註 2 48 9 4 7" xfId="18397"/>
    <cellStyle name="備註 2 48 9 4 8" xfId="19556"/>
    <cellStyle name="備註 2 48 9 4 9" xfId="20687"/>
    <cellStyle name="備註 2 48 9 5" xfId="6523"/>
    <cellStyle name="備註 2 48 9 5 10" xfId="21868"/>
    <cellStyle name="備註 2 48 9 5 11" xfId="22980"/>
    <cellStyle name="備註 2 48 9 5 12" xfId="24080"/>
    <cellStyle name="備註 2 48 9 5 13" xfId="25164"/>
    <cellStyle name="備註 2 48 9 5 14" xfId="26236"/>
    <cellStyle name="備註 2 48 9 5 15" xfId="27292"/>
    <cellStyle name="備註 2 48 9 5 16" xfId="28320"/>
    <cellStyle name="備註 2 48 9 5 17" xfId="29322"/>
    <cellStyle name="備註 2 48 9 5 18" xfId="30291"/>
    <cellStyle name="備註 2 48 9 5 19" xfId="31222"/>
    <cellStyle name="備註 2 48 9 5 2" xfId="12450"/>
    <cellStyle name="備註 2 48 9 5 20" xfId="32144"/>
    <cellStyle name="備註 2 48 9 5 3" xfId="13663"/>
    <cellStyle name="備註 2 48 9 5 4" xfId="14886"/>
    <cellStyle name="備註 2 48 9 5 5" xfId="16079"/>
    <cellStyle name="備註 2 48 9 5 6" xfId="17266"/>
    <cellStyle name="備註 2 48 9 5 7" xfId="18450"/>
    <cellStyle name="備註 2 48 9 5 8" xfId="19608"/>
    <cellStyle name="備註 2 48 9 5 9" xfId="20738"/>
    <cellStyle name="備註 2 48 9 6" xfId="6284"/>
    <cellStyle name="備註 2 48 9 6 10" xfId="21689"/>
    <cellStyle name="備註 2 48 9 6 11" xfId="22798"/>
    <cellStyle name="備註 2 48 9 6 12" xfId="23902"/>
    <cellStyle name="備註 2 48 9 6 13" xfId="24995"/>
    <cellStyle name="備註 2 48 9 6 14" xfId="26077"/>
    <cellStyle name="備註 2 48 9 6 15" xfId="27135"/>
    <cellStyle name="備註 2 48 9 6 16" xfId="28166"/>
    <cellStyle name="備註 2 48 9 6 17" xfId="29180"/>
    <cellStyle name="備註 2 48 9 6 18" xfId="30159"/>
    <cellStyle name="備註 2 48 9 6 19" xfId="31095"/>
    <cellStyle name="備註 2 48 9 6 2" xfId="12248"/>
    <cellStyle name="備註 2 48 9 6 20" xfId="32019"/>
    <cellStyle name="備註 2 48 9 6 3" xfId="13453"/>
    <cellStyle name="備註 2 48 9 6 4" xfId="14679"/>
    <cellStyle name="備註 2 48 9 6 5" xfId="15877"/>
    <cellStyle name="備註 2 48 9 6 6" xfId="17069"/>
    <cellStyle name="備註 2 48 9 6 7" xfId="18257"/>
    <cellStyle name="備註 2 48 9 6 8" xfId="19422"/>
    <cellStyle name="備註 2 48 9 6 9" xfId="20556"/>
    <cellStyle name="備註 2 48 9 7" xfId="11559"/>
    <cellStyle name="備註 2 48 9 8" xfId="7968"/>
    <cellStyle name="備註 2 48 9 9" xfId="8946"/>
    <cellStyle name="備註 2 49" xfId="4766"/>
    <cellStyle name="備註 2 5" xfId="1388"/>
    <cellStyle name="備註 2 5 2" xfId="1389"/>
    <cellStyle name="備註 2 5 3" xfId="1390"/>
    <cellStyle name="備註 2 50" xfId="5197"/>
    <cellStyle name="備註 2 51" xfId="5762"/>
    <cellStyle name="備註 2 52" xfId="4956"/>
    <cellStyle name="備註 2 53" xfId="5859"/>
    <cellStyle name="備註 2 54" xfId="5523"/>
    <cellStyle name="備註 2 55" xfId="5754"/>
    <cellStyle name="備註 2 56" xfId="5000"/>
    <cellStyle name="備註 2 57" xfId="5664"/>
    <cellStyle name="備註 2 58" xfId="5910"/>
    <cellStyle name="備註 2 59" xfId="5928"/>
    <cellStyle name="備註 2 6" xfId="1391"/>
    <cellStyle name="備註 2 6 2" xfId="1392"/>
    <cellStyle name="備註 2 6 3" xfId="1393"/>
    <cellStyle name="備註 2 60" xfId="5945"/>
    <cellStyle name="備註 2 61" xfId="6292"/>
    <cellStyle name="備註 2 62" xfId="6589"/>
    <cellStyle name="備註 2 63" xfId="6931"/>
    <cellStyle name="備註 2 64" xfId="6611"/>
    <cellStyle name="備註 2 65" xfId="6427"/>
    <cellStyle name="備註 2 66" xfId="8525"/>
    <cellStyle name="備註 2 67" xfId="11767"/>
    <cellStyle name="備註 2 68" xfId="7812"/>
    <cellStyle name="備註 2 69" xfId="9056"/>
    <cellStyle name="備註 2 7" xfId="1394"/>
    <cellStyle name="備註 2 7 2" xfId="1395"/>
    <cellStyle name="備註 2 7 3" xfId="1396"/>
    <cellStyle name="備註 2 70" xfId="12545"/>
    <cellStyle name="備註 2 71" xfId="8769"/>
    <cellStyle name="備註 2 72" xfId="15067"/>
    <cellStyle name="備註 2 73" xfId="13343"/>
    <cellStyle name="備註 2 74" xfId="9643"/>
    <cellStyle name="備註 2 75" xfId="18283"/>
    <cellStyle name="備註 2 76" xfId="19931"/>
    <cellStyle name="備註 2 77" xfId="20579"/>
    <cellStyle name="備註 2 78" xfId="21953"/>
    <cellStyle name="備註 2 79" xfId="23064"/>
    <cellStyle name="備註 2 8" xfId="1397"/>
    <cellStyle name="備註 2 8 2" xfId="1398"/>
    <cellStyle name="備註 2 8 3" xfId="1399"/>
    <cellStyle name="備註 2 80" xfId="24158"/>
    <cellStyle name="備註 2 81" xfId="16960"/>
    <cellStyle name="備註 2 82" xfId="25320"/>
    <cellStyle name="備註 2 83" xfId="24906"/>
    <cellStyle name="備註 2 84" xfId="25502"/>
    <cellStyle name="備註 2 85" xfId="32997"/>
    <cellStyle name="備註 2 86" xfId="33033"/>
    <cellStyle name="備註 2 9" xfId="1400"/>
    <cellStyle name="備註 2 9 2" xfId="1401"/>
    <cellStyle name="備註 2 9 3" xfId="1402"/>
    <cellStyle name="備註 20" xfId="2675"/>
    <cellStyle name="備註 20 2" xfId="3495"/>
    <cellStyle name="備註 20 3" xfId="3388"/>
    <cellStyle name="備註 20 4" xfId="3454"/>
    <cellStyle name="備註 20 5" xfId="2438"/>
    <cellStyle name="備註 20 6" xfId="3347"/>
    <cellStyle name="備註 20 7" xfId="2655"/>
    <cellStyle name="備註 20 8" xfId="3473"/>
    <cellStyle name="備註 20 9" xfId="2782"/>
    <cellStyle name="備註 21" xfId="3017"/>
    <cellStyle name="備註 21 2" xfId="3515"/>
    <cellStyle name="備註 21 3" xfId="3446"/>
    <cellStyle name="備註 21 4" xfId="2445"/>
    <cellStyle name="備註 21 5" xfId="3342"/>
    <cellStyle name="備註 21 6" xfId="2493"/>
    <cellStyle name="備註 21 7" xfId="2547"/>
    <cellStyle name="備註 21 8" xfId="3449"/>
    <cellStyle name="備註 21 9" xfId="3522"/>
    <cellStyle name="備註 22" xfId="2653"/>
    <cellStyle name="備註 22 2" xfId="3488"/>
    <cellStyle name="備註 22 3" xfId="3370"/>
    <cellStyle name="備註 22 4" xfId="3401"/>
    <cellStyle name="備註 22 5" xfId="2470"/>
    <cellStyle name="備註 22 6" xfId="3326"/>
    <cellStyle name="備註 22 7" xfId="2666"/>
    <cellStyle name="備註 22 8" xfId="2489"/>
    <cellStyle name="備註 22 9" xfId="3540"/>
    <cellStyle name="備註 23" xfId="3081"/>
    <cellStyle name="備註 24" xfId="3015"/>
    <cellStyle name="備註 25" xfId="3433"/>
    <cellStyle name="備註 26" xfId="2455"/>
    <cellStyle name="備註 27" xfId="3333"/>
    <cellStyle name="備註 28" xfId="2459"/>
    <cellStyle name="備註 29" xfId="3076"/>
    <cellStyle name="備註 3" xfId="1403"/>
    <cellStyle name="備註 3 10" xfId="1404"/>
    <cellStyle name="備註 3 11" xfId="1405"/>
    <cellStyle name="備註 3 12" xfId="1406"/>
    <cellStyle name="備註 3 13" xfId="1407"/>
    <cellStyle name="備註 3 14" xfId="1408"/>
    <cellStyle name="備註 3 15" xfId="1409"/>
    <cellStyle name="備註 3 16" xfId="1410"/>
    <cellStyle name="備註 3 17" xfId="1411"/>
    <cellStyle name="備註 3 18" xfId="1412"/>
    <cellStyle name="備註 3 19" xfId="1413"/>
    <cellStyle name="備註 3 2" xfId="1414"/>
    <cellStyle name="備註 3 2 2" xfId="1415"/>
    <cellStyle name="備註 3 2 3" xfId="1416"/>
    <cellStyle name="備註 3 20" xfId="1417"/>
    <cellStyle name="備註 3 21" xfId="1418"/>
    <cellStyle name="備註 3 22" xfId="1419"/>
    <cellStyle name="備註 3 23" xfId="1420"/>
    <cellStyle name="備註 3 24" xfId="3016"/>
    <cellStyle name="備註 3 25" xfId="2654"/>
    <cellStyle name="備註 3 26" xfId="3080"/>
    <cellStyle name="備註 3 27" xfId="2594"/>
    <cellStyle name="備註 3 28" xfId="3152"/>
    <cellStyle name="備註 3 29" xfId="2548"/>
    <cellStyle name="備註 3 3" xfId="1421"/>
    <cellStyle name="備註 3 3 2" xfId="1422"/>
    <cellStyle name="備註 3 3 3" xfId="1423"/>
    <cellStyle name="備註 3 30" xfId="3225"/>
    <cellStyle name="備註 3 31" xfId="2867"/>
    <cellStyle name="備註 3 32" xfId="3154"/>
    <cellStyle name="備註 3 33" xfId="2953"/>
    <cellStyle name="備註 3 34" xfId="3094"/>
    <cellStyle name="備註 3 35" xfId="2991"/>
    <cellStyle name="備註 3 36" xfId="3498"/>
    <cellStyle name="備註 3 37" xfId="3385"/>
    <cellStyle name="備註 3 38" xfId="3646"/>
    <cellStyle name="備註 3 39" xfId="4061"/>
    <cellStyle name="備註 3 4" xfId="1424"/>
    <cellStyle name="備註 3 4 2" xfId="1425"/>
    <cellStyle name="備註 3 4 3" xfId="1426"/>
    <cellStyle name="備註 3 40" xfId="4323"/>
    <cellStyle name="備註 3 41" xfId="3916"/>
    <cellStyle name="備註 3 42" xfId="4147"/>
    <cellStyle name="備註 3 43" xfId="4365"/>
    <cellStyle name="備註 3 44" xfId="3880"/>
    <cellStyle name="備註 3 45" xfId="4180"/>
    <cellStyle name="備註 3 46" xfId="4025"/>
    <cellStyle name="備註 3 47" xfId="4768"/>
    <cellStyle name="備註 3 48" xfId="5209"/>
    <cellStyle name="備註 3 49" xfId="5662"/>
    <cellStyle name="備註 3 5" xfId="1427"/>
    <cellStyle name="備註 3 5 2" xfId="1428"/>
    <cellStyle name="備註 3 5 3" xfId="1429"/>
    <cellStyle name="備註 3 50" xfId="5729"/>
    <cellStyle name="備註 3 51" xfId="5307"/>
    <cellStyle name="備註 3 52" xfId="5050"/>
    <cellStyle name="備註 3 53" xfId="5111"/>
    <cellStyle name="備註 3 54" xfId="5284"/>
    <cellStyle name="備註 3 55" xfId="4955"/>
    <cellStyle name="備註 3 56" xfId="5368"/>
    <cellStyle name="備註 3 57" xfId="4915"/>
    <cellStyle name="備註 3 58" xfId="5154"/>
    <cellStyle name="備註 3 59" xfId="6299"/>
    <cellStyle name="備註 3 6" xfId="1430"/>
    <cellStyle name="備註 3 6 2" xfId="1431"/>
    <cellStyle name="備註 3 6 3" xfId="1432"/>
    <cellStyle name="備註 3 60" xfId="6557"/>
    <cellStyle name="備註 3 61" xfId="6270"/>
    <cellStyle name="備註 3 62" xfId="6177"/>
    <cellStyle name="備註 3 63" xfId="7171"/>
    <cellStyle name="備註 3 64" xfId="8574"/>
    <cellStyle name="備註 3 65" xfId="11822"/>
    <cellStyle name="備註 3 66" xfId="7764"/>
    <cellStyle name="備註 3 67" xfId="13329"/>
    <cellStyle name="備註 3 68" xfId="14550"/>
    <cellStyle name="備註 3 69" xfId="10473"/>
    <cellStyle name="備註 3 7" xfId="1433"/>
    <cellStyle name="備註 3 7 2" xfId="1434"/>
    <cellStyle name="備註 3 7 3" xfId="1435"/>
    <cellStyle name="備註 3 70" xfId="7903"/>
    <cellStyle name="備註 3 71" xfId="9958"/>
    <cellStyle name="備註 3 72" xfId="16534"/>
    <cellStyle name="備註 3 73" xfId="14660"/>
    <cellStyle name="備註 3 74" xfId="12821"/>
    <cellStyle name="備註 3 75" xfId="22698"/>
    <cellStyle name="備註 3 76" xfId="23803"/>
    <cellStyle name="備註 3 77" xfId="24895"/>
    <cellStyle name="備註 3 78" xfId="25979"/>
    <cellStyle name="備註 3 79" xfId="10689"/>
    <cellStyle name="備註 3 8" xfId="1436"/>
    <cellStyle name="備註 3 8 2" xfId="1437"/>
    <cellStyle name="備註 3 8 3" xfId="1438"/>
    <cellStyle name="備註 3 80" xfId="23089"/>
    <cellStyle name="備註 3 81" xfId="9821"/>
    <cellStyle name="備註 3 82" xfId="10725"/>
    <cellStyle name="備註 3 83" xfId="33035"/>
    <cellStyle name="備註 3 9" xfId="1439"/>
    <cellStyle name="備註 30" xfId="2792"/>
    <cellStyle name="備註 31" xfId="3638"/>
    <cellStyle name="備註 32" xfId="3712"/>
    <cellStyle name="備註 33" xfId="3754"/>
    <cellStyle name="備註 34" xfId="3787"/>
    <cellStyle name="備註 35" xfId="4043"/>
    <cellStyle name="備註 36" xfId="4283"/>
    <cellStyle name="備註 37" xfId="3949"/>
    <cellStyle name="備註 38" xfId="4114"/>
    <cellStyle name="備註 39" xfId="4396"/>
    <cellStyle name="備註 4" xfId="1440"/>
    <cellStyle name="備註 4 10" xfId="1441"/>
    <cellStyle name="備註 4 10 10" xfId="3226"/>
    <cellStyle name="備註 4 10 11" xfId="2866"/>
    <cellStyle name="備註 4 10 12" xfId="3155"/>
    <cellStyle name="備註 4 10 13" xfId="2932"/>
    <cellStyle name="備註 4 10 14" xfId="3090"/>
    <cellStyle name="備註 4 10 15" xfId="2984"/>
    <cellStyle name="備註 4 10 16" xfId="3648"/>
    <cellStyle name="備註 4 10 17" xfId="4071"/>
    <cellStyle name="備註 4 10 18" xfId="4345"/>
    <cellStyle name="備註 4 10 19" xfId="3896"/>
    <cellStyle name="備註 4 10 2" xfId="3035"/>
    <cellStyle name="備註 4 10 20" xfId="4164"/>
    <cellStyle name="備註 4 10 21" xfId="4038"/>
    <cellStyle name="備註 4 10 22" xfId="4412"/>
    <cellStyle name="備註 4 10 23" xfId="3837"/>
    <cellStyle name="備註 4 10 24" xfId="4222"/>
    <cellStyle name="備註 4 10 25" xfId="4770"/>
    <cellStyle name="備註 4 10 26" xfId="5215"/>
    <cellStyle name="備註 4 10 27" xfId="5743"/>
    <cellStyle name="備註 4 10 28" xfId="4970"/>
    <cellStyle name="備註 4 10 29" xfId="5051"/>
    <cellStyle name="備註 4 10 3" xfId="2635"/>
    <cellStyle name="備註 4 10 30" xfId="5556"/>
    <cellStyle name="備註 4 10 31" xfId="5112"/>
    <cellStyle name="備註 4 10 32" xfId="5094"/>
    <cellStyle name="備註 4 10 33" xfId="5299"/>
    <cellStyle name="備註 4 10 34" xfId="5558"/>
    <cellStyle name="備註 4 10 35" xfId="4958"/>
    <cellStyle name="備註 4 10 36" xfId="5367"/>
    <cellStyle name="備註 4 10 37" xfId="6306"/>
    <cellStyle name="備註 4 10 38" xfId="6585"/>
    <cellStyle name="備註 4 10 39" xfId="6640"/>
    <cellStyle name="備註 4 10 4" xfId="3107"/>
    <cellStyle name="備註 4 10 40" xfId="6756"/>
    <cellStyle name="備註 4 10 41" xfId="6058"/>
    <cellStyle name="備註 4 10 42" xfId="8601"/>
    <cellStyle name="備註 4 10 43" xfId="9979"/>
    <cellStyle name="備註 4 10 44" xfId="10430"/>
    <cellStyle name="備註 4 10 45" xfId="11218"/>
    <cellStyle name="備註 4 10 46" xfId="7505"/>
    <cellStyle name="備註 4 10 47" xfId="13462"/>
    <cellStyle name="備註 4 10 48" xfId="10671"/>
    <cellStyle name="備註 4 10 49" xfId="12554"/>
    <cellStyle name="備註 4 10 5" xfId="2589"/>
    <cellStyle name="備註 4 10 50" xfId="18398"/>
    <cellStyle name="備註 4 10 51" xfId="10752"/>
    <cellStyle name="備註 4 10 52" xfId="10069"/>
    <cellStyle name="備註 4 10 53" xfId="18876"/>
    <cellStyle name="備註 4 10 54" xfId="12466"/>
    <cellStyle name="備註 4 10 55" xfId="8798"/>
    <cellStyle name="備註 4 10 56" xfId="16219"/>
    <cellStyle name="備註 4 10 57" xfId="26188"/>
    <cellStyle name="備註 4 10 58" xfId="24057"/>
    <cellStyle name="備註 4 10 59" xfId="27820"/>
    <cellStyle name="備註 4 10 6" xfId="3183"/>
    <cellStyle name="備註 4 10 60" xfId="22839"/>
    <cellStyle name="備註 4 10 7" xfId="2542"/>
    <cellStyle name="備註 4 10 8" xfId="3260"/>
    <cellStyle name="備註 4 10 9" xfId="2832"/>
    <cellStyle name="備註 4 11" xfId="1442"/>
    <cellStyle name="備註 4 11 10" xfId="3227"/>
    <cellStyle name="備註 4 11 11" xfId="2865"/>
    <cellStyle name="備註 4 11 12" xfId="3156"/>
    <cellStyle name="備註 4 11 13" xfId="2912"/>
    <cellStyle name="備註 4 11 14" xfId="3091"/>
    <cellStyle name="備註 4 11 15" xfId="2982"/>
    <cellStyle name="備註 4 11 16" xfId="3649"/>
    <cellStyle name="備註 4 11 17" xfId="4072"/>
    <cellStyle name="備註 4 11 18" xfId="4368"/>
    <cellStyle name="備註 4 11 19" xfId="3877"/>
    <cellStyle name="備註 4 11 2" xfId="3036"/>
    <cellStyle name="備註 4 11 20" xfId="4183"/>
    <cellStyle name="備註 4 11 21" xfId="4022"/>
    <cellStyle name="備註 4 11 22" xfId="4430"/>
    <cellStyle name="備註 4 11 23" xfId="3821"/>
    <cellStyle name="備註 4 11 24" xfId="4236"/>
    <cellStyle name="備註 4 11 25" xfId="4771"/>
    <cellStyle name="備註 4 11 26" xfId="5216"/>
    <cellStyle name="備註 4 11 27" xfId="5711"/>
    <cellStyle name="備註 4 11 28" xfId="4977"/>
    <cellStyle name="備註 4 11 29" xfId="5338"/>
    <cellStyle name="備註 4 11 3" xfId="2634"/>
    <cellStyle name="備註 4 11 30" xfId="5719"/>
    <cellStyle name="備註 4 11 31" xfId="5007"/>
    <cellStyle name="備註 4 11 32" xfId="5370"/>
    <cellStyle name="備註 4 11 33" xfId="5210"/>
    <cellStyle name="備註 4 11 34" xfId="5577"/>
    <cellStyle name="備註 4 11 35" xfId="5446"/>
    <cellStyle name="備註 4 11 36" xfId="5600"/>
    <cellStyle name="備註 4 11 37" xfId="6307"/>
    <cellStyle name="備註 4 11 38" xfId="6708"/>
    <cellStyle name="備註 4 11 39" xfId="7057"/>
    <cellStyle name="備註 4 11 4" xfId="3108"/>
    <cellStyle name="備註 4 11 40" xfId="6298"/>
    <cellStyle name="備註 4 11 41" xfId="6736"/>
    <cellStyle name="備註 4 11 42" xfId="8602"/>
    <cellStyle name="備註 4 11 43" xfId="9408"/>
    <cellStyle name="備註 4 11 44" xfId="10536"/>
    <cellStyle name="備註 4 11 45" xfId="10695"/>
    <cellStyle name="備註 4 11 46" xfId="12256"/>
    <cellStyle name="備註 4 11 47" xfId="14832"/>
    <cellStyle name="備註 4 11 48" xfId="14545"/>
    <cellStyle name="備註 4 11 49" xfId="14863"/>
    <cellStyle name="備註 4 11 5" xfId="2588"/>
    <cellStyle name="備註 4 11 50" xfId="18620"/>
    <cellStyle name="備註 4 11 51" xfId="8269"/>
    <cellStyle name="備註 4 11 52" xfId="8351"/>
    <cellStyle name="備註 4 11 53" xfId="21096"/>
    <cellStyle name="備註 4 11 54" xfId="21696"/>
    <cellStyle name="備註 4 11 55" xfId="22804"/>
    <cellStyle name="備註 4 11 56" xfId="23909"/>
    <cellStyle name="備註 4 11 57" xfId="26383"/>
    <cellStyle name="備註 4 11 58" xfId="25992"/>
    <cellStyle name="備註 4 11 59" xfId="11882"/>
    <cellStyle name="備註 4 11 6" xfId="3184"/>
    <cellStyle name="備註 4 11 60" xfId="29444"/>
    <cellStyle name="備註 4 11 7" xfId="2541"/>
    <cellStyle name="備註 4 11 8" xfId="3261"/>
    <cellStyle name="備註 4 11 9" xfId="2831"/>
    <cellStyle name="備註 4 12" xfId="1443"/>
    <cellStyle name="備註 4 12 10" xfId="3228"/>
    <cellStyle name="備註 4 12 11" xfId="2864"/>
    <cellStyle name="備註 4 12 12" xfId="3157"/>
    <cellStyle name="備註 4 12 13" xfId="2893"/>
    <cellStyle name="備註 4 12 14" xfId="3092"/>
    <cellStyle name="備註 4 12 15" xfId="2980"/>
    <cellStyle name="備註 4 12 16" xfId="3650"/>
    <cellStyle name="備註 4 12 17" xfId="4073"/>
    <cellStyle name="備註 4 12 18" xfId="4334"/>
    <cellStyle name="備註 4 12 19" xfId="3905"/>
    <cellStyle name="備註 4 12 2" xfId="3037"/>
    <cellStyle name="備註 4 12 20" xfId="4157"/>
    <cellStyle name="備註 4 12 21" xfId="4363"/>
    <cellStyle name="備註 4 12 22" xfId="3882"/>
    <cellStyle name="備註 4 12 23" xfId="4178"/>
    <cellStyle name="備註 4 12 24" xfId="4027"/>
    <cellStyle name="備註 4 12 25" xfId="4772"/>
    <cellStyle name="備註 4 12 26" xfId="5217"/>
    <cellStyle name="備註 4 12 27" xfId="5778"/>
    <cellStyle name="備註 4 12 28" xfId="5746"/>
    <cellStyle name="備註 4 12 29" xfId="5375"/>
    <cellStyle name="備註 4 12 3" xfId="2633"/>
    <cellStyle name="備註 4 12 30" xfId="5543"/>
    <cellStyle name="備註 4 12 31" xfId="5703"/>
    <cellStyle name="備註 4 12 32" xfId="5085"/>
    <cellStyle name="備註 4 12 33" xfId="5294"/>
    <cellStyle name="備註 4 12 34" xfId="5629"/>
    <cellStyle name="備註 4 12 35" xfId="5636"/>
    <cellStyle name="備註 4 12 36" xfId="5422"/>
    <cellStyle name="備註 4 12 37" xfId="6308"/>
    <cellStyle name="備註 4 12 38" xfId="6768"/>
    <cellStyle name="備註 4 12 39" xfId="6232"/>
    <cellStyle name="備註 4 12 4" xfId="3109"/>
    <cellStyle name="備註 4 12 40" xfId="7184"/>
    <cellStyle name="備註 4 12 41" xfId="6097"/>
    <cellStyle name="備註 4 12 42" xfId="8603"/>
    <cellStyle name="備註 4 12 43" xfId="9923"/>
    <cellStyle name="備註 4 12 44" xfId="10634"/>
    <cellStyle name="備註 4 12 45" xfId="12394"/>
    <cellStyle name="備註 4 12 46" xfId="13607"/>
    <cellStyle name="備註 4 12 47" xfId="15065"/>
    <cellStyle name="備註 4 12 48" xfId="10812"/>
    <cellStyle name="備註 4 12 49" xfId="17428"/>
    <cellStyle name="備註 4 12 5" xfId="2587"/>
    <cellStyle name="備註 4 12 50" xfId="21446"/>
    <cellStyle name="備註 4 12 51" xfId="11674"/>
    <cellStyle name="備註 4 12 52" xfId="18567"/>
    <cellStyle name="備註 4 12 53" xfId="21820"/>
    <cellStyle name="備註 4 12 54" xfId="22929"/>
    <cellStyle name="備註 4 12 55" xfId="24026"/>
    <cellStyle name="備註 4 12 56" xfId="25112"/>
    <cellStyle name="備註 4 12 57" xfId="28970"/>
    <cellStyle name="備註 4 12 58" xfId="25629"/>
    <cellStyle name="備註 4 12 59" xfId="26103"/>
    <cellStyle name="備註 4 12 6" xfId="3185"/>
    <cellStyle name="備註 4 12 60" xfId="29399"/>
    <cellStyle name="備註 4 12 7" xfId="2540"/>
    <cellStyle name="備註 4 12 8" xfId="3262"/>
    <cellStyle name="備註 4 12 9" xfId="2830"/>
    <cellStyle name="備註 4 13" xfId="1444"/>
    <cellStyle name="備註 4 13 10" xfId="3229"/>
    <cellStyle name="備註 4 13 11" xfId="2863"/>
    <cellStyle name="備註 4 13 12" xfId="3158"/>
    <cellStyle name="備註 4 13 13" xfId="2892"/>
    <cellStyle name="備註 4 13 14" xfId="3093"/>
    <cellStyle name="備註 4 13 15" xfId="2979"/>
    <cellStyle name="備註 4 13 16" xfId="3651"/>
    <cellStyle name="備註 4 13 17" xfId="4074"/>
    <cellStyle name="備註 4 13 18" xfId="4382"/>
    <cellStyle name="備註 4 13 19" xfId="3866"/>
    <cellStyle name="備註 4 13 2" xfId="3038"/>
    <cellStyle name="備註 4 13 20" xfId="4194"/>
    <cellStyle name="備註 4 13 21" xfId="4015"/>
    <cellStyle name="備註 4 13 22" xfId="4322"/>
    <cellStyle name="備註 4 13 23" xfId="3917"/>
    <cellStyle name="備註 4 13 24" xfId="4146"/>
    <cellStyle name="備註 4 13 25" xfId="4773"/>
    <cellStyle name="備註 4 13 26" xfId="5218"/>
    <cellStyle name="備註 4 13 27" xfId="5769"/>
    <cellStyle name="備註 4 13 28" xfId="5023"/>
    <cellStyle name="備註 4 13 29" xfId="5373"/>
    <cellStyle name="備註 4 13 3" xfId="2632"/>
    <cellStyle name="備註 4 13 30" xfId="5553"/>
    <cellStyle name="備註 4 13 31" xfId="5494"/>
    <cellStyle name="備註 4 13 32" xfId="5776"/>
    <cellStyle name="備註 4 13 33" xfId="4966"/>
    <cellStyle name="備註 4 13 34" xfId="5651"/>
    <cellStyle name="備註 4 13 35" xfId="4985"/>
    <cellStyle name="備註 4 13 36" xfId="5336"/>
    <cellStyle name="備註 4 13 37" xfId="6309"/>
    <cellStyle name="備註 4 13 38" xfId="6735"/>
    <cellStyle name="備註 4 13 39" xfId="6661"/>
    <cellStyle name="備註 4 13 4" xfId="3110"/>
    <cellStyle name="備註 4 13 40" xfId="6949"/>
    <cellStyle name="備註 4 13 41" xfId="6094"/>
    <cellStyle name="備註 4 13 42" xfId="8604"/>
    <cellStyle name="備註 4 13 43" xfId="9446"/>
    <cellStyle name="備註 4 13 44" xfId="9933"/>
    <cellStyle name="備註 4 13 45" xfId="12629"/>
    <cellStyle name="備註 4 13 46" xfId="13844"/>
    <cellStyle name="備註 4 13 47" xfId="18007"/>
    <cellStyle name="備註 4 13 48" xfId="10573"/>
    <cellStyle name="備註 4 13 49" xfId="17375"/>
    <cellStyle name="備註 4 13 5" xfId="2586"/>
    <cellStyle name="備註 4 13 50" xfId="20692"/>
    <cellStyle name="備註 4 13 51" xfId="17104"/>
    <cellStyle name="備註 4 13 52" xfId="8150"/>
    <cellStyle name="備註 4 13 53" xfId="22028"/>
    <cellStyle name="備註 4 13 54" xfId="23138"/>
    <cellStyle name="備註 4 13 55" xfId="24233"/>
    <cellStyle name="備註 4 13 56" xfId="25315"/>
    <cellStyle name="備註 4 13 57" xfId="28278"/>
    <cellStyle name="備註 4 13 58" xfId="29958"/>
    <cellStyle name="備註 4 13 59" xfId="27040"/>
    <cellStyle name="備註 4 13 6" xfId="3186"/>
    <cellStyle name="備註 4 13 60" xfId="31825"/>
    <cellStyle name="備註 4 13 7" xfId="2539"/>
    <cellStyle name="備註 4 13 8" xfId="3263"/>
    <cellStyle name="備註 4 13 9" xfId="2829"/>
    <cellStyle name="備註 4 14" xfId="1445"/>
    <cellStyle name="備註 4 14 10" xfId="3230"/>
    <cellStyle name="備註 4 14 11" xfId="2862"/>
    <cellStyle name="備註 4 14 12" xfId="3159"/>
    <cellStyle name="備註 4 14 13" xfId="2891"/>
    <cellStyle name="備註 4 14 14" xfId="3095"/>
    <cellStyle name="備註 4 14 15" xfId="2978"/>
    <cellStyle name="備註 4 14 16" xfId="3652"/>
    <cellStyle name="備註 4 14 17" xfId="4075"/>
    <cellStyle name="備註 4 14 18" xfId="4324"/>
    <cellStyle name="備註 4 14 19" xfId="3915"/>
    <cellStyle name="備註 4 14 2" xfId="3039"/>
    <cellStyle name="備註 4 14 20" xfId="4148"/>
    <cellStyle name="備註 4 14 21" xfId="4291"/>
    <cellStyle name="備註 4 14 22" xfId="3942"/>
    <cellStyle name="備註 4 14 23" xfId="4121"/>
    <cellStyle name="備註 4 14 24" xfId="4437"/>
    <cellStyle name="備註 4 14 25" xfId="4774"/>
    <cellStyle name="備註 4 14 26" xfId="5219"/>
    <cellStyle name="備註 4 14 27" xfId="5552"/>
    <cellStyle name="備註 4 14 28" xfId="4974"/>
    <cellStyle name="備註 4 14 29" xfId="5028"/>
    <cellStyle name="備註 4 14 3" xfId="2631"/>
    <cellStyle name="備註 4 14 30" xfId="5424"/>
    <cellStyle name="備註 4 14 31" xfId="5479"/>
    <cellStyle name="備註 4 14 32" xfId="5011"/>
    <cellStyle name="備註 4 14 33" xfId="5324"/>
    <cellStyle name="備註 4 14 34" xfId="5898"/>
    <cellStyle name="備註 4 14 35" xfId="4949"/>
    <cellStyle name="備註 4 14 36" xfId="5395"/>
    <cellStyle name="備註 4 14 37" xfId="6310"/>
    <cellStyle name="備註 4 14 38" xfId="6673"/>
    <cellStyle name="備註 4 14 39" xfId="6573"/>
    <cellStyle name="備註 4 14 4" xfId="3111"/>
    <cellStyle name="備註 4 14 40" xfId="6549"/>
    <cellStyle name="備註 4 14 41" xfId="6934"/>
    <cellStyle name="備註 4 14 42" xfId="8605"/>
    <cellStyle name="備註 4 14 43" xfId="13189"/>
    <cellStyle name="備註 4 14 44" xfId="14410"/>
    <cellStyle name="備註 4 14 45" xfId="15621"/>
    <cellStyle name="備註 4 14 46" xfId="16813"/>
    <cellStyle name="備註 4 14 47" xfId="17214"/>
    <cellStyle name="備註 4 14 48" xfId="19169"/>
    <cellStyle name="備註 4 14 49" xfId="20311"/>
    <cellStyle name="備註 4 14 5" xfId="2585"/>
    <cellStyle name="備註 4 14 50" xfId="10190"/>
    <cellStyle name="備註 4 14 51" xfId="22561"/>
    <cellStyle name="備註 4 14 52" xfId="23666"/>
    <cellStyle name="備註 4 14 53" xfId="24758"/>
    <cellStyle name="備註 4 14 54" xfId="25845"/>
    <cellStyle name="備註 4 14 55" xfId="26907"/>
    <cellStyle name="備註 4 14 56" xfId="27950"/>
    <cellStyle name="備註 4 14 57" xfId="11710"/>
    <cellStyle name="備註 4 14 58" xfId="29283"/>
    <cellStyle name="備註 4 14 59" xfId="30898"/>
    <cellStyle name="備註 4 14 6" xfId="3187"/>
    <cellStyle name="備註 4 14 60" xfId="31184"/>
    <cellStyle name="備註 4 14 7" xfId="2538"/>
    <cellStyle name="備註 4 14 8" xfId="3264"/>
    <cellStyle name="備註 4 14 9" xfId="2828"/>
    <cellStyle name="備註 4 15" xfId="1446"/>
    <cellStyle name="備註 4 15 10" xfId="3231"/>
    <cellStyle name="備註 4 15 11" xfId="2861"/>
    <cellStyle name="備註 4 15 12" xfId="3160"/>
    <cellStyle name="備註 4 15 13" xfId="2890"/>
    <cellStyle name="備註 4 15 14" xfId="3096"/>
    <cellStyle name="備註 4 15 15" xfId="2977"/>
    <cellStyle name="備註 4 15 16" xfId="3653"/>
    <cellStyle name="備註 4 15 17" xfId="4076"/>
    <cellStyle name="備註 4 15 18" xfId="4399"/>
    <cellStyle name="備註 4 15 19" xfId="3848"/>
    <cellStyle name="備註 4 15 2" xfId="3040"/>
    <cellStyle name="備註 4 15 20" xfId="4211"/>
    <cellStyle name="備註 4 15 21" xfId="4005"/>
    <cellStyle name="備註 4 15 22" xfId="4281"/>
    <cellStyle name="備註 4 15 23" xfId="3951"/>
    <cellStyle name="備註 4 15 24" xfId="4112"/>
    <cellStyle name="備註 4 15 25" xfId="4775"/>
    <cellStyle name="備註 4 15 26" xfId="5220"/>
    <cellStyle name="備註 4 15 27" xfId="5716"/>
    <cellStyle name="備註 4 15 28" xfId="5001"/>
    <cellStyle name="備註 4 15 29" xfId="5341"/>
    <cellStyle name="備註 4 15 3" xfId="2630"/>
    <cellStyle name="備註 4 15 30" xfId="5522"/>
    <cellStyle name="備註 4 15 31" xfId="5163"/>
    <cellStyle name="備註 4 15 32" xfId="5026"/>
    <cellStyle name="備註 4 15 33" xfId="5009"/>
    <cellStyle name="備註 4 15 34" xfId="4969"/>
    <cellStyle name="備註 4 15 35" xfId="5059"/>
    <cellStyle name="備註 4 15 36" xfId="5793"/>
    <cellStyle name="備註 4 15 37" xfId="6311"/>
    <cellStyle name="備註 4 15 38" xfId="6569"/>
    <cellStyle name="備註 4 15 39" xfId="6547"/>
    <cellStyle name="備註 4 15 4" xfId="3112"/>
    <cellStyle name="備註 4 15 40" xfId="7174"/>
    <cellStyle name="備註 4 15 41" xfId="7160"/>
    <cellStyle name="備註 4 15 42" xfId="8606"/>
    <cellStyle name="備註 4 15 43" xfId="12399"/>
    <cellStyle name="備註 4 15 44" xfId="13612"/>
    <cellStyle name="備註 4 15 45" xfId="14837"/>
    <cellStyle name="備註 4 15 46" xfId="16029"/>
    <cellStyle name="備註 4 15 47" xfId="9985"/>
    <cellStyle name="備註 4 15 48" xfId="18403"/>
    <cellStyle name="備註 4 15 49" xfId="19561"/>
    <cellStyle name="備註 4 15 5" xfId="2584"/>
    <cellStyle name="備註 4 15 50" xfId="20940"/>
    <cellStyle name="備註 4 15 51" xfId="21825"/>
    <cellStyle name="備註 4 15 52" xfId="22934"/>
    <cellStyle name="備註 4 15 53" xfId="24031"/>
    <cellStyle name="備註 4 15 54" xfId="25117"/>
    <cellStyle name="備註 4 15 55" xfId="26193"/>
    <cellStyle name="備註 4 15 56" xfId="27252"/>
    <cellStyle name="備註 4 15 57" xfId="28495"/>
    <cellStyle name="備註 4 15 58" xfId="9014"/>
    <cellStyle name="備註 4 15 59" xfId="30252"/>
    <cellStyle name="備註 4 15 6" xfId="3188"/>
    <cellStyle name="備註 4 15 60" xfId="24518"/>
    <cellStyle name="備註 4 15 7" xfId="2537"/>
    <cellStyle name="備註 4 15 8" xfId="3265"/>
    <cellStyle name="備註 4 15 9" xfId="2827"/>
    <cellStyle name="備註 4 16" xfId="1447"/>
    <cellStyle name="備註 4 16 10" xfId="3232"/>
    <cellStyle name="備註 4 16 11" xfId="2860"/>
    <cellStyle name="備註 4 16 12" xfId="3161"/>
    <cellStyle name="備註 4 16 13" xfId="2453"/>
    <cellStyle name="備註 4 16 14" xfId="3097"/>
    <cellStyle name="備註 4 16 15" xfId="2501"/>
    <cellStyle name="備註 4 16 16" xfId="3654"/>
    <cellStyle name="備註 4 16 17" xfId="4077"/>
    <cellStyle name="備註 4 16 18" xfId="4316"/>
    <cellStyle name="備註 4 16 19" xfId="4246"/>
    <cellStyle name="備註 4 16 2" xfId="3041"/>
    <cellStyle name="備註 4 16 20" xfId="3976"/>
    <cellStyle name="備註 4 16 21" xfId="4330"/>
    <cellStyle name="備註 4 16 22" xfId="3909"/>
    <cellStyle name="備註 4 16 23" xfId="4154"/>
    <cellStyle name="備註 4 16 24" xfId="4288"/>
    <cellStyle name="備註 4 16 25" xfId="4776"/>
    <cellStyle name="備註 4 16 26" xfId="5221"/>
    <cellStyle name="備註 4 16 27" xfId="5771"/>
    <cellStyle name="備註 4 16 28" xfId="5064"/>
    <cellStyle name="備註 4 16 29" xfId="5681"/>
    <cellStyle name="備註 4 16 3" xfId="2629"/>
    <cellStyle name="備註 4 16 30" xfId="5490"/>
    <cellStyle name="備註 4 16 31" xfId="5313"/>
    <cellStyle name="備註 4 16 32" xfId="5792"/>
    <cellStyle name="備註 4 16 33" xfId="5509"/>
    <cellStyle name="備註 4 16 34" xfId="5301"/>
    <cellStyle name="備註 4 16 35" xfId="5627"/>
    <cellStyle name="備註 4 16 36" xfId="5645"/>
    <cellStyle name="備註 4 16 37" xfId="6312"/>
    <cellStyle name="備註 4 16 38" xfId="6643"/>
    <cellStyle name="備註 4 16 39" xfId="6841"/>
    <cellStyle name="備註 4 16 4" xfId="3113"/>
    <cellStyle name="備註 4 16 40" xfId="6840"/>
    <cellStyle name="備註 4 16 41" xfId="6391"/>
    <cellStyle name="備註 4 16 42" xfId="8607"/>
    <cellStyle name="備註 4 16 43" xfId="9876"/>
    <cellStyle name="備註 4 16 44" xfId="10516"/>
    <cellStyle name="備註 4 16 45" xfId="10150"/>
    <cellStyle name="備註 4 16 46" xfId="8400"/>
    <cellStyle name="備註 4 16 47" xfId="17491"/>
    <cellStyle name="備註 4 16 48" xfId="16226"/>
    <cellStyle name="備註 4 16 49" xfId="11578"/>
    <cellStyle name="備註 4 16 5" xfId="2583"/>
    <cellStyle name="備註 4 16 50" xfId="21169"/>
    <cellStyle name="備註 4 16 51" xfId="8205"/>
    <cellStyle name="備註 4 16 52" xfId="11558"/>
    <cellStyle name="備註 4 16 53" xfId="16677"/>
    <cellStyle name="備註 4 16 54" xfId="9409"/>
    <cellStyle name="備註 4 16 55" xfId="10492"/>
    <cellStyle name="備註 4 16 56" xfId="11085"/>
    <cellStyle name="備註 4 16 57" xfId="28707"/>
    <cellStyle name="備註 4 16 58" xfId="29491"/>
    <cellStyle name="備註 4 16 59" xfId="8722"/>
    <cellStyle name="備註 4 16 6" xfId="3189"/>
    <cellStyle name="備註 4 16 60" xfId="31371"/>
    <cellStyle name="備註 4 16 7" xfId="2536"/>
    <cellStyle name="備註 4 16 8" xfId="3266"/>
    <cellStyle name="備註 4 16 9" xfId="2826"/>
    <cellStyle name="備註 4 17" xfId="1448"/>
    <cellStyle name="備註 4 17 10" xfId="3233"/>
    <cellStyle name="備註 4 17 11" xfId="2859"/>
    <cellStyle name="備註 4 17 12" xfId="3162"/>
    <cellStyle name="備註 4 17 13" xfId="3311"/>
    <cellStyle name="備註 4 17 14" xfId="3098"/>
    <cellStyle name="備註 4 17 15" xfId="2466"/>
    <cellStyle name="備註 4 17 16" xfId="3655"/>
    <cellStyle name="備註 4 17 17" xfId="4078"/>
    <cellStyle name="備註 4 17 18" xfId="4408"/>
    <cellStyle name="備註 4 17 19" xfId="3841"/>
    <cellStyle name="備註 4 17 2" xfId="3042"/>
    <cellStyle name="備註 4 17 20" xfId="4218"/>
    <cellStyle name="備註 4 17 21" xfId="4001"/>
    <cellStyle name="備註 4 17 22" xfId="4385"/>
    <cellStyle name="備註 4 17 23" xfId="3863"/>
    <cellStyle name="備註 4 17 24" xfId="4197"/>
    <cellStyle name="備註 4 17 25" xfId="4777"/>
    <cellStyle name="備註 4 17 26" xfId="5222"/>
    <cellStyle name="備註 4 17 27" xfId="5738"/>
    <cellStyle name="備註 4 17 28" xfId="5095"/>
    <cellStyle name="備註 4 17 29" xfId="5351"/>
    <cellStyle name="備註 4 17 3" xfId="2628"/>
    <cellStyle name="備註 4 17 30" xfId="5787"/>
    <cellStyle name="備註 4 17 31" xfId="5615"/>
    <cellStyle name="備註 4 17 32" xfId="5303"/>
    <cellStyle name="備註 4 17 33" xfId="5513"/>
    <cellStyle name="備註 4 17 34" xfId="5677"/>
    <cellStyle name="備註 4 17 35" xfId="5459"/>
    <cellStyle name="備註 4 17 36" xfId="5025"/>
    <cellStyle name="備註 4 17 37" xfId="6313"/>
    <cellStyle name="備註 4 17 38" xfId="6558"/>
    <cellStyle name="備註 4 17 39" xfId="6271"/>
    <cellStyle name="備註 4 17 4" xfId="3114"/>
    <cellStyle name="備註 4 17 40" xfId="7105"/>
    <cellStyle name="備註 4 17 41" xfId="6562"/>
    <cellStyle name="備註 4 17 42" xfId="8608"/>
    <cellStyle name="備註 4 17 43" xfId="12671"/>
    <cellStyle name="備註 4 17 44" xfId="13890"/>
    <cellStyle name="備註 4 17 45" xfId="15107"/>
    <cellStyle name="備註 4 17 46" xfId="16291"/>
    <cellStyle name="備註 4 17 47" xfId="17722"/>
    <cellStyle name="備註 4 17 48" xfId="18660"/>
    <cellStyle name="備註 4 17 49" xfId="19809"/>
    <cellStyle name="備註 4 17 5" xfId="2582"/>
    <cellStyle name="備註 4 17 50" xfId="20585"/>
    <cellStyle name="備註 4 17 51" xfId="22067"/>
    <cellStyle name="備註 4 17 52" xfId="23175"/>
    <cellStyle name="備註 4 17 53" xfId="24270"/>
    <cellStyle name="備註 4 17 54" xfId="25353"/>
    <cellStyle name="備註 4 17 55" xfId="26419"/>
    <cellStyle name="備註 4 17 56" xfId="27468"/>
    <cellStyle name="備註 4 17 57" xfId="28181"/>
    <cellStyle name="備註 4 17 58" xfId="29695"/>
    <cellStyle name="備註 4 17 59" xfId="30440"/>
    <cellStyle name="備註 4 17 6" xfId="3190"/>
    <cellStyle name="備註 4 17 60" xfId="31572"/>
    <cellStyle name="備註 4 17 7" xfId="2535"/>
    <cellStyle name="備註 4 17 8" xfId="3267"/>
    <cellStyle name="備註 4 17 9" xfId="2825"/>
    <cellStyle name="備註 4 18" xfId="3034"/>
    <cellStyle name="備註 4 19" xfId="2636"/>
    <cellStyle name="備註 4 2" xfId="1449"/>
    <cellStyle name="備註 4 2 10" xfId="3268"/>
    <cellStyle name="備註 4 2 11" xfId="2824"/>
    <cellStyle name="備註 4 2 12" xfId="3234"/>
    <cellStyle name="備註 4 2 13" xfId="2858"/>
    <cellStyle name="備註 4 2 14" xfId="3163"/>
    <cellStyle name="備註 4 2 15" xfId="3306"/>
    <cellStyle name="備註 4 2 16" xfId="3099"/>
    <cellStyle name="備註 4 2 17" xfId="2460"/>
    <cellStyle name="備註 4 2 18" xfId="3656"/>
    <cellStyle name="備註 4 2 19" xfId="4079"/>
    <cellStyle name="備註 4 2 2" xfId="1450"/>
    <cellStyle name="備註 4 2 2 10" xfId="3235"/>
    <cellStyle name="備註 4 2 2 11" xfId="2857"/>
    <cellStyle name="備註 4 2 2 12" xfId="3164"/>
    <cellStyle name="備註 4 2 2 13" xfId="3390"/>
    <cellStyle name="備註 4 2 2 14" xfId="3100"/>
    <cellStyle name="備註 4 2 2 15" xfId="2468"/>
    <cellStyle name="備註 4 2 2 16" xfId="3657"/>
    <cellStyle name="備註 4 2 2 17" xfId="4080"/>
    <cellStyle name="備註 4 2 2 18" xfId="4390"/>
    <cellStyle name="備註 4 2 2 19" xfId="3858"/>
    <cellStyle name="備註 4 2 2 2" xfId="3044"/>
    <cellStyle name="備註 4 2 2 20" xfId="4201"/>
    <cellStyle name="備註 4 2 2 21" xfId="4011"/>
    <cellStyle name="備註 4 2 2 22" xfId="4384"/>
    <cellStyle name="備註 4 2 2 23" xfId="3864"/>
    <cellStyle name="備註 4 2 2 24" xfId="4196"/>
    <cellStyle name="備註 4 2 2 25" xfId="4779"/>
    <cellStyle name="備註 4 2 2 26" xfId="5224"/>
    <cellStyle name="備註 4 2 2 27" xfId="5622"/>
    <cellStyle name="備註 4 2 2 28" xfId="5649"/>
    <cellStyle name="備註 4 2 2 29" xfId="5285"/>
    <cellStyle name="備註 4 2 2 3" xfId="2626"/>
    <cellStyle name="備註 4 2 2 30" xfId="5659"/>
    <cellStyle name="備註 4 2 2 31" xfId="5438"/>
    <cellStyle name="備註 4 2 2 32" xfId="5183"/>
    <cellStyle name="備註 4 2 2 33" xfId="5786"/>
    <cellStyle name="備註 4 2 2 34" xfId="5089"/>
    <cellStyle name="備註 4 2 2 35" xfId="5308"/>
    <cellStyle name="備註 4 2 2 36" xfId="4925"/>
    <cellStyle name="備註 4 2 2 37" xfId="6315"/>
    <cellStyle name="備註 4 2 2 38" xfId="6555"/>
    <cellStyle name="備註 4 2 2 39" xfId="6266"/>
    <cellStyle name="備註 4 2 2 4" xfId="3116"/>
    <cellStyle name="備註 4 2 2 40" xfId="7044"/>
    <cellStyle name="備註 4 2 2 41" xfId="6261"/>
    <cellStyle name="備註 4 2 2 42" xfId="8610"/>
    <cellStyle name="備註 4 2 2 43" xfId="12286"/>
    <cellStyle name="備註 4 2 2 44" xfId="13496"/>
    <cellStyle name="備註 4 2 2 45" xfId="14722"/>
    <cellStyle name="備註 4 2 2 46" xfId="15919"/>
    <cellStyle name="備註 4 2 2 47" xfId="13691"/>
    <cellStyle name="備註 4 2 2 48" xfId="18291"/>
    <cellStyle name="備註 4 2 2 49" xfId="19457"/>
    <cellStyle name="備註 4 2 2 5" xfId="2580"/>
    <cellStyle name="備註 4 2 2 50" xfId="8191"/>
    <cellStyle name="備註 4 2 2 51" xfId="21719"/>
    <cellStyle name="備註 4 2 2 52" xfId="22826"/>
    <cellStyle name="備註 4 2 2 53" xfId="23928"/>
    <cellStyle name="備註 4 2 2 54" xfId="25020"/>
    <cellStyle name="備註 4 2 2 55" xfId="26096"/>
    <cellStyle name="備註 4 2 2 56" xfId="27158"/>
    <cellStyle name="備註 4 2 2 57" xfId="18557"/>
    <cellStyle name="備註 4 2 2 58" xfId="19463"/>
    <cellStyle name="備註 4 2 2 59" xfId="30166"/>
    <cellStyle name="備註 4 2 2 6" xfId="3192"/>
    <cellStyle name="備註 4 2 2 60" xfId="28180"/>
    <cellStyle name="備註 4 2 2 7" xfId="2533"/>
    <cellStyle name="備註 4 2 2 8" xfId="3269"/>
    <cellStyle name="備註 4 2 2 9" xfId="2823"/>
    <cellStyle name="備註 4 2 20" xfId="4265"/>
    <cellStyle name="備註 4 2 21" xfId="4442"/>
    <cellStyle name="備註 4 2 22" xfId="4448"/>
    <cellStyle name="備註 4 2 23" xfId="4453"/>
    <cellStyle name="備註 4 2 24" xfId="4456"/>
    <cellStyle name="備註 4 2 25" xfId="4459"/>
    <cellStyle name="備註 4 2 26" xfId="4462"/>
    <cellStyle name="備註 4 2 27" xfId="4778"/>
    <cellStyle name="備註 4 2 28" xfId="5223"/>
    <cellStyle name="備註 4 2 29" xfId="5661"/>
    <cellStyle name="備註 4 2 3" xfId="1451"/>
    <cellStyle name="備註 4 2 3 10" xfId="3236"/>
    <cellStyle name="備註 4 2 3 11" xfId="2856"/>
    <cellStyle name="備註 4 2 3 12" xfId="3435"/>
    <cellStyle name="備註 4 2 3 13" xfId="3419"/>
    <cellStyle name="備註 4 2 3 14" xfId="3101"/>
    <cellStyle name="備註 4 2 3 15" xfId="2458"/>
    <cellStyle name="備註 4 2 3 16" xfId="3658"/>
    <cellStyle name="備註 4 2 3 17" xfId="4081"/>
    <cellStyle name="備註 4 2 3 18" xfId="4274"/>
    <cellStyle name="備註 4 2 3 19" xfId="3958"/>
    <cellStyle name="備註 4 2 3 2" xfId="3045"/>
    <cellStyle name="備註 4 2 3 20" xfId="4377"/>
    <cellStyle name="備註 4 2 3 21" xfId="4245"/>
    <cellStyle name="備註 4 2 3 22" xfId="3977"/>
    <cellStyle name="備註 4 2 3 23" xfId="4260"/>
    <cellStyle name="備註 4 2 3 24" xfId="4298"/>
    <cellStyle name="備註 4 2 3 25" xfId="4780"/>
    <cellStyle name="備註 4 2 3 26" xfId="5225"/>
    <cellStyle name="備註 4 2 3 27" xfId="5595"/>
    <cellStyle name="備註 4 2 3 28" xfId="5646"/>
    <cellStyle name="備註 4 2 3 29" xfId="5021"/>
    <cellStyle name="備註 4 2 3 3" xfId="2625"/>
    <cellStyle name="備註 4 2 3 30" xfId="5328"/>
    <cellStyle name="備註 4 2 3 31" xfId="5756"/>
    <cellStyle name="備註 4 2 3 32" xfId="4986"/>
    <cellStyle name="備註 4 2 3 33" xfId="5382"/>
    <cellStyle name="備註 4 2 3 34" xfId="5207"/>
    <cellStyle name="備註 4 2 3 35" xfId="5739"/>
    <cellStyle name="備註 4 2 3 36" xfId="5720"/>
    <cellStyle name="備註 4 2 3 37" xfId="6316"/>
    <cellStyle name="備註 4 2 3 38" xfId="6609"/>
    <cellStyle name="備註 4 2 3 39" xfId="6228"/>
    <cellStyle name="備註 4 2 3 4" xfId="3117"/>
    <cellStyle name="備註 4 2 3 40" xfId="6612"/>
    <cellStyle name="備註 4 2 3 41" xfId="6179"/>
    <cellStyle name="備註 4 2 3 42" xfId="8611"/>
    <cellStyle name="備註 4 2 3 43" xfId="11598"/>
    <cellStyle name="備註 4 2 3 44" xfId="7940"/>
    <cellStyle name="備註 4 2 3 45" xfId="8962"/>
    <cellStyle name="備註 4 2 3 46" xfId="12478"/>
    <cellStyle name="備註 4 2 3 47" xfId="7829"/>
    <cellStyle name="備註 4 2 3 48" xfId="14715"/>
    <cellStyle name="備註 4 2 3 49" xfId="15860"/>
    <cellStyle name="備註 4 2 3 5" xfId="2579"/>
    <cellStyle name="備註 4 2 3 50" xfId="10972"/>
    <cellStyle name="備註 4 2 3 51" xfId="9147"/>
    <cellStyle name="備註 4 2 3 52" xfId="16948"/>
    <cellStyle name="備註 4 2 3 53" xfId="7865"/>
    <cellStyle name="備註 4 2 3 54" xfId="21892"/>
    <cellStyle name="備註 4 2 3 55" xfId="23005"/>
    <cellStyle name="備註 4 2 3 56" xfId="24104"/>
    <cellStyle name="備註 4 2 3 57" xfId="14709"/>
    <cellStyle name="備註 4 2 3 58" xfId="28084"/>
    <cellStyle name="備註 4 2 3 59" xfId="27121"/>
    <cellStyle name="備註 4 2 3 6" xfId="3193"/>
    <cellStyle name="備註 4 2 3 60" xfId="10067"/>
    <cellStyle name="備註 4 2 3 7" xfId="2532"/>
    <cellStyle name="備註 4 2 3 8" xfId="3270"/>
    <cellStyle name="備註 4 2 3 9" xfId="2822"/>
    <cellStyle name="備註 4 2 30" xfId="5695"/>
    <cellStyle name="備註 4 2 31" xfId="5306"/>
    <cellStyle name="備註 4 2 32" xfId="5062"/>
    <cellStyle name="備註 4 2 33" xfId="5321"/>
    <cellStyle name="備註 4 2 34" xfId="5764"/>
    <cellStyle name="備註 4 2 35" xfId="4975"/>
    <cellStyle name="備註 4 2 36" xfId="5083"/>
    <cellStyle name="備註 4 2 37" xfId="5894"/>
    <cellStyle name="備註 4 2 38" xfId="5512"/>
    <cellStyle name="備註 4 2 39" xfId="6314"/>
    <cellStyle name="備註 4 2 4" xfId="3043"/>
    <cellStyle name="備註 4 2 40" xfId="6601"/>
    <cellStyle name="備註 4 2 41" xfId="6567"/>
    <cellStyle name="備註 4 2 42" xfId="6755"/>
    <cellStyle name="備註 4 2 43" xfId="6789"/>
    <cellStyle name="備註 4 2 44" xfId="8609"/>
    <cellStyle name="備註 4 2 45" xfId="12906"/>
    <cellStyle name="備註 4 2 46" xfId="14124"/>
    <cellStyle name="備註 4 2 47" xfId="15339"/>
    <cellStyle name="備註 4 2 48" xfId="16527"/>
    <cellStyle name="備註 4 2 49" xfId="17101"/>
    <cellStyle name="備註 4 2 5" xfId="2627"/>
    <cellStyle name="備註 4 2 50" xfId="18891"/>
    <cellStyle name="備註 4 2 51" xfId="20033"/>
    <cellStyle name="備註 4 2 52" xfId="17097"/>
    <cellStyle name="備註 4 2 53" xfId="22290"/>
    <cellStyle name="備註 4 2 54" xfId="23399"/>
    <cellStyle name="備註 4 2 55" xfId="24493"/>
    <cellStyle name="備註 4 2 56" xfId="25574"/>
    <cellStyle name="備註 4 2 57" xfId="26641"/>
    <cellStyle name="備註 4 2 58" xfId="27686"/>
    <cellStyle name="備註 4 2 59" xfId="25186"/>
    <cellStyle name="備註 4 2 6" xfId="3115"/>
    <cellStyle name="備註 4 2 60" xfId="29193"/>
    <cellStyle name="備註 4 2 61" xfId="30643"/>
    <cellStyle name="備註 4 2 62" xfId="31100"/>
    <cellStyle name="備註 4 2 7" xfId="2581"/>
    <cellStyle name="備註 4 2 8" xfId="3191"/>
    <cellStyle name="備註 4 2 9" xfId="2534"/>
    <cellStyle name="備註 4 20" xfId="3106"/>
    <cellStyle name="備註 4 21" xfId="2590"/>
    <cellStyle name="備註 4 22" xfId="3182"/>
    <cellStyle name="備註 4 23" xfId="2543"/>
    <cellStyle name="備註 4 24" xfId="3259"/>
    <cellStyle name="備註 4 25" xfId="2833"/>
    <cellStyle name="備註 4 26" xfId="3224"/>
    <cellStyle name="備註 4 27" xfId="2868"/>
    <cellStyle name="備註 4 28" xfId="3153"/>
    <cellStyle name="備註 4 29" xfId="2952"/>
    <cellStyle name="備註 4 3" xfId="1452"/>
    <cellStyle name="備註 4 3 10" xfId="2436"/>
    <cellStyle name="備註 4 3 11" xfId="3349"/>
    <cellStyle name="備註 4 3 12" xfId="2488"/>
    <cellStyle name="備註 4 3 13" xfId="3384"/>
    <cellStyle name="備註 4 3 14" xfId="3309"/>
    <cellStyle name="備註 4 3 15" xfId="3399"/>
    <cellStyle name="備註 4 3 16" xfId="3659"/>
    <cellStyle name="備註 4 3 17" xfId="4082"/>
    <cellStyle name="備註 4 3 18" xfId="4372"/>
    <cellStyle name="備註 4 3 19" xfId="3873"/>
    <cellStyle name="備註 4 3 2" xfId="3046"/>
    <cellStyle name="備註 4 3 20" xfId="4187"/>
    <cellStyle name="備註 4 3 21" xfId="4020"/>
    <cellStyle name="備註 4 3 22" xfId="4439"/>
    <cellStyle name="備註 4 3 23" xfId="4445"/>
    <cellStyle name="備註 4 3 24" xfId="4451"/>
    <cellStyle name="備註 4 3 25" xfId="4781"/>
    <cellStyle name="備註 4 3 26" xfId="5226"/>
    <cellStyle name="備註 4 3 27" xfId="5525"/>
    <cellStyle name="備註 4 3 28" xfId="5184"/>
    <cellStyle name="備註 4 3 29" xfId="5075"/>
    <cellStyle name="備註 4 3 3" xfId="2624"/>
    <cellStyle name="備註 4 3 30" xfId="5669"/>
    <cellStyle name="備註 4 3 31" xfId="5698"/>
    <cellStyle name="備註 4 3 32" xfId="5092"/>
    <cellStyle name="備註 4 3 33" xfId="5482"/>
    <cellStyle name="備註 4 3 34" xfId="4941"/>
    <cellStyle name="備註 4 3 35" xfId="5571"/>
    <cellStyle name="備註 4 3 36" xfId="4995"/>
    <cellStyle name="備註 4 3 37" xfId="6317"/>
    <cellStyle name="備註 4 3 38" xfId="6742"/>
    <cellStyle name="備註 4 3 39" xfId="6716"/>
    <cellStyle name="備註 4 3 4" xfId="3118"/>
    <cellStyle name="備註 4 3 40" xfId="6229"/>
    <cellStyle name="備註 4 3 41" xfId="6178"/>
    <cellStyle name="備註 4 3 42" xfId="8612"/>
    <cellStyle name="備註 4 3 43" xfId="11721"/>
    <cellStyle name="備註 4 3 44" xfId="7845"/>
    <cellStyle name="備註 4 3 45" xfId="11164"/>
    <cellStyle name="備註 4 3 46" xfId="11738"/>
    <cellStyle name="備註 4 3 47" xfId="11564"/>
    <cellStyle name="備註 4 3 48" xfId="7680"/>
    <cellStyle name="備註 4 3 49" xfId="14644"/>
    <cellStyle name="備註 4 3 5" xfId="2578"/>
    <cellStyle name="備註 4 3 50" xfId="9727"/>
    <cellStyle name="備註 4 3 51" xfId="20445"/>
    <cellStyle name="備註 4 3 52" xfId="18305"/>
    <cellStyle name="備註 4 3 53" xfId="8886"/>
    <cellStyle name="備註 4 3 54" xfId="9642"/>
    <cellStyle name="備註 4 3 55" xfId="17078"/>
    <cellStyle name="備註 4 3 56" xfId="8899"/>
    <cellStyle name="備註 4 3 57" xfId="8833"/>
    <cellStyle name="備註 4 3 58" xfId="23370"/>
    <cellStyle name="備註 4 3 59" xfId="26051"/>
    <cellStyle name="備註 4 3 6" xfId="3194"/>
    <cellStyle name="備註 4 3 60" xfId="23348"/>
    <cellStyle name="備註 4 3 7" xfId="2531"/>
    <cellStyle name="備註 4 3 8" xfId="3271"/>
    <cellStyle name="備註 4 3 9" xfId="3457"/>
    <cellStyle name="備註 4 30" xfId="3089"/>
    <cellStyle name="備註 4 31" xfId="3358"/>
    <cellStyle name="備註 4 32" xfId="3647"/>
    <cellStyle name="備註 4 33" xfId="4070"/>
    <cellStyle name="備註 4 34" xfId="4353"/>
    <cellStyle name="備註 4 35" xfId="3890"/>
    <cellStyle name="備註 4 36" xfId="4170"/>
    <cellStyle name="備註 4 37" xfId="4032"/>
    <cellStyle name="備註 4 38" xfId="4271"/>
    <cellStyle name="備註 4 39" xfId="3961"/>
    <cellStyle name="備註 4 4" xfId="1453"/>
    <cellStyle name="備註 4 4 10" xfId="2444"/>
    <cellStyle name="備註 4 4 11" xfId="3343"/>
    <cellStyle name="備註 4 4 12" xfId="2491"/>
    <cellStyle name="備註 4 4 13" xfId="3422"/>
    <cellStyle name="備註 4 4 14" xfId="2783"/>
    <cellStyle name="備註 4 4 15" xfId="3398"/>
    <cellStyle name="備註 4 4 16" xfId="3660"/>
    <cellStyle name="備註 4 4 17" xfId="4083"/>
    <cellStyle name="備註 4 4 18" xfId="4285"/>
    <cellStyle name="備註 4 4 19" xfId="3947"/>
    <cellStyle name="備註 4 4 2" xfId="3047"/>
    <cellStyle name="備註 4 4 20" xfId="4116"/>
    <cellStyle name="備註 4 4 21" xfId="4362"/>
    <cellStyle name="備註 4 4 22" xfId="3883"/>
    <cellStyle name="備註 4 4 23" xfId="4177"/>
    <cellStyle name="備註 4 4 24" xfId="4028"/>
    <cellStyle name="備註 4 4 25" xfId="4782"/>
    <cellStyle name="備註 4 4 26" xfId="5227"/>
    <cellStyle name="備註 4 4 27" xfId="5599"/>
    <cellStyle name="備註 4 4 28" xfId="5647"/>
    <cellStyle name="備註 4 4 29" xfId="5081"/>
    <cellStyle name="備註 4 4 3" xfId="2623"/>
    <cellStyle name="備註 4 4 30" xfId="5295"/>
    <cellStyle name="備註 4 4 31" xfId="5467"/>
    <cellStyle name="備註 4 4 32" xfId="5159"/>
    <cellStyle name="備註 4 4 33" xfId="5618"/>
    <cellStyle name="備註 4 4 34" xfId="5109"/>
    <cellStyle name="備註 4 4 35" xfId="5265"/>
    <cellStyle name="備註 4 4 36" xfId="5397"/>
    <cellStyle name="備註 4 4 37" xfId="6318"/>
    <cellStyle name="備註 4 4 38" xfId="6710"/>
    <cellStyle name="備註 4 4 39" xfId="7138"/>
    <cellStyle name="備註 4 4 4" xfId="3119"/>
    <cellStyle name="備註 4 4 40" xfId="6976"/>
    <cellStyle name="備註 4 4 41" xfId="6695"/>
    <cellStyle name="備註 4 4 42" xfId="8613"/>
    <cellStyle name="備註 4 4 43" xfId="11650"/>
    <cellStyle name="備註 4 4 44" xfId="7902"/>
    <cellStyle name="備註 4 4 45" xfId="8984"/>
    <cellStyle name="備註 4 4 46" xfId="9970"/>
    <cellStyle name="備註 4 4 47" xfId="11554"/>
    <cellStyle name="備註 4 4 48" xfId="10452"/>
    <cellStyle name="備註 4 4 49" xfId="14260"/>
    <cellStyle name="備註 4 4 5" xfId="2577"/>
    <cellStyle name="備註 4 4 50" xfId="12208"/>
    <cellStyle name="備註 4 4 51" xfId="10611"/>
    <cellStyle name="備註 4 4 52" xfId="10198"/>
    <cellStyle name="備註 4 4 53" xfId="15803"/>
    <cellStyle name="備註 4 4 54" xfId="10537"/>
    <cellStyle name="備註 4 4 55" xfId="11100"/>
    <cellStyle name="備註 4 4 56" xfId="10815"/>
    <cellStyle name="備註 4 4 57" xfId="24956"/>
    <cellStyle name="備註 4 4 58" xfId="7789"/>
    <cellStyle name="備註 4 4 59" xfId="25701"/>
    <cellStyle name="備註 4 4 6" xfId="3195"/>
    <cellStyle name="備註 4 4 60" xfId="19686"/>
    <cellStyle name="備註 4 4 7" xfId="2530"/>
    <cellStyle name="備註 4 4 8" xfId="3272"/>
    <cellStyle name="備註 4 4 9" xfId="3450"/>
    <cellStyle name="備註 4 40" xfId="4361"/>
    <cellStyle name="備註 4 41" xfId="4769"/>
    <cellStyle name="備註 4 42" xfId="5214"/>
    <cellStyle name="備註 4 43" xfId="5730"/>
    <cellStyle name="備註 4 44" xfId="5024"/>
    <cellStyle name="備註 4 45" xfId="5893"/>
    <cellStyle name="備註 4 46" xfId="5882"/>
    <cellStyle name="備註 4 47" xfId="5915"/>
    <cellStyle name="備註 4 48" xfId="5933"/>
    <cellStyle name="備註 4 49" xfId="5949"/>
    <cellStyle name="備註 4 5" xfId="1454"/>
    <cellStyle name="備註 4 5 10" xfId="3237"/>
    <cellStyle name="備註 4 5 11" xfId="2855"/>
    <cellStyle name="備註 4 5 12" xfId="3497"/>
    <cellStyle name="備註 4 5 13" xfId="2889"/>
    <cellStyle name="備註 4 5 14" xfId="3102"/>
    <cellStyle name="備註 4 5 15" xfId="2452"/>
    <cellStyle name="備註 4 5 16" xfId="3661"/>
    <cellStyle name="備註 4 5 17" xfId="4084"/>
    <cellStyle name="備註 4 5 18" xfId="4352"/>
    <cellStyle name="備註 4 5 19" xfId="3891"/>
    <cellStyle name="備註 4 5 2" xfId="3048"/>
    <cellStyle name="備註 4 5 20" xfId="4169"/>
    <cellStyle name="備註 4 5 21" xfId="4033"/>
    <cellStyle name="備註 4 5 22" xfId="4375"/>
    <cellStyle name="備註 4 5 23" xfId="3871"/>
    <cellStyle name="備註 4 5 24" xfId="4189"/>
    <cellStyle name="備註 4 5 25" xfId="4783"/>
    <cellStyle name="備註 4 5 26" xfId="5228"/>
    <cellStyle name="備註 4 5 27" xfId="5434"/>
    <cellStyle name="備註 4 5 28" xfId="5715"/>
    <cellStyle name="備註 4 5 29" xfId="5473"/>
    <cellStyle name="備註 4 5 3" xfId="2622"/>
    <cellStyle name="備註 4 5 30" xfId="5020"/>
    <cellStyle name="備註 4 5 31" xfId="5685"/>
    <cellStyle name="備註 4 5 32" xfId="5320"/>
    <cellStyle name="備註 4 5 33" xfId="5582"/>
    <cellStyle name="備註 4 5 34" xfId="5630"/>
    <cellStyle name="備註 4 5 35" xfId="4962"/>
    <cellStyle name="備註 4 5 36" xfId="5688"/>
    <cellStyle name="備註 4 5 37" xfId="6319"/>
    <cellStyle name="備註 4 5 38" xfId="6765"/>
    <cellStyle name="備註 4 5 39" xfId="6230"/>
    <cellStyle name="備註 4 5 4" xfId="3120"/>
    <cellStyle name="備註 4 5 40" xfId="7229"/>
    <cellStyle name="備註 4 5 41" xfId="6753"/>
    <cellStyle name="備註 4 5 42" xfId="8614"/>
    <cellStyle name="備註 4 5 43" xfId="11531"/>
    <cellStyle name="備註 4 5 44" xfId="8000"/>
    <cellStyle name="備註 4 5 45" xfId="8915"/>
    <cellStyle name="備註 4 5 46" xfId="10762"/>
    <cellStyle name="備註 4 5 47" xfId="13404"/>
    <cellStyle name="備註 4 5 48" xfId="10125"/>
    <cellStyle name="備註 4 5 49" xfId="9705"/>
    <cellStyle name="備註 4 5 5" xfId="2576"/>
    <cellStyle name="備註 4 5 50" xfId="8027"/>
    <cellStyle name="備註 4 5 51" xfId="8861"/>
    <cellStyle name="備註 4 5 52" xfId="8949"/>
    <cellStyle name="備註 4 5 53" xfId="12610"/>
    <cellStyle name="備註 4 5 54" xfId="17018"/>
    <cellStyle name="備註 4 5 55" xfId="13435"/>
    <cellStyle name="備註 4 5 56" xfId="8655"/>
    <cellStyle name="備註 4 5 57" xfId="11427"/>
    <cellStyle name="備註 4 5 58" xfId="22243"/>
    <cellStyle name="備註 4 5 59" xfId="13735"/>
    <cellStyle name="備註 4 5 6" xfId="3196"/>
    <cellStyle name="備註 4 5 60" xfId="27057"/>
    <cellStyle name="備註 4 5 7" xfId="2529"/>
    <cellStyle name="備註 4 5 8" xfId="3273"/>
    <cellStyle name="備註 4 5 9" xfId="2821"/>
    <cellStyle name="備註 4 50" xfId="5960"/>
    <cellStyle name="備註 4 51" xfId="5966"/>
    <cellStyle name="備註 4 52" xfId="5971"/>
    <cellStyle name="備註 4 53" xfId="6305"/>
    <cellStyle name="備註 4 54" xfId="6746"/>
    <cellStyle name="備註 4 55" xfId="6280"/>
    <cellStyle name="備註 4 56" xfId="6709"/>
    <cellStyle name="備註 4 57" xfId="6564"/>
    <cellStyle name="備註 4 58" xfId="8600"/>
    <cellStyle name="備註 4 59" xfId="9638"/>
    <cellStyle name="備註 4 6" xfId="1455"/>
    <cellStyle name="備註 4 6 10" xfId="3238"/>
    <cellStyle name="備註 4 6 11" xfId="2854"/>
    <cellStyle name="備註 4 6 12" xfId="3513"/>
    <cellStyle name="備註 4 6 13" xfId="2888"/>
    <cellStyle name="備註 4 6 14" xfId="3103"/>
    <cellStyle name="備註 4 6 15" xfId="3389"/>
    <cellStyle name="備註 4 6 16" xfId="3662"/>
    <cellStyle name="備註 4 6 17" xfId="4085"/>
    <cellStyle name="備註 4 6 18" xfId="4346"/>
    <cellStyle name="備註 4 6 19" xfId="3895"/>
    <cellStyle name="備註 4 6 2" xfId="3049"/>
    <cellStyle name="備註 4 6 20" xfId="4165"/>
    <cellStyle name="備註 4 6 21" xfId="4037"/>
    <cellStyle name="備註 4 6 22" xfId="4401"/>
    <cellStyle name="備註 4 6 23" xfId="3847"/>
    <cellStyle name="備註 4 6 24" xfId="4212"/>
    <cellStyle name="備註 4 6 25" xfId="4784"/>
    <cellStyle name="備註 4 6 26" xfId="5229"/>
    <cellStyle name="備註 4 6 27" xfId="5617"/>
    <cellStyle name="備註 4 6 28" xfId="5106"/>
    <cellStyle name="備註 4 6 29" xfId="5076"/>
    <cellStyle name="備註 4 6 3" xfId="2621"/>
    <cellStyle name="備註 4 6 30" xfId="5423"/>
    <cellStyle name="備註 4 6 31" xfId="5753"/>
    <cellStyle name="備註 4 6 32" xfId="5006"/>
    <cellStyle name="備註 4 6 33" xfId="5331"/>
    <cellStyle name="備註 4 6 34" xfId="5404"/>
    <cellStyle name="備註 4 6 35" xfId="5457"/>
    <cellStyle name="備註 4 6 36" xfId="5181"/>
    <cellStyle name="備註 4 6 37" xfId="6320"/>
    <cellStyle name="備註 4 6 38" xfId="6740"/>
    <cellStyle name="備註 4 6 39" xfId="7061"/>
    <cellStyle name="備註 4 6 4" xfId="3121"/>
    <cellStyle name="備註 4 6 40" xfId="6629"/>
    <cellStyle name="備註 4 6 41" xfId="6481"/>
    <cellStyle name="備註 4 6 42" xfId="8615"/>
    <cellStyle name="備註 4 6 43" xfId="11510"/>
    <cellStyle name="備註 4 6 44" xfId="8018"/>
    <cellStyle name="備註 4 6 45" xfId="11161"/>
    <cellStyle name="備註 4 6 46" xfId="12192"/>
    <cellStyle name="備註 4 6 47" xfId="9758"/>
    <cellStyle name="備註 4 6 48" xfId="16947"/>
    <cellStyle name="備註 4 6 49" xfId="14950"/>
    <cellStyle name="備註 4 6 5" xfId="2575"/>
    <cellStyle name="備註 4 6 50" xfId="8412"/>
    <cellStyle name="備註 4 6 51" xfId="11544"/>
    <cellStyle name="備註 4 6 52" xfId="10505"/>
    <cellStyle name="備註 4 6 53" xfId="10225"/>
    <cellStyle name="備註 4 6 54" xfId="21649"/>
    <cellStyle name="備註 4 6 55" xfId="22759"/>
    <cellStyle name="備註 4 6 56" xfId="23865"/>
    <cellStyle name="備註 4 6 57" xfId="10235"/>
    <cellStyle name="備註 4 6 58" xfId="11215"/>
    <cellStyle name="備註 4 6 59" xfId="26285"/>
    <cellStyle name="備註 4 6 6" xfId="3197"/>
    <cellStyle name="備註 4 6 60" xfId="19871"/>
    <cellStyle name="備註 4 6 7" xfId="2528"/>
    <cellStyle name="備註 4 6 8" xfId="3274"/>
    <cellStyle name="備註 4 6 9" xfId="2820"/>
    <cellStyle name="備註 4 60" xfId="9631"/>
    <cellStyle name="備註 4 61" xfId="9930"/>
    <cellStyle name="備註 4 62" xfId="10124"/>
    <cellStyle name="備註 4 63" xfId="9293"/>
    <cellStyle name="備註 4 64" xfId="9734"/>
    <cellStyle name="備註 4 65" xfId="10608"/>
    <cellStyle name="備註 4 66" xfId="10301"/>
    <cellStyle name="備註 4 67" xfId="9063"/>
    <cellStyle name="備註 4 68" xfId="10712"/>
    <cellStyle name="備註 4 69" xfId="11803"/>
    <cellStyle name="備註 4 7" xfId="1456"/>
    <cellStyle name="備註 4 7 10" xfId="3239"/>
    <cellStyle name="備註 4 7 11" xfId="2853"/>
    <cellStyle name="備註 4 7 12" xfId="3492"/>
    <cellStyle name="備註 4 7 13" xfId="2500"/>
    <cellStyle name="備註 4 7 14" xfId="3104"/>
    <cellStyle name="備註 4 7 15" xfId="3420"/>
    <cellStyle name="備註 4 7 16" xfId="3663"/>
    <cellStyle name="備註 4 7 17" xfId="4086"/>
    <cellStyle name="備註 4 7 18" xfId="4367"/>
    <cellStyle name="備註 4 7 19" xfId="3878"/>
    <cellStyle name="備註 4 7 2" xfId="3050"/>
    <cellStyle name="備註 4 7 20" xfId="4182"/>
    <cellStyle name="備註 4 7 21" xfId="4023"/>
    <cellStyle name="備註 4 7 22" xfId="4313"/>
    <cellStyle name="備註 4 7 23" xfId="3924"/>
    <cellStyle name="備註 4 7 24" xfId="4139"/>
    <cellStyle name="備註 4 7 25" xfId="4785"/>
    <cellStyle name="備註 4 7 26" xfId="5230"/>
    <cellStyle name="備註 4 7 27" xfId="5510"/>
    <cellStyle name="備註 4 7 28" xfId="5170"/>
    <cellStyle name="備註 4 7 29" xfId="5018"/>
    <cellStyle name="備註 4 7 3" xfId="2620"/>
    <cellStyle name="備註 4 7 30" xfId="5190"/>
    <cellStyle name="備註 4 7 31" xfId="5671"/>
    <cellStyle name="備註 4 7 32" xfId="5547"/>
    <cellStyle name="備註 4 7 33" xfId="5757"/>
    <cellStyle name="備註 4 7 34" xfId="5288"/>
    <cellStyle name="備註 4 7 35" xfId="5821"/>
    <cellStyle name="備註 4 7 36" xfId="5594"/>
    <cellStyle name="備註 4 7 37" xfId="6321"/>
    <cellStyle name="備註 4 7 38" xfId="6713"/>
    <cellStyle name="備註 4 7 39" xfId="6763"/>
    <cellStyle name="備註 4 7 4" xfId="3122"/>
    <cellStyle name="備註 4 7 40" xfId="6081"/>
    <cellStyle name="備註 4 7 41" xfId="6828"/>
    <cellStyle name="備註 4 7 42" xfId="8616"/>
    <cellStyle name="備註 4 7 43" xfId="11289"/>
    <cellStyle name="備註 4 7 44" xfId="10276"/>
    <cellStyle name="備註 4 7 45" xfId="10066"/>
    <cellStyle name="備註 4 7 46" xfId="10948"/>
    <cellStyle name="備註 4 7 47" xfId="8104"/>
    <cellStyle name="備註 4 7 48" xfId="10652"/>
    <cellStyle name="備註 4 7 49" xfId="7791"/>
    <cellStyle name="備註 4 7 5" xfId="2574"/>
    <cellStyle name="備註 4 7 50" xfId="19949"/>
    <cellStyle name="備註 4 7 51" xfId="9144"/>
    <cellStyle name="備註 4 7 52" xfId="10371"/>
    <cellStyle name="備註 4 7 53" xfId="12965"/>
    <cellStyle name="備註 4 7 54" xfId="8709"/>
    <cellStyle name="備註 4 7 55" xfId="8506"/>
    <cellStyle name="備註 4 7 56" xfId="19387"/>
    <cellStyle name="備註 4 7 57" xfId="27602"/>
    <cellStyle name="備註 4 7 58" xfId="22238"/>
    <cellStyle name="備註 4 7 59" xfId="11378"/>
    <cellStyle name="備註 4 7 6" xfId="3198"/>
    <cellStyle name="備註 4 7 60" xfId="8112"/>
    <cellStyle name="備註 4 7 7" xfId="2527"/>
    <cellStyle name="備註 4 7 8" xfId="3275"/>
    <cellStyle name="備註 4 7 9" xfId="2819"/>
    <cellStyle name="備註 4 70" xfId="10988"/>
    <cellStyle name="備註 4 71" xfId="10417"/>
    <cellStyle name="備註 4 72" xfId="19473"/>
    <cellStyle name="備註 4 73" xfId="25001"/>
    <cellStyle name="備註 4 74" xfId="19589"/>
    <cellStyle name="備註 4 75" xfId="17690"/>
    <cellStyle name="備註 4 76" xfId="7716"/>
    <cellStyle name="備註 4 8" xfId="1457"/>
    <cellStyle name="備註 4 8 10" xfId="3240"/>
    <cellStyle name="備註 4 8 11" xfId="2852"/>
    <cellStyle name="備註 4 8 12" xfId="3517"/>
    <cellStyle name="備註 4 8 13" xfId="2469"/>
    <cellStyle name="備註 4 8 14" xfId="3335"/>
    <cellStyle name="備註 4 8 15" xfId="2472"/>
    <cellStyle name="備註 4 8 16" xfId="3664"/>
    <cellStyle name="備註 4 8 17" xfId="4087"/>
    <cellStyle name="備註 4 8 18" xfId="4337"/>
    <cellStyle name="備註 4 8 19" xfId="3903"/>
    <cellStyle name="備註 4 8 2" xfId="3051"/>
    <cellStyle name="備註 4 8 20" xfId="4158"/>
    <cellStyle name="備註 4 8 21" xfId="4296"/>
    <cellStyle name="備註 4 8 22" xfId="3938"/>
    <cellStyle name="備註 4 8 23" xfId="4125"/>
    <cellStyle name="備註 4 8 24" xfId="4058"/>
    <cellStyle name="備註 4 8 25" xfId="4786"/>
    <cellStyle name="備註 4 8 26" xfId="5231"/>
    <cellStyle name="備註 4 8 27" xfId="5584"/>
    <cellStyle name="備註 4 8 28" xfId="5625"/>
    <cellStyle name="備註 4 8 29" xfId="5491"/>
    <cellStyle name="備註 4 8 3" xfId="2619"/>
    <cellStyle name="備註 4 8 30" xfId="5447"/>
    <cellStyle name="備註 4 8 31" xfId="5609"/>
    <cellStyle name="備註 4 8 32" xfId="5144"/>
    <cellStyle name="備註 4 8 33" xfId="4942"/>
    <cellStyle name="備註 4 8 34" xfId="5890"/>
    <cellStyle name="備註 4 8 35" xfId="5481"/>
    <cellStyle name="備註 4 8 36" xfId="5860"/>
    <cellStyle name="備註 4 8 37" xfId="6322"/>
    <cellStyle name="備註 4 8 38" xfId="6760"/>
    <cellStyle name="備註 4 8 39" xfId="6779"/>
    <cellStyle name="備註 4 8 4" xfId="3123"/>
    <cellStyle name="備註 4 8 40" xfId="6628"/>
    <cellStyle name="備註 4 8 41" xfId="6506"/>
    <cellStyle name="備註 4 8 42" xfId="8617"/>
    <cellStyle name="備註 4 8 43" xfId="11646"/>
    <cellStyle name="備註 4 8 44" xfId="7907"/>
    <cellStyle name="備註 4 8 45" xfId="9345"/>
    <cellStyle name="備註 4 8 46" xfId="11403"/>
    <cellStyle name="備註 4 8 47" xfId="16438"/>
    <cellStyle name="備註 4 8 48" xfId="11698"/>
    <cellStyle name="備註 4 8 49" xfId="10728"/>
    <cellStyle name="備註 4 8 5" xfId="2573"/>
    <cellStyle name="備註 4 8 50" xfId="11512"/>
    <cellStyle name="備註 4 8 51" xfId="14572"/>
    <cellStyle name="備註 4 8 52" xfId="9467"/>
    <cellStyle name="備註 4 8 53" xfId="12154"/>
    <cellStyle name="備註 4 8 54" xfId="15859"/>
    <cellStyle name="備註 4 8 55" xfId="17373"/>
    <cellStyle name="備註 4 8 56" xfId="20163"/>
    <cellStyle name="備註 4 8 57" xfId="15356"/>
    <cellStyle name="備註 4 8 58" xfId="15760"/>
    <cellStyle name="備註 4 8 59" xfId="22958"/>
    <cellStyle name="備註 4 8 6" xfId="3199"/>
    <cellStyle name="備註 4 8 60" xfId="30568"/>
    <cellStyle name="備註 4 8 7" xfId="2526"/>
    <cellStyle name="備註 4 8 8" xfId="3276"/>
    <cellStyle name="備註 4 8 9" xfId="2818"/>
    <cellStyle name="備註 4 9" xfId="1458"/>
    <cellStyle name="備註 4 9 10" xfId="3241"/>
    <cellStyle name="備註 4 9 11" xfId="2851"/>
    <cellStyle name="備註 4 9 12" xfId="3165"/>
    <cellStyle name="備註 4 9 13" xfId="3562"/>
    <cellStyle name="備註 4 9 14" xfId="3407"/>
    <cellStyle name="備註 4 9 15" xfId="3383"/>
    <cellStyle name="備註 4 9 16" xfId="3665"/>
    <cellStyle name="備註 4 9 17" xfId="4088"/>
    <cellStyle name="備註 4 9 18" xfId="4381"/>
    <cellStyle name="備註 4 9 19" xfId="3867"/>
    <cellStyle name="備註 4 9 2" xfId="3052"/>
    <cellStyle name="備註 4 9 20" xfId="4193"/>
    <cellStyle name="備註 4 9 21" xfId="4016"/>
    <cellStyle name="備註 4 9 22" xfId="4403"/>
    <cellStyle name="備註 4 9 23" xfId="3845"/>
    <cellStyle name="備註 4 9 24" xfId="4214"/>
    <cellStyle name="備註 4 9 25" xfId="4787"/>
    <cellStyle name="備註 4 9 26" xfId="5232"/>
    <cellStyle name="備註 4 9 27" xfId="5453"/>
    <cellStyle name="備註 4 9 28" xfId="5158"/>
    <cellStyle name="備註 4 9 29" xfId="5803"/>
    <cellStyle name="備註 4 9 3" xfId="2618"/>
    <cellStyle name="備註 4 9 30" xfId="5807"/>
    <cellStyle name="備註 4 9 31" xfId="5309"/>
    <cellStyle name="備註 4 9 32" xfId="5881"/>
    <cellStyle name="備註 4 9 33" xfId="5914"/>
    <cellStyle name="備註 4 9 34" xfId="5932"/>
    <cellStyle name="備註 4 9 35" xfId="5948"/>
    <cellStyle name="備註 4 9 36" xfId="5959"/>
    <cellStyle name="備註 4 9 37" xfId="6323"/>
    <cellStyle name="備註 4 9 38" xfId="6732"/>
    <cellStyle name="備註 4 9 39" xfId="6634"/>
    <cellStyle name="備註 4 9 4" xfId="3124"/>
    <cellStyle name="備註 4 9 40" xfId="6915"/>
    <cellStyle name="備註 4 9 41" xfId="6296"/>
    <cellStyle name="備註 4 9 42" xfId="8618"/>
    <cellStyle name="備註 4 9 43" xfId="9484"/>
    <cellStyle name="備註 4 9 44" xfId="12815"/>
    <cellStyle name="備註 4 9 45" xfId="14033"/>
    <cellStyle name="備註 4 9 46" xfId="15251"/>
    <cellStyle name="備註 4 9 47" xfId="7821"/>
    <cellStyle name="備註 4 9 48" xfId="17289"/>
    <cellStyle name="備註 4 9 49" xfId="18805"/>
    <cellStyle name="備註 4 9 5" xfId="2572"/>
    <cellStyle name="備註 4 9 50" xfId="10370"/>
    <cellStyle name="備註 4 9 51" xfId="9479"/>
    <cellStyle name="備註 4 9 52" xfId="22207"/>
    <cellStyle name="備註 4 9 53" xfId="23313"/>
    <cellStyle name="備註 4 9 54" xfId="24411"/>
    <cellStyle name="備註 4 9 55" xfId="25491"/>
    <cellStyle name="備註 4 9 56" xfId="26556"/>
    <cellStyle name="備註 4 9 57" xfId="11879"/>
    <cellStyle name="備註 4 9 58" xfId="20171"/>
    <cellStyle name="備註 4 9 59" xfId="29340"/>
    <cellStyle name="備註 4 9 6" xfId="3200"/>
    <cellStyle name="備註 4 9 60" xfId="11006"/>
    <cellStyle name="備註 4 9 7" xfId="2525"/>
    <cellStyle name="備註 4 9 8" xfId="3277"/>
    <cellStyle name="備註 4 9 9" xfId="2817"/>
    <cellStyle name="備註 40" xfId="3851"/>
    <cellStyle name="備註 41" xfId="4208"/>
    <cellStyle name="備註 42" xfId="4252"/>
    <cellStyle name="備註 43" xfId="4481"/>
    <cellStyle name="備註 44" xfId="4523"/>
    <cellStyle name="備註 45" xfId="4565"/>
    <cellStyle name="備註 45 10" xfId="5781"/>
    <cellStyle name="備註 45 10 10" xfId="8301"/>
    <cellStyle name="備註 45 10 11" xfId="11089"/>
    <cellStyle name="備註 45 10 12" xfId="9533"/>
    <cellStyle name="備註 45 10 13" xfId="16284"/>
    <cellStyle name="備註 45 10 14" xfId="9452"/>
    <cellStyle name="備註 45 10 15" xfId="12213"/>
    <cellStyle name="備註 45 10 16" xfId="8825"/>
    <cellStyle name="備註 45 10 17" xfId="11265"/>
    <cellStyle name="備註 45 10 18" xfId="8235"/>
    <cellStyle name="備註 45 10 19" xfId="9445"/>
    <cellStyle name="備註 45 10 2" xfId="7104"/>
    <cellStyle name="備註 45 10 2 10" xfId="22354"/>
    <cellStyle name="備註 45 10 2 11" xfId="23460"/>
    <cellStyle name="備註 45 10 2 12" xfId="24555"/>
    <cellStyle name="備註 45 10 2 13" xfId="25639"/>
    <cellStyle name="備註 45 10 2 14" xfId="26703"/>
    <cellStyle name="備註 45 10 2 15" xfId="27748"/>
    <cellStyle name="備註 45 10 2 16" xfId="28768"/>
    <cellStyle name="備註 45 10 2 17" xfId="29756"/>
    <cellStyle name="備註 45 10 2 18" xfId="30702"/>
    <cellStyle name="備註 45 10 2 19" xfId="31630"/>
    <cellStyle name="備註 45 10 2 2" xfId="12975"/>
    <cellStyle name="備註 45 10 2 20" xfId="32546"/>
    <cellStyle name="備註 45 10 2 3" xfId="14193"/>
    <cellStyle name="備註 45 10 2 4" xfId="15405"/>
    <cellStyle name="備註 45 10 2 5" xfId="16597"/>
    <cellStyle name="備註 45 10 2 6" xfId="17790"/>
    <cellStyle name="備註 45 10 2 7" xfId="18955"/>
    <cellStyle name="備註 45 10 2 8" xfId="20099"/>
    <cellStyle name="備註 45 10 2 9" xfId="21234"/>
    <cellStyle name="備註 45 10 20" xfId="9298"/>
    <cellStyle name="備註 45 10 21" xfId="21584"/>
    <cellStyle name="備註 45 10 22" xfId="10525"/>
    <cellStyle name="備註 45 10 23" xfId="27461"/>
    <cellStyle name="備註 45 10 24" xfId="27365"/>
    <cellStyle name="備註 45 10 25" xfId="10735"/>
    <cellStyle name="備註 45 10 3" xfId="7192"/>
    <cellStyle name="備註 45 10 3 10" xfId="22433"/>
    <cellStyle name="備註 45 10 3 11" xfId="23539"/>
    <cellStyle name="備註 45 10 3 12" xfId="24631"/>
    <cellStyle name="備註 45 10 3 13" xfId="25717"/>
    <cellStyle name="備註 45 10 3 14" xfId="26776"/>
    <cellStyle name="備註 45 10 3 15" xfId="27822"/>
    <cellStyle name="備註 45 10 3 16" xfId="28843"/>
    <cellStyle name="備註 45 10 3 17" xfId="29830"/>
    <cellStyle name="備註 45 10 3 18" xfId="30772"/>
    <cellStyle name="備註 45 10 3 19" xfId="31700"/>
    <cellStyle name="備註 45 10 3 2" xfId="13058"/>
    <cellStyle name="備註 45 10 3 20" xfId="32616"/>
    <cellStyle name="備註 45 10 3 3" xfId="14277"/>
    <cellStyle name="備註 45 10 3 4" xfId="15486"/>
    <cellStyle name="備註 45 10 3 5" xfId="16679"/>
    <cellStyle name="備註 45 10 3 6" xfId="17874"/>
    <cellStyle name="備註 45 10 3 7" xfId="19036"/>
    <cellStyle name="備註 45 10 3 8" xfId="20179"/>
    <cellStyle name="備註 45 10 3 9" xfId="21314"/>
    <cellStyle name="備註 45 10 4" xfId="7272"/>
    <cellStyle name="備註 45 10 4 10" xfId="22505"/>
    <cellStyle name="備註 45 10 4 11" xfId="23611"/>
    <cellStyle name="備註 45 10 4 12" xfId="24703"/>
    <cellStyle name="備註 45 10 4 13" xfId="25790"/>
    <cellStyle name="備註 45 10 4 14" xfId="26852"/>
    <cellStyle name="備註 45 10 4 15" xfId="27894"/>
    <cellStyle name="備註 45 10 4 16" xfId="28915"/>
    <cellStyle name="備註 45 10 4 17" xfId="29903"/>
    <cellStyle name="備註 45 10 4 18" xfId="30843"/>
    <cellStyle name="備註 45 10 4 19" xfId="31770"/>
    <cellStyle name="備註 45 10 4 2" xfId="13132"/>
    <cellStyle name="備註 45 10 4 20" xfId="32686"/>
    <cellStyle name="備註 45 10 4 3" xfId="14354"/>
    <cellStyle name="備註 45 10 4 4" xfId="15563"/>
    <cellStyle name="備註 45 10 4 5" xfId="16755"/>
    <cellStyle name="備註 45 10 4 6" xfId="17950"/>
    <cellStyle name="備註 45 10 4 7" xfId="19114"/>
    <cellStyle name="備註 45 10 4 8" xfId="20254"/>
    <cellStyle name="備註 45 10 4 9" xfId="21390"/>
    <cellStyle name="備註 45 10 5" xfId="7344"/>
    <cellStyle name="備註 45 10 5 10" xfId="22574"/>
    <cellStyle name="備註 45 10 5 11" xfId="23678"/>
    <cellStyle name="備註 45 10 5 12" xfId="24770"/>
    <cellStyle name="備註 45 10 5 13" xfId="25857"/>
    <cellStyle name="備註 45 10 5 14" xfId="26919"/>
    <cellStyle name="備註 45 10 5 15" xfId="27963"/>
    <cellStyle name="備註 45 10 5 16" xfId="28982"/>
    <cellStyle name="備註 45 10 5 17" xfId="29970"/>
    <cellStyle name="備註 45 10 5 18" xfId="30910"/>
    <cellStyle name="備註 45 10 5 19" xfId="31837"/>
    <cellStyle name="備註 45 10 5 2" xfId="13202"/>
    <cellStyle name="備註 45 10 5 20" xfId="32752"/>
    <cellStyle name="備註 45 10 5 3" xfId="14423"/>
    <cellStyle name="備註 45 10 5 4" xfId="15633"/>
    <cellStyle name="備註 45 10 5 5" xfId="16826"/>
    <cellStyle name="備註 45 10 5 6" xfId="18019"/>
    <cellStyle name="備註 45 10 5 7" xfId="19181"/>
    <cellStyle name="備註 45 10 5 8" xfId="20324"/>
    <cellStyle name="備註 45 10 5 9" xfId="21459"/>
    <cellStyle name="備註 45 10 6" xfId="7411"/>
    <cellStyle name="備註 45 10 6 10" xfId="22640"/>
    <cellStyle name="備註 45 10 6 11" xfId="23744"/>
    <cellStyle name="備註 45 10 6 12" xfId="24837"/>
    <cellStyle name="備註 45 10 6 13" xfId="25923"/>
    <cellStyle name="備註 45 10 6 14" xfId="26985"/>
    <cellStyle name="備註 45 10 6 15" xfId="28030"/>
    <cellStyle name="備註 45 10 6 16" xfId="29048"/>
    <cellStyle name="備註 45 10 6 17" xfId="30036"/>
    <cellStyle name="備註 45 10 6 18" xfId="30976"/>
    <cellStyle name="備註 45 10 6 19" xfId="31903"/>
    <cellStyle name="備註 45 10 6 2" xfId="13269"/>
    <cellStyle name="備註 45 10 6 20" xfId="32818"/>
    <cellStyle name="備註 45 10 6 3" xfId="14490"/>
    <cellStyle name="備註 45 10 6 4" xfId="15700"/>
    <cellStyle name="備註 45 10 6 5" xfId="16893"/>
    <cellStyle name="備註 45 10 6 6" xfId="18086"/>
    <cellStyle name="備註 45 10 6 7" xfId="19248"/>
    <cellStyle name="備註 45 10 6 8" xfId="20391"/>
    <cellStyle name="備註 45 10 6 9" xfId="21525"/>
    <cellStyle name="備註 45 10 7" xfId="11817"/>
    <cellStyle name="備註 45 10 8" xfId="7771"/>
    <cellStyle name="備註 45 10 9" xfId="10826"/>
    <cellStyle name="備註 45 11" xfId="5690"/>
    <cellStyle name="備註 45 11 10" xfId="10383"/>
    <cellStyle name="備註 45 11 11" xfId="10192"/>
    <cellStyle name="備註 45 11 12" xfId="13466"/>
    <cellStyle name="備註 45 11 13" xfId="8469"/>
    <cellStyle name="備註 45 11 14" xfId="15892"/>
    <cellStyle name="備註 45 11 15" xfId="8089"/>
    <cellStyle name="備註 45 11 16" xfId="10086"/>
    <cellStyle name="備註 45 11 17" xfId="19423"/>
    <cellStyle name="備註 45 11 18" xfId="9845"/>
    <cellStyle name="備註 45 11 19" xfId="9324"/>
    <cellStyle name="備註 45 11 2" xfId="7084"/>
    <cellStyle name="備註 45 11 2 10" xfId="22336"/>
    <cellStyle name="備註 45 11 2 11" xfId="23444"/>
    <cellStyle name="備註 45 11 2 12" xfId="24539"/>
    <cellStyle name="備註 45 11 2 13" xfId="25620"/>
    <cellStyle name="備註 45 11 2 14" xfId="26686"/>
    <cellStyle name="備註 45 11 2 15" xfId="27732"/>
    <cellStyle name="備註 45 11 2 16" xfId="28752"/>
    <cellStyle name="備註 45 11 2 17" xfId="29738"/>
    <cellStyle name="備註 45 11 2 18" xfId="30687"/>
    <cellStyle name="備註 45 11 2 19" xfId="31615"/>
    <cellStyle name="備註 45 11 2 2" xfId="12957"/>
    <cellStyle name="備註 45 11 2 20" xfId="32531"/>
    <cellStyle name="備註 45 11 2 3" xfId="14173"/>
    <cellStyle name="備註 45 11 2 4" xfId="15386"/>
    <cellStyle name="備註 45 11 2 5" xfId="16579"/>
    <cellStyle name="備註 45 11 2 6" xfId="17772"/>
    <cellStyle name="備註 45 11 2 7" xfId="18938"/>
    <cellStyle name="備註 45 11 2 8" xfId="20081"/>
    <cellStyle name="備註 45 11 2 9" xfId="21218"/>
    <cellStyle name="備註 45 11 20" xfId="18599"/>
    <cellStyle name="備註 45 11 21" xfId="13481"/>
    <cellStyle name="備註 45 11 22" xfId="24997"/>
    <cellStyle name="備註 45 11 23" xfId="10845"/>
    <cellStyle name="備註 45 11 24" xfId="27141"/>
    <cellStyle name="備註 45 11 25" xfId="25008"/>
    <cellStyle name="備註 45 11 3" xfId="6017"/>
    <cellStyle name="備註 45 11 3 10" xfId="10800"/>
    <cellStyle name="備註 45 11 3 11" xfId="9577"/>
    <cellStyle name="備註 45 11 3 12" xfId="8983"/>
    <cellStyle name="備註 45 11 3 13" xfId="10213"/>
    <cellStyle name="備註 45 11 3 14" xfId="7803"/>
    <cellStyle name="備註 45 11 3 15" xfId="12892"/>
    <cellStyle name="備註 45 11 3 16" xfId="12509"/>
    <cellStyle name="備註 45 11 3 17" xfId="21758"/>
    <cellStyle name="備註 45 11 3 18" xfId="27381"/>
    <cellStyle name="備註 45 11 3 19" xfId="23102"/>
    <cellStyle name="備註 45 11 3 2" xfId="12002"/>
    <cellStyle name="備註 45 11 3 20" xfId="26097"/>
    <cellStyle name="備註 45 11 3 3" xfId="10962"/>
    <cellStyle name="備註 45 11 3 4" xfId="8257"/>
    <cellStyle name="備註 45 11 3 5" xfId="8721"/>
    <cellStyle name="備註 45 11 3 6" xfId="9867"/>
    <cellStyle name="備註 45 11 3 7" xfId="10345"/>
    <cellStyle name="備註 45 11 3 8" xfId="11277"/>
    <cellStyle name="備註 45 11 3 9" xfId="11096"/>
    <cellStyle name="備註 45 11 4" xfId="7255"/>
    <cellStyle name="備註 45 11 4 10" xfId="22491"/>
    <cellStyle name="備註 45 11 4 11" xfId="23597"/>
    <cellStyle name="備註 45 11 4 12" xfId="24689"/>
    <cellStyle name="備註 45 11 4 13" xfId="25776"/>
    <cellStyle name="備註 45 11 4 14" xfId="26837"/>
    <cellStyle name="備註 45 11 4 15" xfId="27879"/>
    <cellStyle name="備註 45 11 4 16" xfId="28901"/>
    <cellStyle name="備註 45 11 4 17" xfId="29889"/>
    <cellStyle name="備註 45 11 4 18" xfId="30829"/>
    <cellStyle name="備註 45 11 4 19" xfId="31756"/>
    <cellStyle name="備註 45 11 4 2" xfId="13117"/>
    <cellStyle name="備註 45 11 4 20" xfId="32672"/>
    <cellStyle name="備註 45 11 4 3" xfId="14338"/>
    <cellStyle name="備註 45 11 4 4" xfId="15547"/>
    <cellStyle name="備註 45 11 4 5" xfId="16740"/>
    <cellStyle name="備註 45 11 4 6" xfId="17934"/>
    <cellStyle name="備註 45 11 4 7" xfId="19097"/>
    <cellStyle name="備註 45 11 4 8" xfId="20238"/>
    <cellStyle name="備註 45 11 4 9" xfId="21375"/>
    <cellStyle name="備註 45 11 5" xfId="7328"/>
    <cellStyle name="備註 45 11 5 10" xfId="22558"/>
    <cellStyle name="備註 45 11 5 11" xfId="23663"/>
    <cellStyle name="備註 45 11 5 12" xfId="24755"/>
    <cellStyle name="備註 45 11 5 13" xfId="25842"/>
    <cellStyle name="備註 45 11 5 14" xfId="26904"/>
    <cellStyle name="備註 45 11 5 15" xfId="27947"/>
    <cellStyle name="備註 45 11 5 16" xfId="28967"/>
    <cellStyle name="備註 45 11 5 17" xfId="29955"/>
    <cellStyle name="備註 45 11 5 18" xfId="30895"/>
    <cellStyle name="備註 45 11 5 19" xfId="31822"/>
    <cellStyle name="備註 45 11 5 2" xfId="13186"/>
    <cellStyle name="備註 45 11 5 20" xfId="32738"/>
    <cellStyle name="備註 45 11 5 3" xfId="14407"/>
    <cellStyle name="備註 45 11 5 4" xfId="15618"/>
    <cellStyle name="備註 45 11 5 5" xfId="16810"/>
    <cellStyle name="備註 45 11 5 6" xfId="18004"/>
    <cellStyle name="備註 45 11 5 7" xfId="19166"/>
    <cellStyle name="備註 45 11 5 8" xfId="20308"/>
    <cellStyle name="備註 45 11 5 9" xfId="21443"/>
    <cellStyle name="備註 45 11 6" xfId="7397"/>
    <cellStyle name="備註 45 11 6 10" xfId="22626"/>
    <cellStyle name="備註 45 11 6 11" xfId="23730"/>
    <cellStyle name="備註 45 11 6 12" xfId="24823"/>
    <cellStyle name="備註 45 11 6 13" xfId="25909"/>
    <cellStyle name="備註 45 11 6 14" xfId="26971"/>
    <cellStyle name="備註 45 11 6 15" xfId="28016"/>
    <cellStyle name="備註 45 11 6 16" xfId="29034"/>
    <cellStyle name="備註 45 11 6 17" xfId="30022"/>
    <cellStyle name="備註 45 11 6 18" xfId="30962"/>
    <cellStyle name="備註 45 11 6 19" xfId="31889"/>
    <cellStyle name="備註 45 11 6 2" xfId="13255"/>
    <cellStyle name="備註 45 11 6 20" xfId="32804"/>
    <cellStyle name="備註 45 11 6 3" xfId="14476"/>
    <cellStyle name="備註 45 11 6 4" xfId="15686"/>
    <cellStyle name="備註 45 11 6 5" xfId="16879"/>
    <cellStyle name="備註 45 11 6 6" xfId="18072"/>
    <cellStyle name="備註 45 11 6 7" xfId="19234"/>
    <cellStyle name="備註 45 11 6 8" xfId="20377"/>
    <cellStyle name="備註 45 11 6 9" xfId="21511"/>
    <cellStyle name="備註 45 11 7" xfId="11749"/>
    <cellStyle name="備註 45 11 8" xfId="7820"/>
    <cellStyle name="備註 45 11 9" xfId="9048"/>
    <cellStyle name="備註 45 12" xfId="5496"/>
    <cellStyle name="備註 45 12 10" xfId="11838"/>
    <cellStyle name="備註 45 12 11" xfId="7746"/>
    <cellStyle name="備註 45 12 12" xfId="8877"/>
    <cellStyle name="備註 45 12 13" xfId="11936"/>
    <cellStyle name="備註 45 12 14" xfId="8236"/>
    <cellStyle name="備註 45 12 15" xfId="9019"/>
    <cellStyle name="備註 45 12 16" xfId="19451"/>
    <cellStyle name="備註 45 12 17" xfId="13431"/>
    <cellStyle name="備註 45 12 18" xfId="9594"/>
    <cellStyle name="備註 45 12 19" xfId="10891"/>
    <cellStyle name="備註 45 12 2" xfId="7029"/>
    <cellStyle name="備註 45 12 2 10" xfId="22289"/>
    <cellStyle name="備註 45 12 2 11" xfId="23398"/>
    <cellStyle name="備註 45 12 2 12" xfId="24492"/>
    <cellStyle name="備註 45 12 2 13" xfId="25573"/>
    <cellStyle name="備註 45 12 2 14" xfId="26640"/>
    <cellStyle name="備註 45 12 2 15" xfId="27685"/>
    <cellStyle name="備註 45 12 2 16" xfId="28706"/>
    <cellStyle name="備註 45 12 2 17" xfId="29694"/>
    <cellStyle name="備註 45 12 2 18" xfId="30642"/>
    <cellStyle name="備註 45 12 2 19" xfId="31571"/>
    <cellStyle name="備註 45 12 2 2" xfId="12905"/>
    <cellStyle name="備註 45 12 2 20" xfId="32489"/>
    <cellStyle name="備註 45 12 2 3" xfId="14123"/>
    <cellStyle name="備註 45 12 2 4" xfId="15338"/>
    <cellStyle name="備註 45 12 2 5" xfId="16526"/>
    <cellStyle name="備註 45 12 2 6" xfId="17721"/>
    <cellStyle name="備註 45 12 2 7" xfId="18890"/>
    <cellStyle name="備註 45 12 2 8" xfId="20032"/>
    <cellStyle name="備註 45 12 2 9" xfId="21168"/>
    <cellStyle name="備註 45 12 20" xfId="12518"/>
    <cellStyle name="備註 45 12 21" xfId="20557"/>
    <cellStyle name="備註 45 12 22" xfId="9440"/>
    <cellStyle name="備註 45 12 23" xfId="10032"/>
    <cellStyle name="備註 45 12 24" xfId="7636"/>
    <cellStyle name="備註 45 12 25" xfId="25996"/>
    <cellStyle name="備註 45 12 3" xfId="6051"/>
    <cellStyle name="備註 45 12 3 10" xfId="18988"/>
    <cellStyle name="備註 45 12 3 11" xfId="9353"/>
    <cellStyle name="備註 45 12 3 12" xfId="21266"/>
    <cellStyle name="備註 45 12 3 13" xfId="22242"/>
    <cellStyle name="備註 45 12 3 14" xfId="23351"/>
    <cellStyle name="備註 45 12 3 15" xfId="24445"/>
    <cellStyle name="備註 45 12 3 16" xfId="25525"/>
    <cellStyle name="備註 45 12 3 17" xfId="26733"/>
    <cellStyle name="備註 45 12 3 18" xfId="27409"/>
    <cellStyle name="備註 45 12 3 19" xfId="8706"/>
    <cellStyle name="備註 45 12 3 2" xfId="12035"/>
    <cellStyle name="備註 45 12 3 20" xfId="29786"/>
    <cellStyle name="備註 45 12 3 3" xfId="7592"/>
    <cellStyle name="備註 45 12 3 4" xfId="9217"/>
    <cellStyle name="備註 45 12 3 5" xfId="12855"/>
    <cellStyle name="備註 45 12 3 6" xfId="14071"/>
    <cellStyle name="備註 45 12 3 7" xfId="7947"/>
    <cellStyle name="備註 45 12 3 8" xfId="16224"/>
    <cellStyle name="備註 45 12 3 9" xfId="9418"/>
    <cellStyle name="備註 45 12 4" xfId="6466"/>
    <cellStyle name="備註 45 12 4 10" xfId="21824"/>
    <cellStyle name="備註 45 12 4 11" xfId="22933"/>
    <cellStyle name="備註 45 12 4 12" xfId="24030"/>
    <cellStyle name="備註 45 12 4 13" xfId="25116"/>
    <cellStyle name="備註 45 12 4 14" xfId="26192"/>
    <cellStyle name="備註 45 12 4 15" xfId="27251"/>
    <cellStyle name="備註 45 12 4 16" xfId="28277"/>
    <cellStyle name="備註 45 12 4 17" xfId="29282"/>
    <cellStyle name="備註 45 12 4 18" xfId="30251"/>
    <cellStyle name="備註 45 12 4 19" xfId="31183"/>
    <cellStyle name="備註 45 12 4 2" xfId="12398"/>
    <cellStyle name="備註 45 12 4 20" xfId="32106"/>
    <cellStyle name="備註 45 12 4 3" xfId="13611"/>
    <cellStyle name="備註 45 12 4 4" xfId="14836"/>
    <cellStyle name="備註 45 12 4 5" xfId="16028"/>
    <cellStyle name="備註 45 12 4 6" xfId="17213"/>
    <cellStyle name="備註 45 12 4 7" xfId="18402"/>
    <cellStyle name="備註 45 12 4 8" xfId="19560"/>
    <cellStyle name="備註 45 12 4 9" xfId="20691"/>
    <cellStyle name="備註 45 12 5" xfId="7055"/>
    <cellStyle name="備註 45 12 5 10" xfId="22312"/>
    <cellStyle name="備註 45 12 5 11" xfId="23421"/>
    <cellStyle name="備註 45 12 5 12" xfId="24515"/>
    <cellStyle name="備註 45 12 5 13" xfId="25597"/>
    <cellStyle name="備註 45 12 5 14" xfId="26662"/>
    <cellStyle name="備註 45 12 5 15" xfId="27708"/>
    <cellStyle name="備註 45 12 5 16" xfId="28728"/>
    <cellStyle name="備註 45 12 5 17" xfId="29715"/>
    <cellStyle name="備註 45 12 5 18" xfId="30663"/>
    <cellStyle name="備註 45 12 5 19" xfId="31592"/>
    <cellStyle name="備註 45 12 5 2" xfId="12931"/>
    <cellStyle name="備註 45 12 5 20" xfId="32508"/>
    <cellStyle name="備註 45 12 5 3" xfId="14147"/>
    <cellStyle name="備註 45 12 5 4" xfId="15362"/>
    <cellStyle name="備註 45 12 5 5" xfId="16550"/>
    <cellStyle name="備註 45 12 5 6" xfId="17745"/>
    <cellStyle name="備註 45 12 5 7" xfId="18912"/>
    <cellStyle name="備註 45 12 5 8" xfId="20056"/>
    <cellStyle name="備註 45 12 5 9" xfId="21192"/>
    <cellStyle name="備註 45 12 6" xfId="6655"/>
    <cellStyle name="備註 45 12 6 10" xfId="21971"/>
    <cellStyle name="備註 45 12 6 11" xfId="23083"/>
    <cellStyle name="備註 45 12 6 12" xfId="24175"/>
    <cellStyle name="備註 45 12 6 13" xfId="25260"/>
    <cellStyle name="備註 45 12 6 14" xfId="26323"/>
    <cellStyle name="備註 45 12 6 15" xfId="27376"/>
    <cellStyle name="備註 45 12 6 16" xfId="28405"/>
    <cellStyle name="備註 45 12 6 17" xfId="29406"/>
    <cellStyle name="備註 45 12 6 18" xfId="30366"/>
    <cellStyle name="備註 45 12 6 19" xfId="31296"/>
    <cellStyle name="備註 45 12 6 2" xfId="12566"/>
    <cellStyle name="備註 45 12 6 20" xfId="32217"/>
    <cellStyle name="備註 45 12 6 3" xfId="13777"/>
    <cellStyle name="備註 45 12 6 4" xfId="14997"/>
    <cellStyle name="備註 45 12 6 5" xfId="16188"/>
    <cellStyle name="備註 45 12 6 6" xfId="17383"/>
    <cellStyle name="備註 45 12 6 7" xfId="18550"/>
    <cellStyle name="備註 45 12 6 8" xfId="19709"/>
    <cellStyle name="備註 45 12 6 9" xfId="20836"/>
    <cellStyle name="備註 45 12 7" xfId="11600"/>
    <cellStyle name="備註 45 12 8" xfId="7938"/>
    <cellStyle name="備註 45 12 9" xfId="8965"/>
    <cellStyle name="備註 45 13" xfId="5022"/>
    <cellStyle name="備註 45 13 10" xfId="11906"/>
    <cellStyle name="備註 45 13 11" xfId="7699"/>
    <cellStyle name="備註 45 13 12" xfId="10359"/>
    <cellStyle name="備註 45 13 13" xfId="8557"/>
    <cellStyle name="備註 45 13 14" xfId="8017"/>
    <cellStyle name="備註 45 13 15" xfId="11669"/>
    <cellStyle name="備註 45 13 16" xfId="18421"/>
    <cellStyle name="備註 45 13 17" xfId="13849"/>
    <cellStyle name="備註 45 13 18" xfId="8960"/>
    <cellStyle name="備註 45 13 19" xfId="19574"/>
    <cellStyle name="備註 45 13 2" xfId="6925"/>
    <cellStyle name="備註 45 13 2 10" xfId="22198"/>
    <cellStyle name="備註 45 13 2 11" xfId="23304"/>
    <cellStyle name="備註 45 13 2 12" xfId="24402"/>
    <cellStyle name="備註 45 13 2 13" xfId="25483"/>
    <cellStyle name="備註 45 13 2 14" xfId="26548"/>
    <cellStyle name="備註 45 13 2 15" xfId="27594"/>
    <cellStyle name="備註 45 13 2 16" xfId="28623"/>
    <cellStyle name="備註 45 13 2 17" xfId="29612"/>
    <cellStyle name="備註 45 13 2 18" xfId="30561"/>
    <cellStyle name="備註 45 13 2 19" xfId="31491"/>
    <cellStyle name="備註 45 13 2 2" xfId="12806"/>
    <cellStyle name="備註 45 13 2 20" xfId="32410"/>
    <cellStyle name="備註 45 13 2 3" xfId="14025"/>
    <cellStyle name="備註 45 13 2 4" xfId="15243"/>
    <cellStyle name="備註 45 13 2 5" xfId="16430"/>
    <cellStyle name="備註 45 13 2 6" xfId="17625"/>
    <cellStyle name="備註 45 13 2 7" xfId="18796"/>
    <cellStyle name="備註 45 13 2 8" xfId="19940"/>
    <cellStyle name="備註 45 13 2 9" xfId="21076"/>
    <cellStyle name="備註 45 13 20" xfId="20907"/>
    <cellStyle name="備註 45 13 21" xfId="10487"/>
    <cellStyle name="備註 45 13 22" xfId="9959"/>
    <cellStyle name="備註 45 13 23" xfId="18703"/>
    <cellStyle name="備註 45 13 24" xfId="22003"/>
    <cellStyle name="備註 45 13 25" xfId="23874"/>
    <cellStyle name="備註 45 13 3" xfId="6492"/>
    <cellStyle name="備註 45 13 3 10" xfId="21848"/>
    <cellStyle name="備註 45 13 3 11" xfId="22957"/>
    <cellStyle name="備註 45 13 3 12" xfId="24055"/>
    <cellStyle name="備註 45 13 3 13" xfId="25141"/>
    <cellStyle name="備註 45 13 3 14" xfId="26215"/>
    <cellStyle name="備註 45 13 3 15" xfId="27274"/>
    <cellStyle name="備註 45 13 3 16" xfId="28302"/>
    <cellStyle name="備註 45 13 3 17" xfId="29305"/>
    <cellStyle name="備註 45 13 3 18" xfId="30274"/>
    <cellStyle name="備註 45 13 3 19" xfId="31206"/>
    <cellStyle name="備註 45 13 3 2" xfId="12423"/>
    <cellStyle name="備註 45 13 3 20" xfId="32128"/>
    <cellStyle name="備註 45 13 3 3" xfId="13636"/>
    <cellStyle name="備註 45 13 3 4" xfId="14861"/>
    <cellStyle name="備註 45 13 3 5" xfId="16053"/>
    <cellStyle name="備註 45 13 3 6" xfId="17238"/>
    <cellStyle name="備註 45 13 3 7" xfId="18427"/>
    <cellStyle name="備註 45 13 3 8" xfId="19585"/>
    <cellStyle name="備註 45 13 3 9" xfId="20715"/>
    <cellStyle name="備註 45 13 4" xfId="6426"/>
    <cellStyle name="備註 45 13 4 10" xfId="21787"/>
    <cellStyle name="備註 45 13 4 11" xfId="22897"/>
    <cellStyle name="備註 45 13 4 12" xfId="23994"/>
    <cellStyle name="備註 45 13 4 13" xfId="25081"/>
    <cellStyle name="備註 45 13 4 14" xfId="26157"/>
    <cellStyle name="備註 45 13 4 15" xfId="27218"/>
    <cellStyle name="備註 45 13 4 16" xfId="28243"/>
    <cellStyle name="備註 45 13 4 17" xfId="29247"/>
    <cellStyle name="備註 45 13 4 18" xfId="30219"/>
    <cellStyle name="備註 45 13 4 19" xfId="31151"/>
    <cellStyle name="備註 45 13 4 2" xfId="12362"/>
    <cellStyle name="備註 45 13 4 20" xfId="32074"/>
    <cellStyle name="備註 45 13 4 3" xfId="13574"/>
    <cellStyle name="備註 45 13 4 4" xfId="14798"/>
    <cellStyle name="備註 45 13 4 5" xfId="15991"/>
    <cellStyle name="備註 45 13 4 6" xfId="17174"/>
    <cellStyle name="備註 45 13 4 7" xfId="18363"/>
    <cellStyle name="備註 45 13 4 8" xfId="19527"/>
    <cellStyle name="備註 45 13 4 9" xfId="20654"/>
    <cellStyle name="備註 45 13 5" xfId="7151"/>
    <cellStyle name="備註 45 13 5 10" xfId="22397"/>
    <cellStyle name="備註 45 13 5 11" xfId="23503"/>
    <cellStyle name="備註 45 13 5 12" xfId="24598"/>
    <cellStyle name="備註 45 13 5 13" xfId="25682"/>
    <cellStyle name="備註 45 13 5 14" xfId="26745"/>
    <cellStyle name="備註 45 13 5 15" xfId="27788"/>
    <cellStyle name="備註 45 13 5 16" xfId="28809"/>
    <cellStyle name="備註 45 13 5 17" xfId="29797"/>
    <cellStyle name="備註 45 13 5 18" xfId="30741"/>
    <cellStyle name="備註 45 13 5 19" xfId="31669"/>
    <cellStyle name="備註 45 13 5 2" xfId="13020"/>
    <cellStyle name="備註 45 13 5 20" xfId="32585"/>
    <cellStyle name="備註 45 13 5 3" xfId="14240"/>
    <cellStyle name="備註 45 13 5 4" xfId="15450"/>
    <cellStyle name="備註 45 13 5 5" xfId="16641"/>
    <cellStyle name="備註 45 13 5 6" xfId="17835"/>
    <cellStyle name="備註 45 13 5 7" xfId="18999"/>
    <cellStyle name="備註 45 13 5 8" xfId="20143"/>
    <cellStyle name="備註 45 13 5 9" xfId="21277"/>
    <cellStyle name="備註 45 13 6" xfId="6090"/>
    <cellStyle name="備註 45 13 6 10" xfId="9007"/>
    <cellStyle name="備註 45 13 6 11" xfId="14810"/>
    <cellStyle name="備註 45 13 6 12" xfId="9065"/>
    <cellStyle name="備註 45 13 6 13" xfId="16472"/>
    <cellStyle name="備註 45 13 6 14" xfId="9137"/>
    <cellStyle name="備註 45 13 6 15" xfId="18309"/>
    <cellStyle name="備註 45 13 6 16" xfId="7973"/>
    <cellStyle name="備註 45 13 6 17" xfId="8167"/>
    <cellStyle name="備註 45 13 6 18" xfId="28175"/>
    <cellStyle name="備註 45 13 6 19" xfId="23213"/>
    <cellStyle name="備註 45 13 6 2" xfId="12072"/>
    <cellStyle name="備註 45 13 6 20" xfId="30140"/>
    <cellStyle name="備註 45 13 6 3" xfId="10263"/>
    <cellStyle name="備註 45 13 6 4" xfId="11197"/>
    <cellStyle name="備註 45 13 6 5" xfId="11362"/>
    <cellStyle name="備註 45 13 6 6" xfId="8133"/>
    <cellStyle name="備註 45 13 6 7" xfId="15834"/>
    <cellStyle name="備註 45 13 6 8" xfId="12360"/>
    <cellStyle name="備註 45 13 6 9" xfId="8094"/>
    <cellStyle name="備註 45 13 7" xfId="11252"/>
    <cellStyle name="備註 45 13 8" xfId="8213"/>
    <cellStyle name="備註 45 13 9" xfId="9313"/>
    <cellStyle name="備註 45 14" xfId="6797"/>
    <cellStyle name="備註 45 14 10" xfId="22079"/>
    <cellStyle name="備註 45 14 11" xfId="23186"/>
    <cellStyle name="備註 45 14 12" xfId="24284"/>
    <cellStyle name="備註 45 14 13" xfId="25364"/>
    <cellStyle name="備註 45 14 14" xfId="26430"/>
    <cellStyle name="備註 45 14 15" xfId="27482"/>
    <cellStyle name="備註 45 14 16" xfId="28508"/>
    <cellStyle name="備註 45 14 17" xfId="29501"/>
    <cellStyle name="備註 45 14 18" xfId="30451"/>
    <cellStyle name="備註 45 14 19" xfId="31381"/>
    <cellStyle name="備註 45 14 2" xfId="12683"/>
    <cellStyle name="備註 45 14 20" xfId="32300"/>
    <cellStyle name="備註 45 14 3" xfId="13904"/>
    <cellStyle name="備註 45 14 4" xfId="15121"/>
    <cellStyle name="備註 45 14 5" xfId="16305"/>
    <cellStyle name="備註 45 14 6" xfId="17506"/>
    <cellStyle name="備註 45 14 7" xfId="18674"/>
    <cellStyle name="備註 45 14 8" xfId="19822"/>
    <cellStyle name="備註 45 14 9" xfId="20953"/>
    <cellStyle name="備註 45 15" xfId="6212"/>
    <cellStyle name="備註 45 15 10" xfId="21644"/>
    <cellStyle name="備註 45 15 11" xfId="22754"/>
    <cellStyle name="備註 45 15 12" xfId="23861"/>
    <cellStyle name="備註 45 15 13" xfId="24952"/>
    <cellStyle name="備註 45 15 14" xfId="26038"/>
    <cellStyle name="備註 45 15 15" xfId="27098"/>
    <cellStyle name="備註 45 15 16" xfId="28137"/>
    <cellStyle name="備註 45 15 17" xfId="29149"/>
    <cellStyle name="備註 45 15 18" xfId="30134"/>
    <cellStyle name="備註 45 15 19" xfId="31073"/>
    <cellStyle name="備註 45 15 2" xfId="12188"/>
    <cellStyle name="備註 45 15 20" xfId="31999"/>
    <cellStyle name="備註 45 15 3" xfId="13399"/>
    <cellStyle name="備註 45 15 4" xfId="14621"/>
    <cellStyle name="備註 45 15 5" xfId="15824"/>
    <cellStyle name="備註 45 15 6" xfId="17013"/>
    <cellStyle name="備註 45 15 7" xfId="18205"/>
    <cellStyle name="備註 45 15 8" xfId="19367"/>
    <cellStyle name="備註 45 15 9" xfId="20512"/>
    <cellStyle name="備註 45 16" xfId="6375"/>
    <cellStyle name="備註 45 16 10" xfId="21739"/>
    <cellStyle name="備註 45 16 11" xfId="22850"/>
    <cellStyle name="備註 45 16 12" xfId="23947"/>
    <cellStyle name="備註 45 16 13" xfId="25035"/>
    <cellStyle name="備註 45 16 14" xfId="26112"/>
    <cellStyle name="備註 45 16 15" xfId="27174"/>
    <cellStyle name="備註 45 16 16" xfId="28196"/>
    <cellStyle name="備註 45 16 17" xfId="29202"/>
    <cellStyle name="備註 45 16 18" xfId="30175"/>
    <cellStyle name="備註 45 16 19" xfId="31107"/>
    <cellStyle name="備註 45 16 2" xfId="12313"/>
    <cellStyle name="備註 45 16 20" xfId="32030"/>
    <cellStyle name="備註 45 16 3" xfId="13527"/>
    <cellStyle name="備註 45 16 4" xfId="14748"/>
    <cellStyle name="備註 45 16 5" xfId="15942"/>
    <cellStyle name="備註 45 16 6" xfId="17127"/>
    <cellStyle name="備註 45 16 7" xfId="18315"/>
    <cellStyle name="備註 45 16 8" xfId="19481"/>
    <cellStyle name="備註 45 16 9" xfId="20607"/>
    <cellStyle name="備註 45 17" xfId="6970"/>
    <cellStyle name="備註 45 17 10" xfId="22239"/>
    <cellStyle name="備註 45 17 11" xfId="23347"/>
    <cellStyle name="備註 45 17 12" xfId="24441"/>
    <cellStyle name="備註 45 17 13" xfId="25522"/>
    <cellStyle name="備註 45 17 14" xfId="26588"/>
    <cellStyle name="備註 45 17 15" xfId="27632"/>
    <cellStyle name="備註 45 17 16" xfId="28657"/>
    <cellStyle name="備註 45 17 17" xfId="29646"/>
    <cellStyle name="備註 45 17 18" xfId="30595"/>
    <cellStyle name="備註 45 17 19" xfId="31524"/>
    <cellStyle name="備註 45 17 2" xfId="12849"/>
    <cellStyle name="備註 45 17 20" xfId="32443"/>
    <cellStyle name="備註 45 17 3" xfId="14066"/>
    <cellStyle name="備註 45 17 4" xfId="15283"/>
    <cellStyle name="備註 45 17 5" xfId="16471"/>
    <cellStyle name="備註 45 17 6" xfId="17668"/>
    <cellStyle name="備註 45 17 7" xfId="18838"/>
    <cellStyle name="備註 45 17 8" xfId="19980"/>
    <cellStyle name="備註 45 17 9" xfId="21116"/>
    <cellStyle name="備註 45 18" xfId="6974"/>
    <cellStyle name="備註 45 18 10" xfId="22240"/>
    <cellStyle name="備註 45 18 11" xfId="23349"/>
    <cellStyle name="備註 45 18 12" xfId="24443"/>
    <cellStyle name="備註 45 18 13" xfId="25523"/>
    <cellStyle name="備註 45 18 14" xfId="26590"/>
    <cellStyle name="備註 45 18 15" xfId="27634"/>
    <cellStyle name="備註 45 18 16" xfId="28658"/>
    <cellStyle name="備註 45 18 17" xfId="29647"/>
    <cellStyle name="備註 45 18 18" xfId="30596"/>
    <cellStyle name="備註 45 18 19" xfId="31525"/>
    <cellStyle name="備註 45 18 2" xfId="12853"/>
    <cellStyle name="備註 45 18 20" xfId="32444"/>
    <cellStyle name="備註 45 18 3" xfId="14069"/>
    <cellStyle name="備註 45 18 4" xfId="15285"/>
    <cellStyle name="備註 45 18 5" xfId="16475"/>
    <cellStyle name="備註 45 18 6" xfId="17669"/>
    <cellStyle name="備註 45 18 7" xfId="18839"/>
    <cellStyle name="備註 45 18 8" xfId="19982"/>
    <cellStyle name="備註 45 18 9" xfId="21117"/>
    <cellStyle name="備註 45 19" xfId="10900"/>
    <cellStyle name="備註 45 2" xfId="4890"/>
    <cellStyle name="備註 45 2 10" xfId="9545"/>
    <cellStyle name="備註 45 2 11" xfId="9472"/>
    <cellStyle name="備註 45 2 12" xfId="14726"/>
    <cellStyle name="備註 45 2 13" xfId="10161"/>
    <cellStyle name="備註 45 2 14" xfId="17486"/>
    <cellStyle name="備註 45 2 15" xfId="9900"/>
    <cellStyle name="備註 45 2 16" xfId="10108"/>
    <cellStyle name="備註 45 2 17" xfId="20857"/>
    <cellStyle name="備註 45 2 18" xfId="21306"/>
    <cellStyle name="備註 45 2 19" xfId="10307"/>
    <cellStyle name="備註 45 2 2" xfId="6869"/>
    <cellStyle name="備註 45 2 2 10" xfId="22143"/>
    <cellStyle name="備註 45 2 2 11" xfId="23249"/>
    <cellStyle name="備註 45 2 2 12" xfId="24347"/>
    <cellStyle name="備註 45 2 2 13" xfId="25429"/>
    <cellStyle name="備註 45 2 2 14" xfId="26492"/>
    <cellStyle name="備註 45 2 2 15" xfId="27540"/>
    <cellStyle name="備註 45 2 2 16" xfId="28569"/>
    <cellStyle name="備註 45 2 2 17" xfId="29558"/>
    <cellStyle name="備註 45 2 2 18" xfId="30508"/>
    <cellStyle name="備註 45 2 2 19" xfId="31438"/>
    <cellStyle name="備註 45 2 2 2" xfId="12751"/>
    <cellStyle name="備註 45 2 2 20" xfId="32357"/>
    <cellStyle name="備註 45 2 2 3" xfId="13970"/>
    <cellStyle name="備註 45 2 2 4" xfId="15187"/>
    <cellStyle name="備註 45 2 2 5" xfId="16375"/>
    <cellStyle name="備註 45 2 2 6" xfId="17571"/>
    <cellStyle name="備註 45 2 2 7" xfId="18741"/>
    <cellStyle name="備註 45 2 2 8" xfId="19886"/>
    <cellStyle name="備註 45 2 2 9" xfId="21020"/>
    <cellStyle name="備註 45 2 20" xfId="9735"/>
    <cellStyle name="備註 45 2 21" xfId="10216"/>
    <cellStyle name="備註 45 2 22" xfId="9901"/>
    <cellStyle name="備註 45 2 23" xfId="27107"/>
    <cellStyle name="備註 45 2 24" xfId="28675"/>
    <cellStyle name="備註 45 2 25" xfId="26366"/>
    <cellStyle name="備註 45 2 3" xfId="6160"/>
    <cellStyle name="備註 45 2 3 10" xfId="9085"/>
    <cellStyle name="備註 45 2 3 11" xfId="14557"/>
    <cellStyle name="備註 45 2 3 12" xfId="8044"/>
    <cellStyle name="備註 45 2 3 13" xfId="10741"/>
    <cellStyle name="備註 45 2 3 14" xfId="10879"/>
    <cellStyle name="備註 45 2 3 15" xfId="8974"/>
    <cellStyle name="備註 45 2 3 16" xfId="19449"/>
    <cellStyle name="備註 45 2 3 17" xfId="12224"/>
    <cellStyle name="備註 45 2 3 18" xfId="27037"/>
    <cellStyle name="備註 45 2 3 19" xfId="9685"/>
    <cellStyle name="備註 45 2 3 2" xfId="12139"/>
    <cellStyle name="備註 45 2 3 20" xfId="13430"/>
    <cellStyle name="備註 45 2 3 3" xfId="7513"/>
    <cellStyle name="備註 45 2 3 4" xfId="9285"/>
    <cellStyle name="備註 45 2 3 5" xfId="10805"/>
    <cellStyle name="備註 45 2 3 6" xfId="8305"/>
    <cellStyle name="備註 45 2 3 7" xfId="7633"/>
    <cellStyle name="備註 45 2 3 8" xfId="15752"/>
    <cellStyle name="備註 45 2 3 9" xfId="10397"/>
    <cellStyle name="備註 45 2 4" xfId="6402"/>
    <cellStyle name="備註 45 2 4 10" xfId="21763"/>
    <cellStyle name="備註 45 2 4 11" xfId="22874"/>
    <cellStyle name="備註 45 2 4 12" xfId="23970"/>
    <cellStyle name="備註 45 2 4 13" xfId="25058"/>
    <cellStyle name="備註 45 2 4 14" xfId="26134"/>
    <cellStyle name="備註 45 2 4 15" xfId="27195"/>
    <cellStyle name="備註 45 2 4 16" xfId="28219"/>
    <cellStyle name="備註 45 2 4 17" xfId="29224"/>
    <cellStyle name="備註 45 2 4 18" xfId="30196"/>
    <cellStyle name="備註 45 2 4 19" xfId="31128"/>
    <cellStyle name="備註 45 2 4 2" xfId="12338"/>
    <cellStyle name="備註 45 2 4 20" xfId="32051"/>
    <cellStyle name="備註 45 2 4 3" xfId="13551"/>
    <cellStyle name="備註 45 2 4 4" xfId="14774"/>
    <cellStyle name="備註 45 2 4 5" xfId="15968"/>
    <cellStyle name="備註 45 2 4 6" xfId="17151"/>
    <cellStyle name="備註 45 2 4 7" xfId="18340"/>
    <cellStyle name="備註 45 2 4 8" xfId="19504"/>
    <cellStyle name="備註 45 2 4 9" xfId="20630"/>
    <cellStyle name="備註 45 2 5" xfId="6905"/>
    <cellStyle name="備註 45 2 5 10" xfId="22179"/>
    <cellStyle name="備註 45 2 5 11" xfId="23285"/>
    <cellStyle name="備註 45 2 5 12" xfId="24383"/>
    <cellStyle name="備註 45 2 5 13" xfId="25465"/>
    <cellStyle name="備註 45 2 5 14" xfId="26528"/>
    <cellStyle name="備註 45 2 5 15" xfId="27576"/>
    <cellStyle name="備註 45 2 5 16" xfId="28605"/>
    <cellStyle name="備註 45 2 5 17" xfId="29594"/>
    <cellStyle name="備註 45 2 5 18" xfId="30544"/>
    <cellStyle name="備註 45 2 5 19" xfId="31474"/>
    <cellStyle name="備註 45 2 5 2" xfId="12787"/>
    <cellStyle name="備註 45 2 5 20" xfId="32393"/>
    <cellStyle name="備註 45 2 5 3" xfId="14006"/>
    <cellStyle name="備註 45 2 5 4" xfId="15223"/>
    <cellStyle name="備註 45 2 5 5" xfId="16411"/>
    <cellStyle name="備註 45 2 5 6" xfId="17607"/>
    <cellStyle name="備註 45 2 5 7" xfId="18777"/>
    <cellStyle name="備註 45 2 5 8" xfId="19922"/>
    <cellStyle name="備註 45 2 5 9" xfId="21056"/>
    <cellStyle name="備註 45 2 6" xfId="6587"/>
    <cellStyle name="備註 45 2 6 10" xfId="21917"/>
    <cellStyle name="備註 45 2 6 11" xfId="23031"/>
    <cellStyle name="備註 45 2 6 12" xfId="24128"/>
    <cellStyle name="備註 45 2 6 13" xfId="25211"/>
    <cellStyle name="備註 45 2 6 14" xfId="26276"/>
    <cellStyle name="備註 45 2 6 15" xfId="27331"/>
    <cellStyle name="備註 45 2 6 16" xfId="28360"/>
    <cellStyle name="備註 45 2 6 17" xfId="29359"/>
    <cellStyle name="備註 45 2 6 18" xfId="30327"/>
    <cellStyle name="備註 45 2 6 19" xfId="31257"/>
    <cellStyle name="備註 45 2 6 2" xfId="12507"/>
    <cellStyle name="備註 45 2 6 20" xfId="32179"/>
    <cellStyle name="備註 45 2 6 3" xfId="13719"/>
    <cellStyle name="備註 45 2 6 4" xfId="14940"/>
    <cellStyle name="備註 45 2 6 5" xfId="16131"/>
    <cellStyle name="備註 45 2 6 6" xfId="17324"/>
    <cellStyle name="備註 45 2 6 7" xfId="18498"/>
    <cellStyle name="備註 45 2 6 8" xfId="19654"/>
    <cellStyle name="備註 45 2 6 9" xfId="20780"/>
    <cellStyle name="備註 45 2 7" xfId="11145"/>
    <cellStyle name="備註 45 2 8" xfId="10211"/>
    <cellStyle name="備註 45 2 9" xfId="11094"/>
    <cellStyle name="備註 45 20" xfId="12148"/>
    <cellStyle name="備註 45 21" xfId="13357"/>
    <cellStyle name="備註 45 22" xfId="14581"/>
    <cellStyle name="備註 45 23" xfId="15782"/>
    <cellStyle name="備註 45 24" xfId="17060"/>
    <cellStyle name="備註 45 25" xfId="18165"/>
    <cellStyle name="備註 45 26" xfId="19328"/>
    <cellStyle name="備註 45 27" xfId="20795"/>
    <cellStyle name="備註 45 28" xfId="21604"/>
    <cellStyle name="備註 45 29" xfId="22715"/>
    <cellStyle name="備註 45 3" xfId="5841"/>
    <cellStyle name="備註 45 3 10" xfId="11645"/>
    <cellStyle name="備註 45 3 11" xfId="7908"/>
    <cellStyle name="備註 45 3 12" xfId="9036"/>
    <cellStyle name="備註 45 3 13" xfId="15768"/>
    <cellStyle name="備註 45 3 14" xfId="8530"/>
    <cellStyle name="備註 45 3 15" xfId="11284"/>
    <cellStyle name="備註 45 3 16" xfId="18159"/>
    <cellStyle name="備註 45 3 17" xfId="10049"/>
    <cellStyle name="備註 45 3 18" xfId="11718"/>
    <cellStyle name="備註 45 3 19" xfId="8366"/>
    <cellStyle name="備註 45 3 2" xfId="7122"/>
    <cellStyle name="備註 45 3 2 10" xfId="22369"/>
    <cellStyle name="備註 45 3 2 11" xfId="23475"/>
    <cellStyle name="備註 45 3 2 12" xfId="24570"/>
    <cellStyle name="備註 45 3 2 13" xfId="25655"/>
    <cellStyle name="備註 45 3 2 14" xfId="26717"/>
    <cellStyle name="備註 45 3 2 15" xfId="27761"/>
    <cellStyle name="備註 45 3 2 16" xfId="28782"/>
    <cellStyle name="備註 45 3 2 17" xfId="29770"/>
    <cellStyle name="備註 45 3 2 18" xfId="30715"/>
    <cellStyle name="備註 45 3 2 19" xfId="31643"/>
    <cellStyle name="備註 45 3 2 2" xfId="12992"/>
    <cellStyle name="備註 45 3 2 20" xfId="32559"/>
    <cellStyle name="備註 45 3 2 3" xfId="14211"/>
    <cellStyle name="備註 45 3 2 4" xfId="15422"/>
    <cellStyle name="備註 45 3 2 5" xfId="16613"/>
    <cellStyle name="備註 45 3 2 6" xfId="17807"/>
    <cellStyle name="備註 45 3 2 7" xfId="18972"/>
    <cellStyle name="備註 45 3 2 8" xfId="20116"/>
    <cellStyle name="備註 45 3 2 9" xfId="21250"/>
    <cellStyle name="備註 45 3 20" xfId="7679"/>
    <cellStyle name="備註 45 3 21" xfId="8024"/>
    <cellStyle name="備註 45 3 22" xfId="10114"/>
    <cellStyle name="備註 45 3 23" xfId="27048"/>
    <cellStyle name="備註 45 3 24" xfId="16951"/>
    <cellStyle name="備註 45 3 25" xfId="11420"/>
    <cellStyle name="備註 45 3 3" xfId="7211"/>
    <cellStyle name="備註 45 3 3 10" xfId="22449"/>
    <cellStyle name="備註 45 3 3 11" xfId="23555"/>
    <cellStyle name="備註 45 3 3 12" xfId="24647"/>
    <cellStyle name="備註 45 3 3 13" xfId="25734"/>
    <cellStyle name="備註 45 3 3 14" xfId="26793"/>
    <cellStyle name="備註 45 3 3 15" xfId="27836"/>
    <cellStyle name="備註 45 3 3 16" xfId="28858"/>
    <cellStyle name="備註 45 3 3 17" xfId="29845"/>
    <cellStyle name="備註 45 3 3 18" xfId="30787"/>
    <cellStyle name="備註 45 3 3 19" xfId="31714"/>
    <cellStyle name="備註 45 3 3 2" xfId="13075"/>
    <cellStyle name="備註 45 3 3 20" xfId="32630"/>
    <cellStyle name="備註 45 3 3 3" xfId="14294"/>
    <cellStyle name="備註 45 3 3 4" xfId="15504"/>
    <cellStyle name="備註 45 3 3 5" xfId="16697"/>
    <cellStyle name="備註 45 3 3 6" xfId="17890"/>
    <cellStyle name="備註 45 3 3 7" xfId="19053"/>
    <cellStyle name="備註 45 3 3 8" xfId="20194"/>
    <cellStyle name="備註 45 3 3 9" xfId="21331"/>
    <cellStyle name="備註 45 3 4" xfId="7287"/>
    <cellStyle name="備註 45 3 4 10" xfId="22517"/>
    <cellStyle name="備註 45 3 4 11" xfId="23622"/>
    <cellStyle name="備註 45 3 4 12" xfId="24714"/>
    <cellStyle name="備註 45 3 4 13" xfId="25801"/>
    <cellStyle name="備註 45 3 4 14" xfId="26863"/>
    <cellStyle name="備註 45 3 4 15" xfId="27906"/>
    <cellStyle name="備註 45 3 4 16" xfId="28926"/>
    <cellStyle name="備註 45 3 4 17" xfId="29914"/>
    <cellStyle name="備註 45 3 4 18" xfId="30854"/>
    <cellStyle name="備註 45 3 4 19" xfId="31781"/>
    <cellStyle name="備註 45 3 4 2" xfId="13145"/>
    <cellStyle name="備註 45 3 4 20" xfId="32697"/>
    <cellStyle name="備註 45 3 4 3" xfId="14366"/>
    <cellStyle name="備註 45 3 4 4" xfId="15577"/>
    <cellStyle name="備註 45 3 4 5" xfId="16769"/>
    <cellStyle name="備註 45 3 4 6" xfId="17963"/>
    <cellStyle name="備註 45 3 4 7" xfId="19125"/>
    <cellStyle name="備註 45 3 4 8" xfId="20267"/>
    <cellStyle name="備註 45 3 4 9" xfId="21402"/>
    <cellStyle name="備註 45 3 5" xfId="7356"/>
    <cellStyle name="備註 45 3 5 10" xfId="22585"/>
    <cellStyle name="備註 45 3 5 11" xfId="23689"/>
    <cellStyle name="備註 45 3 5 12" xfId="24782"/>
    <cellStyle name="備註 45 3 5 13" xfId="25868"/>
    <cellStyle name="備註 45 3 5 14" xfId="26930"/>
    <cellStyle name="備註 45 3 5 15" xfId="27975"/>
    <cellStyle name="備註 45 3 5 16" xfId="28993"/>
    <cellStyle name="備註 45 3 5 17" xfId="29981"/>
    <cellStyle name="備註 45 3 5 18" xfId="30921"/>
    <cellStyle name="備註 45 3 5 19" xfId="31848"/>
    <cellStyle name="備註 45 3 5 2" xfId="13214"/>
    <cellStyle name="備註 45 3 5 20" xfId="32763"/>
    <cellStyle name="備註 45 3 5 3" xfId="14435"/>
    <cellStyle name="備註 45 3 5 4" xfId="15645"/>
    <cellStyle name="備註 45 3 5 5" xfId="16838"/>
    <cellStyle name="備註 45 3 5 6" xfId="18031"/>
    <cellStyle name="備註 45 3 5 7" xfId="19193"/>
    <cellStyle name="備註 45 3 5 8" xfId="20336"/>
    <cellStyle name="備註 45 3 5 9" xfId="21470"/>
    <cellStyle name="備註 45 3 6" xfId="7422"/>
    <cellStyle name="備註 45 3 6 10" xfId="22651"/>
    <cellStyle name="備註 45 3 6 11" xfId="23755"/>
    <cellStyle name="備註 45 3 6 12" xfId="24848"/>
    <cellStyle name="備註 45 3 6 13" xfId="25934"/>
    <cellStyle name="備註 45 3 6 14" xfId="26996"/>
    <cellStyle name="備註 45 3 6 15" xfId="28041"/>
    <cellStyle name="備註 45 3 6 16" xfId="29059"/>
    <cellStyle name="備註 45 3 6 17" xfId="30047"/>
    <cellStyle name="備註 45 3 6 18" xfId="30987"/>
    <cellStyle name="備註 45 3 6 19" xfId="31914"/>
    <cellStyle name="備註 45 3 6 2" xfId="13280"/>
    <cellStyle name="備註 45 3 6 20" xfId="32829"/>
    <cellStyle name="備註 45 3 6 3" xfId="14501"/>
    <cellStyle name="備註 45 3 6 4" xfId="15711"/>
    <cellStyle name="備註 45 3 6 5" xfId="16904"/>
    <cellStyle name="備註 45 3 6 6" xfId="18097"/>
    <cellStyle name="備註 45 3 6 7" xfId="19259"/>
    <cellStyle name="備註 45 3 6 8" xfId="20402"/>
    <cellStyle name="備註 45 3 6 9" xfId="21536"/>
    <cellStyle name="備註 45 3 7" xfId="11862"/>
    <cellStyle name="備註 45 3 8" xfId="7737"/>
    <cellStyle name="備註 45 3 9" xfId="9115"/>
    <cellStyle name="備註 45 30" xfId="23821"/>
    <cellStyle name="備註 45 31" xfId="24914"/>
    <cellStyle name="備註 45 32" xfId="26000"/>
    <cellStyle name="備註 45 33" xfId="27060"/>
    <cellStyle name="備註 45 34" xfId="28371"/>
    <cellStyle name="備註 45 35" xfId="29174"/>
    <cellStyle name="備註 45 36" xfId="30100"/>
    <cellStyle name="備註 45 37" xfId="31089"/>
    <cellStyle name="備註 45 4" xfId="4934"/>
    <cellStyle name="備註 45 4 10" xfId="11355"/>
    <cellStyle name="備註 45 4 11" xfId="8140"/>
    <cellStyle name="備註 45 4 12" xfId="10692"/>
    <cellStyle name="備註 45 4 13" xfId="12032"/>
    <cellStyle name="備註 45 4 14" xfId="9689"/>
    <cellStyle name="備註 45 4 15" xfId="11102"/>
    <cellStyle name="備註 45 4 16" xfId="10436"/>
    <cellStyle name="備註 45 4 17" xfId="10638"/>
    <cellStyle name="備註 45 4 18" xfId="15992"/>
    <cellStyle name="備註 45 4 19" xfId="9451"/>
    <cellStyle name="備註 45 4 2" xfId="6901"/>
    <cellStyle name="備註 45 4 2 10" xfId="22175"/>
    <cellStyle name="備註 45 4 2 11" xfId="23281"/>
    <cellStyle name="備註 45 4 2 12" xfId="24379"/>
    <cellStyle name="備註 45 4 2 13" xfId="25461"/>
    <cellStyle name="備註 45 4 2 14" xfId="26524"/>
    <cellStyle name="備註 45 4 2 15" xfId="27572"/>
    <cellStyle name="備註 45 4 2 16" xfId="28601"/>
    <cellStyle name="備註 45 4 2 17" xfId="29590"/>
    <cellStyle name="備註 45 4 2 18" xfId="30540"/>
    <cellStyle name="備註 45 4 2 19" xfId="31470"/>
    <cellStyle name="備註 45 4 2 2" xfId="12783"/>
    <cellStyle name="備註 45 4 2 20" xfId="32389"/>
    <cellStyle name="備註 45 4 2 3" xfId="14002"/>
    <cellStyle name="備註 45 4 2 4" xfId="15219"/>
    <cellStyle name="備註 45 4 2 5" xfId="16407"/>
    <cellStyle name="備註 45 4 2 6" xfId="17603"/>
    <cellStyle name="備註 45 4 2 7" xfId="18773"/>
    <cellStyle name="備註 45 4 2 8" xfId="19918"/>
    <cellStyle name="備註 45 4 2 9" xfId="21052"/>
    <cellStyle name="備註 45 4 20" xfId="8059"/>
    <cellStyle name="備註 45 4 21" xfId="21943"/>
    <cellStyle name="備註 45 4 22" xfId="9400"/>
    <cellStyle name="備註 45 4 23" xfId="8278"/>
    <cellStyle name="備註 45 4 24" xfId="11290"/>
    <cellStyle name="備註 45 4 25" xfId="28273"/>
    <cellStyle name="備註 45 4 3" xfId="6129"/>
    <cellStyle name="備註 45 4 3 10" xfId="18628"/>
    <cellStyle name="備註 45 4 3 11" xfId="19335"/>
    <cellStyle name="備註 45 4 3 12" xfId="20908"/>
    <cellStyle name="備註 45 4 3 13" xfId="14681"/>
    <cellStyle name="備註 45 4 3 14" xfId="9986"/>
    <cellStyle name="備註 45 4 3 15" xfId="8807"/>
    <cellStyle name="備註 45 4 3 16" xfId="21654"/>
    <cellStyle name="備註 45 4 3 17" xfId="26389"/>
    <cellStyle name="備註 45 4 3 18" xfId="27109"/>
    <cellStyle name="備註 45 4 3 19" xfId="28450"/>
    <cellStyle name="備註 45 4 3 2" xfId="12108"/>
    <cellStyle name="備註 45 4 3 20" xfId="29466"/>
    <cellStyle name="備註 45 4 3 3" xfId="7531"/>
    <cellStyle name="備註 45 4 3 4" xfId="9267"/>
    <cellStyle name="備註 45 4 3 5" xfId="9861"/>
    <cellStyle name="備註 45 4 3 6" xfId="11460"/>
    <cellStyle name="備註 45 4 3 7" xfId="15051"/>
    <cellStyle name="備註 45 4 3 8" xfId="15835"/>
    <cellStyle name="備註 45 4 3 9" xfId="17436"/>
    <cellStyle name="備註 45 4 4" xfId="6416"/>
    <cellStyle name="備註 45 4 4 10" xfId="21777"/>
    <cellStyle name="備註 45 4 4 11" xfId="22888"/>
    <cellStyle name="備註 45 4 4 12" xfId="23984"/>
    <cellStyle name="備註 45 4 4 13" xfId="25072"/>
    <cellStyle name="備註 45 4 4 14" xfId="26148"/>
    <cellStyle name="備註 45 4 4 15" xfId="27209"/>
    <cellStyle name="備註 45 4 4 16" xfId="28233"/>
    <cellStyle name="備註 45 4 4 17" xfId="29238"/>
    <cellStyle name="備註 45 4 4 18" xfId="30210"/>
    <cellStyle name="備註 45 4 4 19" xfId="31142"/>
    <cellStyle name="備註 45 4 4 2" xfId="12352"/>
    <cellStyle name="備註 45 4 4 20" xfId="32065"/>
    <cellStyle name="備註 45 4 4 3" xfId="13565"/>
    <cellStyle name="備註 45 4 4 4" xfId="14788"/>
    <cellStyle name="備註 45 4 4 5" xfId="15982"/>
    <cellStyle name="備註 45 4 4 6" xfId="17165"/>
    <cellStyle name="備註 45 4 4 7" xfId="18354"/>
    <cellStyle name="備註 45 4 4 8" xfId="19518"/>
    <cellStyle name="備註 45 4 4 9" xfId="20644"/>
    <cellStyle name="備註 45 4 5" xfId="6733"/>
    <cellStyle name="備註 45 4 5 10" xfId="22031"/>
    <cellStyle name="備註 45 4 5 11" xfId="23141"/>
    <cellStyle name="備註 45 4 5 12" xfId="24236"/>
    <cellStyle name="備註 45 4 5 13" xfId="25318"/>
    <cellStyle name="備註 45 4 5 14" xfId="26385"/>
    <cellStyle name="備註 45 4 5 15" xfId="27434"/>
    <cellStyle name="備註 45 4 5 16" xfId="28462"/>
    <cellStyle name="備註 45 4 5 17" xfId="29463"/>
    <cellStyle name="備註 45 4 5 18" xfId="30414"/>
    <cellStyle name="備註 45 4 5 19" xfId="31345"/>
    <cellStyle name="備註 45 4 5 2" xfId="12632"/>
    <cellStyle name="備註 45 4 5 20" xfId="32265"/>
    <cellStyle name="備註 45 4 5 3" xfId="13847"/>
    <cellStyle name="備註 45 4 5 4" xfId="15068"/>
    <cellStyle name="備註 45 4 5 5" xfId="16255"/>
    <cellStyle name="備註 45 4 5 6" xfId="17451"/>
    <cellStyle name="備註 45 4 5 7" xfId="18623"/>
    <cellStyle name="備註 45 4 5 8" xfId="19773"/>
    <cellStyle name="備註 45 4 5 9" xfId="20902"/>
    <cellStyle name="備註 45 4 6" xfId="6543"/>
    <cellStyle name="備註 45 4 6 10" xfId="21884"/>
    <cellStyle name="備註 45 4 6 11" xfId="22996"/>
    <cellStyle name="備註 45 4 6 12" xfId="24097"/>
    <cellStyle name="備註 45 4 6 13" xfId="25179"/>
    <cellStyle name="備註 45 4 6 14" xfId="26251"/>
    <cellStyle name="備註 45 4 6 15" xfId="27306"/>
    <cellStyle name="備註 45 4 6 16" xfId="28335"/>
    <cellStyle name="備註 45 4 6 17" xfId="29336"/>
    <cellStyle name="備註 45 4 6 18" xfId="30305"/>
    <cellStyle name="備註 45 4 6 19" xfId="31235"/>
    <cellStyle name="備註 45 4 6 2" xfId="12469"/>
    <cellStyle name="備註 45 4 6 20" xfId="32157"/>
    <cellStyle name="備註 45 4 6 3" xfId="13681"/>
    <cellStyle name="備註 45 4 6 4" xfId="14905"/>
    <cellStyle name="備註 45 4 6 5" xfId="16096"/>
    <cellStyle name="備註 45 4 6 6" xfId="17284"/>
    <cellStyle name="備註 45 4 6 7" xfId="18464"/>
    <cellStyle name="備註 45 4 6 8" xfId="19624"/>
    <cellStyle name="備註 45 4 6 9" xfId="20753"/>
    <cellStyle name="備註 45 4 7" xfId="11186"/>
    <cellStyle name="備註 45 4 8" xfId="10175"/>
    <cellStyle name="備註 45 4 9" xfId="8381"/>
    <cellStyle name="備註 45 5" xfId="5407"/>
    <cellStyle name="備註 45 5 10" xfId="10250"/>
    <cellStyle name="備註 45 5 11" xfId="9401"/>
    <cellStyle name="備註 45 5 12" xfId="8647"/>
    <cellStyle name="備註 45 5 13" xfId="10328"/>
    <cellStyle name="備註 45 5 14" xfId="11680"/>
    <cellStyle name="備註 45 5 15" xfId="9015"/>
    <cellStyle name="備註 45 5 16" xfId="8844"/>
    <cellStyle name="備註 45 5 17" xfId="10220"/>
    <cellStyle name="備註 45 5 18" xfId="8060"/>
    <cellStyle name="備註 45 5 19" xfId="14989"/>
    <cellStyle name="備註 45 5 2" xfId="7003"/>
    <cellStyle name="備註 45 5 2 10" xfId="22265"/>
    <cellStyle name="備註 45 5 2 11" xfId="23374"/>
    <cellStyle name="備註 45 5 2 12" xfId="24468"/>
    <cellStyle name="備註 45 5 2 13" xfId="25549"/>
    <cellStyle name="備註 45 5 2 14" xfId="26615"/>
    <cellStyle name="備註 45 5 2 15" xfId="27660"/>
    <cellStyle name="備註 45 5 2 16" xfId="28682"/>
    <cellStyle name="備註 45 5 2 17" xfId="29670"/>
    <cellStyle name="備註 45 5 2 18" xfId="30618"/>
    <cellStyle name="備註 45 5 2 19" xfId="31547"/>
    <cellStyle name="備註 45 5 2 2" xfId="12880"/>
    <cellStyle name="備註 45 5 2 20" xfId="32465"/>
    <cellStyle name="備註 45 5 2 3" xfId="14097"/>
    <cellStyle name="備註 45 5 2 4" xfId="15312"/>
    <cellStyle name="備註 45 5 2 5" xfId="16500"/>
    <cellStyle name="備註 45 5 2 6" xfId="17697"/>
    <cellStyle name="備註 45 5 2 7" xfId="18864"/>
    <cellStyle name="備註 45 5 2 8" xfId="20007"/>
    <cellStyle name="備註 45 5 2 9" xfId="21143"/>
    <cellStyle name="備註 45 5 20" xfId="9620"/>
    <cellStyle name="備註 45 5 21" xfId="9495"/>
    <cellStyle name="備註 45 5 22" xfId="9095"/>
    <cellStyle name="備註 45 5 23" xfId="18282"/>
    <cellStyle name="備註 45 5 24" xfId="17532"/>
    <cellStyle name="備註 45 5 25" xfId="25195"/>
    <cellStyle name="備註 45 5 3" xfId="6076"/>
    <cellStyle name="備註 45 5 3 10" xfId="15228"/>
    <cellStyle name="備註 45 5 3 11" xfId="10766"/>
    <cellStyle name="備註 45 5 3 12" xfId="12258"/>
    <cellStyle name="備註 45 5 3 13" xfId="19385"/>
    <cellStyle name="備註 45 5 3 14" xfId="11986"/>
    <cellStyle name="備註 45 5 3 15" xfId="10710"/>
    <cellStyle name="備註 45 5 3 16" xfId="9781"/>
    <cellStyle name="備註 45 5 3 17" xfId="24074"/>
    <cellStyle name="備註 45 5 3 18" xfId="30092"/>
    <cellStyle name="備註 45 5 3 19" xfId="13415"/>
    <cellStyle name="備註 45 5 3 2" xfId="12060"/>
    <cellStyle name="備註 45 5 3 20" xfId="31958"/>
    <cellStyle name="備註 45 5 3 3" xfId="7568"/>
    <cellStyle name="備註 45 5 3 4" xfId="9241"/>
    <cellStyle name="備註 45 5 3 5" xfId="10680"/>
    <cellStyle name="備註 45 5 3 6" xfId="9615"/>
    <cellStyle name="備註 45 5 3 7" xfId="18152"/>
    <cellStyle name="備註 45 5 3 8" xfId="9155"/>
    <cellStyle name="備註 45 5 3 9" xfId="8350"/>
    <cellStyle name="備註 45 5 4" xfId="6454"/>
    <cellStyle name="備註 45 5 4 10" xfId="21812"/>
    <cellStyle name="備註 45 5 4 11" xfId="22921"/>
    <cellStyle name="備註 45 5 4 12" xfId="24019"/>
    <cellStyle name="備註 45 5 4 13" xfId="25105"/>
    <cellStyle name="備註 45 5 4 14" xfId="26181"/>
    <cellStyle name="備註 45 5 4 15" xfId="27241"/>
    <cellStyle name="備註 45 5 4 16" xfId="28265"/>
    <cellStyle name="備註 45 5 4 17" xfId="29271"/>
    <cellStyle name="備註 45 5 4 18" xfId="30241"/>
    <cellStyle name="備註 45 5 4 19" xfId="31173"/>
    <cellStyle name="備註 45 5 4 2" xfId="12386"/>
    <cellStyle name="備註 45 5 4 20" xfId="32096"/>
    <cellStyle name="備註 45 5 4 3" xfId="13600"/>
    <cellStyle name="備註 45 5 4 4" xfId="14825"/>
    <cellStyle name="備註 45 5 4 5" xfId="16017"/>
    <cellStyle name="備註 45 5 4 6" xfId="17201"/>
    <cellStyle name="備註 45 5 4 7" xfId="18390"/>
    <cellStyle name="備註 45 5 4 8" xfId="19550"/>
    <cellStyle name="備註 45 5 4 9" xfId="20680"/>
    <cellStyle name="備註 45 5 5" xfId="6582"/>
    <cellStyle name="備註 45 5 5 10" xfId="21914"/>
    <cellStyle name="備註 45 5 5 11" xfId="23027"/>
    <cellStyle name="備註 45 5 5 12" xfId="24126"/>
    <cellStyle name="備註 45 5 5 13" xfId="25209"/>
    <cellStyle name="備註 45 5 5 14" xfId="26273"/>
    <cellStyle name="備註 45 5 5 15" xfId="27329"/>
    <cellStyle name="備註 45 5 5 16" xfId="28358"/>
    <cellStyle name="備註 45 5 5 17" xfId="29357"/>
    <cellStyle name="備註 45 5 5 18" xfId="30325"/>
    <cellStyle name="備註 45 5 5 19" xfId="31255"/>
    <cellStyle name="備註 45 5 5 2" xfId="12504"/>
    <cellStyle name="備註 45 5 5 20" xfId="32177"/>
    <cellStyle name="備註 45 5 5 3" xfId="13716"/>
    <cellStyle name="備註 45 5 5 4" xfId="14936"/>
    <cellStyle name="備註 45 5 5 5" xfId="16126"/>
    <cellStyle name="備註 45 5 5 6" xfId="17320"/>
    <cellStyle name="備註 45 5 5 7" xfId="18495"/>
    <cellStyle name="備註 45 5 5 8" xfId="19652"/>
    <cellStyle name="備註 45 5 5 9" xfId="20776"/>
    <cellStyle name="備註 45 5 6" xfId="7170"/>
    <cellStyle name="備註 45 5 6 10" xfId="22416"/>
    <cellStyle name="備註 45 5 6 11" xfId="23522"/>
    <cellStyle name="備註 45 5 6 12" xfId="24616"/>
    <cellStyle name="備註 45 5 6 13" xfId="25700"/>
    <cellStyle name="備註 45 5 6 14" xfId="26762"/>
    <cellStyle name="備註 45 5 6 15" xfId="27805"/>
    <cellStyle name="備註 45 5 6 16" xfId="28827"/>
    <cellStyle name="備註 45 5 6 17" xfId="29815"/>
    <cellStyle name="備註 45 5 6 18" xfId="30758"/>
    <cellStyle name="備註 45 5 6 19" xfId="31686"/>
    <cellStyle name="備註 45 5 6 2" xfId="13039"/>
    <cellStyle name="備註 45 5 6 20" xfId="32602"/>
    <cellStyle name="備註 45 5 6 3" xfId="14258"/>
    <cellStyle name="備註 45 5 6 4" xfId="15468"/>
    <cellStyle name="備註 45 5 6 5" xfId="16658"/>
    <cellStyle name="備註 45 5 6 6" xfId="17854"/>
    <cellStyle name="備註 45 5 6 7" xfId="19017"/>
    <cellStyle name="備註 45 5 6 8" xfId="20160"/>
    <cellStyle name="備註 45 5 6 9" xfId="21295"/>
    <cellStyle name="備註 45 5 7" xfId="11533"/>
    <cellStyle name="備註 45 5 8" xfId="7998"/>
    <cellStyle name="備註 45 5 9" xfId="8917"/>
    <cellStyle name="備註 45 6" xfId="5696"/>
    <cellStyle name="備註 45 6 10" xfId="8405"/>
    <cellStyle name="備註 45 6 11" xfId="12201"/>
    <cellStyle name="備註 45 6 12" xfId="8110"/>
    <cellStyle name="備註 45 6 13" xfId="10072"/>
    <cellStyle name="備註 45 6 14" xfId="9803"/>
    <cellStyle name="備註 45 6 15" xfId="7739"/>
    <cellStyle name="備註 45 6 16" xfId="7914"/>
    <cellStyle name="備註 45 6 17" xfId="19495"/>
    <cellStyle name="備註 45 6 18" xfId="20588"/>
    <cellStyle name="備註 45 6 19" xfId="21656"/>
    <cellStyle name="備註 45 6 2" xfId="7086"/>
    <cellStyle name="備註 45 6 2 10" xfId="22338"/>
    <cellStyle name="備註 45 6 2 11" xfId="23446"/>
    <cellStyle name="備註 45 6 2 12" xfId="24541"/>
    <cellStyle name="備註 45 6 2 13" xfId="25622"/>
    <cellStyle name="備註 45 6 2 14" xfId="26688"/>
    <cellStyle name="備註 45 6 2 15" xfId="27734"/>
    <cellStyle name="備註 45 6 2 16" xfId="28754"/>
    <cellStyle name="備註 45 6 2 17" xfId="29740"/>
    <cellStyle name="備註 45 6 2 18" xfId="30689"/>
    <cellStyle name="備註 45 6 2 19" xfId="31617"/>
    <cellStyle name="備註 45 6 2 2" xfId="12959"/>
    <cellStyle name="備註 45 6 2 20" xfId="32533"/>
    <cellStyle name="備註 45 6 2 3" xfId="14175"/>
    <cellStyle name="備註 45 6 2 4" xfId="15388"/>
    <cellStyle name="備註 45 6 2 5" xfId="16581"/>
    <cellStyle name="備註 45 6 2 6" xfId="17774"/>
    <cellStyle name="備註 45 6 2 7" xfId="18940"/>
    <cellStyle name="備註 45 6 2 8" xfId="20083"/>
    <cellStyle name="備註 45 6 2 9" xfId="21220"/>
    <cellStyle name="備註 45 6 20" xfId="22764"/>
    <cellStyle name="備註 45 6 21" xfId="23870"/>
    <cellStyle name="備註 45 6 22" xfId="12491"/>
    <cellStyle name="備註 45 6 23" xfId="27614"/>
    <cellStyle name="備註 45 6 24" xfId="10597"/>
    <cellStyle name="備註 45 6 25" xfId="14908"/>
    <cellStyle name="備註 45 6 3" xfId="6866"/>
    <cellStyle name="備註 45 6 3 10" xfId="22140"/>
    <cellStyle name="備註 45 6 3 11" xfId="23246"/>
    <cellStyle name="備註 45 6 3 12" xfId="24344"/>
    <cellStyle name="備註 45 6 3 13" xfId="25426"/>
    <cellStyle name="備註 45 6 3 14" xfId="26489"/>
    <cellStyle name="備註 45 6 3 15" xfId="27537"/>
    <cellStyle name="備註 45 6 3 16" xfId="28566"/>
    <cellStyle name="備註 45 6 3 17" xfId="29555"/>
    <cellStyle name="備註 45 6 3 18" xfId="30505"/>
    <cellStyle name="備註 45 6 3 19" xfId="31435"/>
    <cellStyle name="備註 45 6 3 2" xfId="12748"/>
    <cellStyle name="備註 45 6 3 20" xfId="32354"/>
    <cellStyle name="備註 45 6 3 3" xfId="13967"/>
    <cellStyle name="備註 45 6 3 4" xfId="15184"/>
    <cellStyle name="備註 45 6 3 5" xfId="16372"/>
    <cellStyle name="備註 45 6 3 6" xfId="17568"/>
    <cellStyle name="備註 45 6 3 7" xfId="18738"/>
    <cellStyle name="備註 45 6 3 8" xfId="19883"/>
    <cellStyle name="備註 45 6 3 9" xfId="21017"/>
    <cellStyle name="備註 45 6 4" xfId="7257"/>
    <cellStyle name="備註 45 6 4 10" xfId="22493"/>
    <cellStyle name="備註 45 6 4 11" xfId="23599"/>
    <cellStyle name="備註 45 6 4 12" xfId="24691"/>
    <cellStyle name="備註 45 6 4 13" xfId="25778"/>
    <cellStyle name="備註 45 6 4 14" xfId="26839"/>
    <cellStyle name="備註 45 6 4 15" xfId="27881"/>
    <cellStyle name="備註 45 6 4 16" xfId="28903"/>
    <cellStyle name="備註 45 6 4 17" xfId="29891"/>
    <cellStyle name="備註 45 6 4 18" xfId="30831"/>
    <cellStyle name="備註 45 6 4 19" xfId="31758"/>
    <cellStyle name="備註 45 6 4 2" xfId="13119"/>
    <cellStyle name="備註 45 6 4 20" xfId="32674"/>
    <cellStyle name="備註 45 6 4 3" xfId="14340"/>
    <cellStyle name="備註 45 6 4 4" xfId="15549"/>
    <cellStyle name="備註 45 6 4 5" xfId="16742"/>
    <cellStyle name="備註 45 6 4 6" xfId="17936"/>
    <cellStyle name="備註 45 6 4 7" xfId="19099"/>
    <cellStyle name="備註 45 6 4 8" xfId="20240"/>
    <cellStyle name="備註 45 6 4 9" xfId="21377"/>
    <cellStyle name="備註 45 6 5" xfId="7330"/>
    <cellStyle name="備註 45 6 5 10" xfId="22560"/>
    <cellStyle name="備註 45 6 5 11" xfId="23665"/>
    <cellStyle name="備註 45 6 5 12" xfId="24757"/>
    <cellStyle name="備註 45 6 5 13" xfId="25844"/>
    <cellStyle name="備註 45 6 5 14" xfId="26906"/>
    <cellStyle name="備註 45 6 5 15" xfId="27949"/>
    <cellStyle name="備註 45 6 5 16" xfId="28969"/>
    <cellStyle name="備註 45 6 5 17" xfId="29957"/>
    <cellStyle name="備註 45 6 5 18" xfId="30897"/>
    <cellStyle name="備註 45 6 5 19" xfId="31824"/>
    <cellStyle name="備註 45 6 5 2" xfId="13188"/>
    <cellStyle name="備註 45 6 5 20" xfId="32740"/>
    <cellStyle name="備註 45 6 5 3" xfId="14409"/>
    <cellStyle name="備註 45 6 5 4" xfId="15620"/>
    <cellStyle name="備註 45 6 5 5" xfId="16812"/>
    <cellStyle name="備註 45 6 5 6" xfId="18006"/>
    <cellStyle name="備註 45 6 5 7" xfId="19168"/>
    <cellStyle name="備註 45 6 5 8" xfId="20310"/>
    <cellStyle name="備註 45 6 5 9" xfId="21445"/>
    <cellStyle name="備註 45 6 6" xfId="7399"/>
    <cellStyle name="備註 45 6 6 10" xfId="22628"/>
    <cellStyle name="備註 45 6 6 11" xfId="23732"/>
    <cellStyle name="備註 45 6 6 12" xfId="24825"/>
    <cellStyle name="備註 45 6 6 13" xfId="25911"/>
    <cellStyle name="備註 45 6 6 14" xfId="26973"/>
    <cellStyle name="備註 45 6 6 15" xfId="28018"/>
    <cellStyle name="備註 45 6 6 16" xfId="29036"/>
    <cellStyle name="備註 45 6 6 17" xfId="30024"/>
    <cellStyle name="備註 45 6 6 18" xfId="30964"/>
    <cellStyle name="備註 45 6 6 19" xfId="31891"/>
    <cellStyle name="備註 45 6 6 2" xfId="13257"/>
    <cellStyle name="備註 45 6 6 20" xfId="32806"/>
    <cellStyle name="備註 45 6 6 3" xfId="14478"/>
    <cellStyle name="備註 45 6 6 4" xfId="15688"/>
    <cellStyle name="備註 45 6 6 5" xfId="16881"/>
    <cellStyle name="備註 45 6 6 6" xfId="18074"/>
    <cellStyle name="備註 45 6 6 7" xfId="19236"/>
    <cellStyle name="備註 45 6 6 8" xfId="20379"/>
    <cellStyle name="備註 45 6 6 9" xfId="21513"/>
    <cellStyle name="備註 45 6 7" xfId="11754"/>
    <cellStyle name="備註 45 6 8" xfId="10999"/>
    <cellStyle name="備註 45 6 9" xfId="10146"/>
    <cellStyle name="備註 45 7" xfId="5147"/>
    <cellStyle name="備註 45 7 10" xfId="9945"/>
    <cellStyle name="備註 45 7 11" xfId="9558"/>
    <cellStyle name="備註 45 7 12" xfId="12578"/>
    <cellStyle name="備註 45 7 13" xfId="11219"/>
    <cellStyle name="備註 45 7 14" xfId="15011"/>
    <cellStyle name="備註 45 7 15" xfId="11977"/>
    <cellStyle name="備註 45 7 16" xfId="16949"/>
    <cellStyle name="備註 45 7 17" xfId="7537"/>
    <cellStyle name="備註 45 7 18" xfId="11126"/>
    <cellStyle name="備註 45 7 19" xfId="14921"/>
    <cellStyle name="備註 45 7 2" xfId="6952"/>
    <cellStyle name="備註 45 7 2 10" xfId="22223"/>
    <cellStyle name="備註 45 7 2 11" xfId="23330"/>
    <cellStyle name="備註 45 7 2 12" xfId="24426"/>
    <cellStyle name="備註 45 7 2 13" xfId="25506"/>
    <cellStyle name="備註 45 7 2 14" xfId="26572"/>
    <cellStyle name="備註 45 7 2 15" xfId="27617"/>
    <cellStyle name="備註 45 7 2 16" xfId="28643"/>
    <cellStyle name="備註 45 7 2 17" xfId="29631"/>
    <cellStyle name="備註 45 7 2 18" xfId="30581"/>
    <cellStyle name="備註 45 7 2 19" xfId="31510"/>
    <cellStyle name="備註 45 7 2 2" xfId="12831"/>
    <cellStyle name="備註 45 7 2 20" xfId="32429"/>
    <cellStyle name="備註 45 7 2 3" xfId="14050"/>
    <cellStyle name="備註 45 7 2 4" xfId="15266"/>
    <cellStyle name="備註 45 7 2 5" xfId="16453"/>
    <cellStyle name="備註 45 7 2 6" xfId="17650"/>
    <cellStyle name="備註 45 7 2 7" xfId="18821"/>
    <cellStyle name="備註 45 7 2 8" xfId="19965"/>
    <cellStyle name="備註 45 7 2 9" xfId="21100"/>
    <cellStyle name="備註 45 7 20" xfId="17371"/>
    <cellStyle name="備註 45 7 21" xfId="9855"/>
    <cellStyle name="備註 45 7 22" xfId="7804"/>
    <cellStyle name="備註 45 7 23" xfId="11828"/>
    <cellStyle name="備註 45 7 24" xfId="26334"/>
    <cellStyle name="備註 45 7 25" xfId="8137"/>
    <cellStyle name="備註 45 7 3" xfId="6106"/>
    <cellStyle name="備註 45 7 3 10" xfId="9488"/>
    <cellStyle name="備註 45 7 3 11" xfId="11241"/>
    <cellStyle name="備註 45 7 3 12" xfId="11700"/>
    <cellStyle name="備註 45 7 3 13" xfId="21665"/>
    <cellStyle name="備註 45 7 3 14" xfId="22774"/>
    <cellStyle name="備註 45 7 3 15" xfId="23879"/>
    <cellStyle name="備註 45 7 3 16" xfId="24970"/>
    <cellStyle name="備註 45 7 3 17" xfId="11040"/>
    <cellStyle name="備註 45 7 3 18" xfId="26259"/>
    <cellStyle name="備註 45 7 3 19" xfId="23827"/>
    <cellStyle name="備註 45 7 3 2" xfId="12087"/>
    <cellStyle name="備註 45 7 3 20" xfId="29254"/>
    <cellStyle name="備註 45 7 3 3" xfId="7553"/>
    <cellStyle name="備註 45 7 3 4" xfId="10335"/>
    <cellStyle name="備註 45 7 3 5" xfId="12218"/>
    <cellStyle name="備註 45 7 3 6" xfId="13426"/>
    <cellStyle name="備註 45 7 3 7" xfId="8243"/>
    <cellStyle name="備註 45 7 3 8" xfId="14918"/>
    <cellStyle name="備註 45 7 3 9" xfId="13823"/>
    <cellStyle name="備註 45 7 4" xfId="6435"/>
    <cellStyle name="備註 45 7 4 10" xfId="21796"/>
    <cellStyle name="備註 45 7 4 11" xfId="22905"/>
    <cellStyle name="備註 45 7 4 12" xfId="24002"/>
    <cellStyle name="備註 45 7 4 13" xfId="25089"/>
    <cellStyle name="備註 45 7 4 14" xfId="26164"/>
    <cellStyle name="備註 45 7 4 15" xfId="27224"/>
    <cellStyle name="備註 45 7 4 16" xfId="28249"/>
    <cellStyle name="備註 45 7 4 17" xfId="29253"/>
    <cellStyle name="備註 45 7 4 18" xfId="30225"/>
    <cellStyle name="備註 45 7 4 19" xfId="31157"/>
    <cellStyle name="備註 45 7 4 2" xfId="12370"/>
    <cellStyle name="備註 45 7 4 20" xfId="32080"/>
    <cellStyle name="備註 45 7 4 3" xfId="13583"/>
    <cellStyle name="備註 45 7 4 4" xfId="14807"/>
    <cellStyle name="備註 45 7 4 5" xfId="15999"/>
    <cellStyle name="備註 45 7 4 6" xfId="17183"/>
    <cellStyle name="備註 45 7 4 7" xfId="18372"/>
    <cellStyle name="備註 45 7 4 8" xfId="19534"/>
    <cellStyle name="備註 45 7 4 9" xfId="20662"/>
    <cellStyle name="備註 45 7 5" xfId="7032"/>
    <cellStyle name="備註 45 7 5 10" xfId="22292"/>
    <cellStyle name="備註 45 7 5 11" xfId="23401"/>
    <cellStyle name="備註 45 7 5 12" xfId="24495"/>
    <cellStyle name="備註 45 7 5 13" xfId="25576"/>
    <cellStyle name="備註 45 7 5 14" xfId="26643"/>
    <cellStyle name="備註 45 7 5 15" xfId="27688"/>
    <cellStyle name="備註 45 7 5 16" xfId="28709"/>
    <cellStyle name="備註 45 7 5 17" xfId="29697"/>
    <cellStyle name="備註 45 7 5 18" xfId="30645"/>
    <cellStyle name="備註 45 7 5 19" xfId="31574"/>
    <cellStyle name="備註 45 7 5 2" xfId="12908"/>
    <cellStyle name="備註 45 7 5 20" xfId="32491"/>
    <cellStyle name="備註 45 7 5 3" xfId="14126"/>
    <cellStyle name="備註 45 7 5 4" xfId="15341"/>
    <cellStyle name="備註 45 7 5 5" xfId="16529"/>
    <cellStyle name="備註 45 7 5 6" xfId="17724"/>
    <cellStyle name="備註 45 7 5 7" xfId="18893"/>
    <cellStyle name="備註 45 7 5 8" xfId="20035"/>
    <cellStyle name="備註 45 7 5 9" xfId="21171"/>
    <cellStyle name="備註 45 7 6" xfId="6642"/>
    <cellStyle name="備註 45 7 6 10" xfId="21960"/>
    <cellStyle name="備註 45 7 6 11" xfId="23072"/>
    <cellStyle name="備註 45 7 6 12" xfId="24165"/>
    <cellStyle name="備註 45 7 6 13" xfId="25250"/>
    <cellStyle name="備註 45 7 6 14" xfId="26314"/>
    <cellStyle name="備註 45 7 6 15" xfId="27367"/>
    <cellStyle name="備註 45 7 6 16" xfId="28396"/>
    <cellStyle name="備註 45 7 6 17" xfId="29396"/>
    <cellStyle name="備註 45 7 6 18" xfId="30357"/>
    <cellStyle name="備註 45 7 6 19" xfId="31287"/>
    <cellStyle name="備註 45 7 6 2" xfId="12553"/>
    <cellStyle name="備註 45 7 6 20" xfId="32208"/>
    <cellStyle name="備註 45 7 6 3" xfId="13766"/>
    <cellStyle name="備註 45 7 6 4" xfId="14985"/>
    <cellStyle name="備註 45 7 6 5" xfId="16177"/>
    <cellStyle name="備註 45 7 6 6" xfId="17370"/>
    <cellStyle name="備註 45 7 6 7" xfId="18539"/>
    <cellStyle name="備註 45 7 6 8" xfId="19697"/>
    <cellStyle name="備註 45 7 6 9" xfId="20826"/>
    <cellStyle name="備註 45 7 7" xfId="11349"/>
    <cellStyle name="備註 45 7 8" xfId="8144"/>
    <cellStyle name="備註 45 7 9" xfId="8801"/>
    <cellStyle name="備註 45 8" xfId="5679"/>
    <cellStyle name="備註 45 8 10" xfId="10013"/>
    <cellStyle name="備註 45 8 11" xfId="8496"/>
    <cellStyle name="備註 45 8 12" xfId="12516"/>
    <cellStyle name="備註 45 8 13" xfId="11101"/>
    <cellStyle name="備註 45 8 14" xfId="14949"/>
    <cellStyle name="備註 45 8 15" xfId="16130"/>
    <cellStyle name="備註 45 8 16" xfId="8492"/>
    <cellStyle name="備註 45 8 17" xfId="18258"/>
    <cellStyle name="備註 45 8 18" xfId="15395"/>
    <cellStyle name="備註 45 8 19" xfId="15003"/>
    <cellStyle name="備註 45 8 2" xfId="7082"/>
    <cellStyle name="備註 45 8 2 10" xfId="22334"/>
    <cellStyle name="備註 45 8 2 11" xfId="23442"/>
    <cellStyle name="備註 45 8 2 12" xfId="24537"/>
    <cellStyle name="備註 45 8 2 13" xfId="25618"/>
    <cellStyle name="備註 45 8 2 14" xfId="26684"/>
    <cellStyle name="備註 45 8 2 15" xfId="27730"/>
    <cellStyle name="備註 45 8 2 16" xfId="28750"/>
    <cellStyle name="備註 45 8 2 17" xfId="29736"/>
    <cellStyle name="備註 45 8 2 18" xfId="30685"/>
    <cellStyle name="備註 45 8 2 19" xfId="31613"/>
    <cellStyle name="備註 45 8 2 2" xfId="12955"/>
    <cellStyle name="備註 45 8 2 20" xfId="32529"/>
    <cellStyle name="備註 45 8 2 3" xfId="14171"/>
    <cellStyle name="備註 45 8 2 4" xfId="15384"/>
    <cellStyle name="備註 45 8 2 5" xfId="16577"/>
    <cellStyle name="備註 45 8 2 6" xfId="17770"/>
    <cellStyle name="備註 45 8 2 7" xfId="18936"/>
    <cellStyle name="備註 45 8 2 8" xfId="20079"/>
    <cellStyle name="備註 45 8 2 9" xfId="21216"/>
    <cellStyle name="備註 45 8 20" xfId="10561"/>
    <cellStyle name="備註 45 8 21" xfId="9748"/>
    <cellStyle name="備註 45 8 22" xfId="23903"/>
    <cellStyle name="備註 45 8 23" xfId="14200"/>
    <cellStyle name="備註 45 8 24" xfId="26284"/>
    <cellStyle name="備註 45 8 25" xfId="27383"/>
    <cellStyle name="備註 45 8 3" xfId="6019"/>
    <cellStyle name="備註 45 8 3 10" xfId="20447"/>
    <cellStyle name="備註 45 8 3 11" xfId="8471"/>
    <cellStyle name="備註 45 8 3 12" xfId="14729"/>
    <cellStyle name="備註 45 8 3 13" xfId="9580"/>
    <cellStyle name="備註 45 8 3 14" xfId="11569"/>
    <cellStyle name="備註 45 8 3 15" xfId="9682"/>
    <cellStyle name="備註 45 8 3 16" xfId="11480"/>
    <cellStyle name="備註 45 8 3 17" xfId="28085"/>
    <cellStyle name="備註 45 8 3 18" xfId="11789"/>
    <cellStyle name="備註 45 8 3 19" xfId="8754"/>
    <cellStyle name="備註 45 8 3 2" xfId="12004"/>
    <cellStyle name="備註 45 8 3 20" xfId="7884"/>
    <cellStyle name="備註 45 8 3 3" xfId="10876"/>
    <cellStyle name="備註 45 8 3 4" xfId="8284"/>
    <cellStyle name="備註 45 8 3 5" xfId="8700"/>
    <cellStyle name="備註 45 8 3 6" xfId="11486"/>
    <cellStyle name="備註 45 8 3 7" xfId="7979"/>
    <cellStyle name="備註 45 8 3 8" xfId="8773"/>
    <cellStyle name="備註 45 8 3 9" xfId="9843"/>
    <cellStyle name="備註 45 8 4" xfId="6490"/>
    <cellStyle name="備註 45 8 4 10" xfId="21846"/>
    <cellStyle name="備註 45 8 4 11" xfId="22955"/>
    <cellStyle name="備註 45 8 4 12" xfId="24053"/>
    <cellStyle name="備註 45 8 4 13" xfId="25139"/>
    <cellStyle name="備註 45 8 4 14" xfId="26213"/>
    <cellStyle name="備註 45 8 4 15" xfId="27272"/>
    <cellStyle name="備註 45 8 4 16" xfId="28300"/>
    <cellStyle name="備註 45 8 4 17" xfId="29303"/>
    <cellStyle name="備註 45 8 4 18" xfId="30272"/>
    <cellStyle name="備註 45 8 4 19" xfId="31204"/>
    <cellStyle name="備註 45 8 4 2" xfId="12421"/>
    <cellStyle name="備註 45 8 4 20" xfId="32126"/>
    <cellStyle name="備註 45 8 4 3" xfId="13634"/>
    <cellStyle name="備註 45 8 4 4" xfId="14859"/>
    <cellStyle name="備註 45 8 4 5" xfId="16051"/>
    <cellStyle name="備註 45 8 4 6" xfId="17236"/>
    <cellStyle name="備註 45 8 4 7" xfId="18425"/>
    <cellStyle name="備註 45 8 4 8" xfId="19583"/>
    <cellStyle name="備註 45 8 4 9" xfId="20713"/>
    <cellStyle name="備註 45 8 5" xfId="7109"/>
    <cellStyle name="備註 45 8 5 10" xfId="22358"/>
    <cellStyle name="備註 45 8 5 11" xfId="23464"/>
    <cellStyle name="備註 45 8 5 12" xfId="24559"/>
    <cellStyle name="備註 45 8 5 13" xfId="25643"/>
    <cellStyle name="備註 45 8 5 14" xfId="26706"/>
    <cellStyle name="備註 45 8 5 15" xfId="27751"/>
    <cellStyle name="備註 45 8 5 16" xfId="28771"/>
    <cellStyle name="備註 45 8 5 17" xfId="29759"/>
    <cellStyle name="備註 45 8 5 18" xfId="30705"/>
    <cellStyle name="備註 45 8 5 19" xfId="31633"/>
    <cellStyle name="備註 45 8 5 2" xfId="12980"/>
    <cellStyle name="備註 45 8 5 20" xfId="32549"/>
    <cellStyle name="備註 45 8 5 3" xfId="14198"/>
    <cellStyle name="備註 45 8 5 4" xfId="15409"/>
    <cellStyle name="備註 45 8 5 5" xfId="16601"/>
    <cellStyle name="備註 45 8 5 6" xfId="17795"/>
    <cellStyle name="備註 45 8 5 7" xfId="18960"/>
    <cellStyle name="備註 45 8 5 8" xfId="20103"/>
    <cellStyle name="備註 45 8 5 9" xfId="21238"/>
    <cellStyle name="備註 45 8 6" xfId="6301"/>
    <cellStyle name="備註 45 8 6 10" xfId="21700"/>
    <cellStyle name="備註 45 8 6 11" xfId="22808"/>
    <cellStyle name="備註 45 8 6 12" xfId="23912"/>
    <cellStyle name="備註 45 8 6 13" xfId="25005"/>
    <cellStyle name="備註 45 8 6 14" xfId="26081"/>
    <cellStyle name="備註 45 8 6 15" xfId="27142"/>
    <cellStyle name="備註 45 8 6 16" xfId="28170"/>
    <cellStyle name="備註 45 8 6 17" xfId="29183"/>
    <cellStyle name="備註 45 8 6 18" xfId="30162"/>
    <cellStyle name="備註 45 8 6 19" xfId="31097"/>
    <cellStyle name="備註 45 8 6 2" xfId="12261"/>
    <cellStyle name="備註 45 8 6 20" xfId="32021"/>
    <cellStyle name="備註 45 8 6 3" xfId="13468"/>
    <cellStyle name="備註 45 8 6 4" xfId="14695"/>
    <cellStyle name="備註 45 8 6 5" xfId="15893"/>
    <cellStyle name="備註 45 8 6 6" xfId="17079"/>
    <cellStyle name="備註 45 8 6 7" xfId="18265"/>
    <cellStyle name="備註 45 8 6 8" xfId="19431"/>
    <cellStyle name="備註 45 8 6 9" xfId="20565"/>
    <cellStyle name="備註 45 8 7" xfId="11741"/>
    <cellStyle name="備註 45 8 8" xfId="7826"/>
    <cellStyle name="備註 45 8 9" xfId="9041"/>
    <cellStyle name="備註 45 9" xfId="5527"/>
    <cellStyle name="備註 45 9 10" xfId="10376"/>
    <cellStyle name="備註 45 9 11" xfId="10702"/>
    <cellStyle name="備註 45 9 12" xfId="9621"/>
    <cellStyle name="備註 45 9 13" xfId="10584"/>
    <cellStyle name="備註 45 9 14" xfId="8108"/>
    <cellStyle name="備註 45 9 15" xfId="10074"/>
    <cellStyle name="備註 45 9 16" xfId="9776"/>
    <cellStyle name="備註 45 9 17" xfId="8030"/>
    <cellStyle name="備註 45 9 18" xfId="15929"/>
    <cellStyle name="備註 45 9 19" xfId="9847"/>
    <cellStyle name="備註 45 9 2" xfId="7036"/>
    <cellStyle name="備註 45 9 2 10" xfId="22296"/>
    <cellStyle name="備註 45 9 2 11" xfId="23405"/>
    <cellStyle name="備註 45 9 2 12" xfId="24499"/>
    <cellStyle name="備註 45 9 2 13" xfId="25580"/>
    <cellStyle name="備註 45 9 2 14" xfId="26647"/>
    <cellStyle name="備註 45 9 2 15" xfId="27692"/>
    <cellStyle name="備註 45 9 2 16" xfId="28712"/>
    <cellStyle name="備註 45 9 2 17" xfId="29700"/>
    <cellStyle name="備註 45 9 2 18" xfId="30648"/>
    <cellStyle name="備註 45 9 2 19" xfId="31577"/>
    <cellStyle name="備註 45 9 2 2" xfId="12912"/>
    <cellStyle name="備註 45 9 2 20" xfId="32494"/>
    <cellStyle name="備註 45 9 2 3" xfId="14130"/>
    <cellStyle name="備註 45 9 2 4" xfId="15345"/>
    <cellStyle name="備註 45 9 2 5" xfId="16533"/>
    <cellStyle name="備註 45 9 2 6" xfId="17728"/>
    <cellStyle name="備註 45 9 2 7" xfId="18897"/>
    <cellStyle name="備註 45 9 2 8" xfId="20039"/>
    <cellStyle name="備註 45 9 2 9" xfId="21174"/>
    <cellStyle name="備註 45 9 20" xfId="8223"/>
    <cellStyle name="備註 45 9 21" xfId="18212"/>
    <cellStyle name="備註 45 9 22" xfId="8651"/>
    <cellStyle name="備註 45 9 23" xfId="23237"/>
    <cellStyle name="備註 45 9 24" xfId="8135"/>
    <cellStyle name="備註 45 9 25" xfId="20578"/>
    <cellStyle name="備註 45 9 3" xfId="6048"/>
    <cellStyle name="備註 45 9 3 10" xfId="18587"/>
    <cellStyle name="備註 45 9 3 11" xfId="18515"/>
    <cellStyle name="備註 45 9 3 12" xfId="20870"/>
    <cellStyle name="備註 45 9 3 13" xfId="20558"/>
    <cellStyle name="備註 45 9 3 14" xfId="21883"/>
    <cellStyle name="備註 45 9 3 15" xfId="22995"/>
    <cellStyle name="備註 45 9 3 16" xfId="24096"/>
    <cellStyle name="備註 45 9 3 17" xfId="26356"/>
    <cellStyle name="備註 45 9 3 18" xfId="10060"/>
    <cellStyle name="備註 45 9 3 19" xfId="15887"/>
    <cellStyle name="備註 45 9 3 2" xfId="12033"/>
    <cellStyle name="備註 45 9 3 20" xfId="29438"/>
    <cellStyle name="備註 45 9 3 3" xfId="7594"/>
    <cellStyle name="備註 45 9 3 4" xfId="9214"/>
    <cellStyle name="備註 45 9 3 5" xfId="9910"/>
    <cellStyle name="備註 45 9 3 6" xfId="12468"/>
    <cellStyle name="備註 45 9 3 7" xfId="8042"/>
    <cellStyle name="備註 45 9 3 8" xfId="9346"/>
    <cellStyle name="備註 45 9 3 9" xfId="9695"/>
    <cellStyle name="備註 45 9 4" xfId="6471"/>
    <cellStyle name="備註 45 9 4 10" xfId="21829"/>
    <cellStyle name="備註 45 9 4 11" xfId="22938"/>
    <cellStyle name="備註 45 9 4 12" xfId="24035"/>
    <cellStyle name="備註 45 9 4 13" xfId="25121"/>
    <cellStyle name="備註 45 9 4 14" xfId="26197"/>
    <cellStyle name="備註 45 9 4 15" xfId="27256"/>
    <cellStyle name="備註 45 9 4 16" xfId="28282"/>
    <cellStyle name="備註 45 9 4 17" xfId="29287"/>
    <cellStyle name="備註 45 9 4 18" xfId="30256"/>
    <cellStyle name="備註 45 9 4 19" xfId="31188"/>
    <cellStyle name="備註 45 9 4 2" xfId="12403"/>
    <cellStyle name="備註 45 9 4 20" xfId="32110"/>
    <cellStyle name="備註 45 9 4 3" xfId="13616"/>
    <cellStyle name="備註 45 9 4 4" xfId="14841"/>
    <cellStyle name="備註 45 9 4 5" xfId="16033"/>
    <cellStyle name="備註 45 9 4 6" xfId="17218"/>
    <cellStyle name="備註 45 9 4 7" xfId="18407"/>
    <cellStyle name="備註 45 9 4 8" xfId="19565"/>
    <cellStyle name="備註 45 9 4 9" xfId="20696"/>
    <cellStyle name="備註 45 9 5" xfId="7078"/>
    <cellStyle name="備註 45 9 5 10" xfId="22331"/>
    <cellStyle name="備註 45 9 5 11" xfId="23439"/>
    <cellStyle name="備註 45 9 5 12" xfId="24534"/>
    <cellStyle name="備註 45 9 5 13" xfId="25615"/>
    <cellStyle name="備註 45 9 5 14" xfId="26681"/>
    <cellStyle name="備註 45 9 5 15" xfId="27727"/>
    <cellStyle name="備註 45 9 5 16" xfId="28747"/>
    <cellStyle name="備註 45 9 5 17" xfId="29733"/>
    <cellStyle name="備註 45 9 5 18" xfId="30681"/>
    <cellStyle name="備註 45 9 5 19" xfId="31610"/>
    <cellStyle name="備註 45 9 5 2" xfId="12951"/>
    <cellStyle name="備註 45 9 5 20" xfId="32526"/>
    <cellStyle name="備註 45 9 5 3" xfId="14168"/>
    <cellStyle name="備註 45 9 5 4" xfId="15381"/>
    <cellStyle name="備註 45 9 5 5" xfId="16573"/>
    <cellStyle name="備註 45 9 5 6" xfId="17766"/>
    <cellStyle name="備註 45 9 5 7" xfId="18933"/>
    <cellStyle name="備註 45 9 5 8" xfId="20075"/>
    <cellStyle name="備註 45 9 5 9" xfId="21213"/>
    <cellStyle name="備註 45 9 6" xfId="6224"/>
    <cellStyle name="備註 45 9 6 10" xfId="21653"/>
    <cellStyle name="備註 45 9 6 11" xfId="22761"/>
    <cellStyle name="備註 45 9 6 12" xfId="23867"/>
    <cellStyle name="備註 45 9 6 13" xfId="24959"/>
    <cellStyle name="備註 45 9 6 14" xfId="26044"/>
    <cellStyle name="備註 45 9 6 15" xfId="27105"/>
    <cellStyle name="備註 45 9 6 16" xfId="28141"/>
    <cellStyle name="備註 45 9 6 17" xfId="29154"/>
    <cellStyle name="備註 45 9 6 18" xfId="30138"/>
    <cellStyle name="備註 45 9 6 19" xfId="31077"/>
    <cellStyle name="備註 45 9 6 2" xfId="12198"/>
    <cellStyle name="備註 45 9 6 20" xfId="32002"/>
    <cellStyle name="備註 45 9 6 3" xfId="13407"/>
    <cellStyle name="備註 45 9 6 4" xfId="14633"/>
    <cellStyle name="備註 45 9 6 5" xfId="15832"/>
    <cellStyle name="備註 45 9 6 6" xfId="17022"/>
    <cellStyle name="備註 45 9 6 7" xfId="18214"/>
    <cellStyle name="備註 45 9 6 8" xfId="19375"/>
    <cellStyle name="備註 45 9 6 9" xfId="20519"/>
    <cellStyle name="備註 45 9 7" xfId="11626"/>
    <cellStyle name="備註 45 9 8" xfId="7921"/>
    <cellStyle name="備註 45 9 9" xfId="8977"/>
    <cellStyle name="備註 46" xfId="4628"/>
    <cellStyle name="備註 47" xfId="4670"/>
    <cellStyle name="備註 48" xfId="4712"/>
    <cellStyle name="備註 49" xfId="4760"/>
    <cellStyle name="備註 5" xfId="1459"/>
    <cellStyle name="備註 5 10" xfId="1460"/>
    <cellStyle name="備註 5 10 10" xfId="3437"/>
    <cellStyle name="備註 5 10 11" xfId="2451"/>
    <cellStyle name="備註 5 10 12" xfId="3336"/>
    <cellStyle name="備註 5 10 13" xfId="3569"/>
    <cellStyle name="備註 5 10 14" xfId="3404"/>
    <cellStyle name="備註 5 10 15" xfId="3310"/>
    <cellStyle name="備註 5 10 16" xfId="3667"/>
    <cellStyle name="備註 5 10 17" xfId="4090"/>
    <cellStyle name="備註 5 10 18" xfId="4398"/>
    <cellStyle name="備註 5 10 19" xfId="3849"/>
    <cellStyle name="備註 5 10 2" xfId="3054"/>
    <cellStyle name="備註 5 10 20" xfId="4210"/>
    <cellStyle name="備註 5 10 21" xfId="4006"/>
    <cellStyle name="備註 5 10 22" xfId="4356"/>
    <cellStyle name="備註 5 10 23" xfId="3887"/>
    <cellStyle name="備註 5 10 24" xfId="4173"/>
    <cellStyle name="備註 5 10 25" xfId="4789"/>
    <cellStyle name="備註 5 10 26" xfId="5234"/>
    <cellStyle name="備註 5 10 27" xfId="5464"/>
    <cellStyle name="備註 5 10 28" xfId="5151"/>
    <cellStyle name="備註 5 10 29" xfId="5896"/>
    <cellStyle name="備註 5 10 3" xfId="2616"/>
    <cellStyle name="備註 5 10 30" xfId="5534"/>
    <cellStyle name="備註 5 10 31" xfId="5355"/>
    <cellStyle name="備註 5 10 32" xfId="5456"/>
    <cellStyle name="備註 5 10 33" xfId="5149"/>
    <cellStyle name="備註 5 10 34" xfId="5450"/>
    <cellStyle name="備註 5 10 35" xfId="5153"/>
    <cellStyle name="備註 5 10 36" xfId="5451"/>
    <cellStyle name="備註 5 10 37" xfId="6325"/>
    <cellStyle name="備註 5 10 38" xfId="6631"/>
    <cellStyle name="備註 5 10 39" xfId="6505"/>
    <cellStyle name="備註 5 10 4" xfId="3126"/>
    <cellStyle name="備註 5 10 40" xfId="6256"/>
    <cellStyle name="備註 5 10 41" xfId="6980"/>
    <cellStyle name="備註 5 10 42" xfId="8620"/>
    <cellStyle name="備註 5 10 43" xfId="11673"/>
    <cellStyle name="備註 5 10 44" xfId="7886"/>
    <cellStyle name="備註 5 10 45" xfId="8994"/>
    <cellStyle name="備註 5 10 46" xfId="11191"/>
    <cellStyle name="備註 5 10 47" xfId="8511"/>
    <cellStyle name="備註 5 10 48" xfId="8768"/>
    <cellStyle name="備註 5 10 49" xfId="12480"/>
    <cellStyle name="備註 5 10 5" xfId="2570"/>
    <cellStyle name="備註 5 10 50" xfId="18440"/>
    <cellStyle name="備註 5 10 51" xfId="15776"/>
    <cellStyle name="備註 5 10 52" xfId="8473"/>
    <cellStyle name="備註 5 10 53" xfId="18308"/>
    <cellStyle name="備註 5 10 54" xfId="21095"/>
    <cellStyle name="備註 5 10 55" xfId="10100"/>
    <cellStyle name="備註 5 10 56" xfId="10361"/>
    <cellStyle name="備註 5 10 57" xfId="26224"/>
    <cellStyle name="備註 5 10 58" xfId="10325"/>
    <cellStyle name="備註 5 10 59" xfId="24106"/>
    <cellStyle name="備註 5 10 6" xfId="3202"/>
    <cellStyle name="備註 5 10 60" xfId="15957"/>
    <cellStyle name="備註 5 10 7" xfId="2523"/>
    <cellStyle name="備註 5 10 8" xfId="3279"/>
    <cellStyle name="備註 5 10 9" xfId="2815"/>
    <cellStyle name="備註 5 11" xfId="1461"/>
    <cellStyle name="備註 5 11 10" xfId="3489"/>
    <cellStyle name="備註 5 11 11" xfId="3371"/>
    <cellStyle name="備註 5 11 12" xfId="3402"/>
    <cellStyle name="備註 5 11 13" xfId="2482"/>
    <cellStyle name="備註 5 11 14" xfId="3429"/>
    <cellStyle name="備註 5 11 15" xfId="2665"/>
    <cellStyle name="備註 5 11 16" xfId="3668"/>
    <cellStyle name="備註 5 11 17" xfId="4091"/>
    <cellStyle name="備註 5 11 18" xfId="4317"/>
    <cellStyle name="備註 5 11 19" xfId="4243"/>
    <cellStyle name="備註 5 11 2" xfId="3055"/>
    <cellStyle name="備註 5 11 20" xfId="4418"/>
    <cellStyle name="備註 5 11 21" xfId="3831"/>
    <cellStyle name="備註 5 11 22" xfId="4228"/>
    <cellStyle name="備註 5 11 23" xfId="4335"/>
    <cellStyle name="備註 5 11 24" xfId="3904"/>
    <cellStyle name="備註 5 11 25" xfId="4790"/>
    <cellStyle name="備註 5 11 26" xfId="5235"/>
    <cellStyle name="備註 5 11 27" xfId="5561"/>
    <cellStyle name="備註 5 11 28" xfId="4991"/>
    <cellStyle name="備註 5 11 29" xfId="5019"/>
    <cellStyle name="備註 5 11 3" xfId="2615"/>
    <cellStyle name="備註 5 11 30" xfId="5057"/>
    <cellStyle name="備註 5 11 31" xfId="5052"/>
    <cellStyle name="備註 5 11 32" xfId="4940"/>
    <cellStyle name="備註 5 11 33" xfId="5900"/>
    <cellStyle name="備註 5 11 34" xfId="5918"/>
    <cellStyle name="備註 5 11 35" xfId="5936"/>
    <cellStyle name="備註 5 11 36" xfId="5952"/>
    <cellStyle name="備註 5 11 37" xfId="6326"/>
    <cellStyle name="備註 5 11 38" xfId="6632"/>
    <cellStyle name="備註 5 11 39" xfId="6295"/>
    <cellStyle name="備註 5 11 4" xfId="3127"/>
    <cellStyle name="備註 5 11 40" xfId="6973"/>
    <cellStyle name="備註 5 11 41" xfId="7200"/>
    <cellStyle name="備註 5 11 42" xfId="8621"/>
    <cellStyle name="備註 5 11 43" xfId="11717"/>
    <cellStyle name="備註 5 11 44" xfId="7849"/>
    <cellStyle name="備註 5 11 45" xfId="10858"/>
    <cellStyle name="備註 5 11 46" xfId="10001"/>
    <cellStyle name="備註 5 11 47" xfId="14872"/>
    <cellStyle name="備註 5 11 48" xfId="9946"/>
    <cellStyle name="備註 5 11 49" xfId="10813"/>
    <cellStyle name="備註 5 11 5" xfId="2569"/>
    <cellStyle name="備註 5 11 50" xfId="9480"/>
    <cellStyle name="備註 5 11 51" xfId="11260"/>
    <cellStyle name="備註 5 11 52" xfId="13768"/>
    <cellStyle name="備註 5 11 53" xfId="12228"/>
    <cellStyle name="備註 5 11 54" xfId="9143"/>
    <cellStyle name="備註 5 11 55" xfId="8348"/>
    <cellStyle name="備註 5 11 56" xfId="8227"/>
    <cellStyle name="備註 5 11 57" xfId="17727"/>
    <cellStyle name="備註 5 11 58" xfId="27711"/>
    <cellStyle name="備註 5 11 59" xfId="19796"/>
    <cellStyle name="備註 5 11 6" xfId="3203"/>
    <cellStyle name="備註 5 11 60" xfId="29433"/>
    <cellStyle name="備註 5 11 7" xfId="2522"/>
    <cellStyle name="備註 5 11 8" xfId="3280"/>
    <cellStyle name="備註 5 11 9" xfId="2814"/>
    <cellStyle name="備註 5 12" xfId="1462"/>
    <cellStyle name="備註 5 12 10" xfId="3520"/>
    <cellStyle name="備註 5 12 11" xfId="3536"/>
    <cellStyle name="備註 5 12 12" xfId="3550"/>
    <cellStyle name="備註 5 12 13" xfId="2887"/>
    <cellStyle name="備註 5 12 14" xfId="3436"/>
    <cellStyle name="備註 5 12 15" xfId="3587"/>
    <cellStyle name="備註 5 12 16" xfId="3669"/>
    <cellStyle name="備註 5 12 17" xfId="4092"/>
    <cellStyle name="備註 5 12 18" xfId="4407"/>
    <cellStyle name="備註 5 12 19" xfId="3842"/>
    <cellStyle name="備註 5 12 2" xfId="3056"/>
    <cellStyle name="備註 5 12 20" xfId="4217"/>
    <cellStyle name="備註 5 12 21" xfId="4002"/>
    <cellStyle name="備註 5 12 22" xfId="4320"/>
    <cellStyle name="備註 5 12 23" xfId="3919"/>
    <cellStyle name="備註 5 12 24" xfId="4144"/>
    <cellStyle name="備註 5 12 25" xfId="4791"/>
    <cellStyle name="備註 5 12 26" xfId="5236"/>
    <cellStyle name="備註 5 12 27" xfId="5475"/>
    <cellStyle name="備註 5 12 28" xfId="5030"/>
    <cellStyle name="備註 5 12 29" xfId="5587"/>
    <cellStyle name="備註 5 12 3" xfId="2614"/>
    <cellStyle name="備註 5 12 30" xfId="5500"/>
    <cellStyle name="備註 5 12 31" xfId="5269"/>
    <cellStyle name="備註 5 12 32" xfId="5761"/>
    <cellStyle name="備註 5 12 33" xfId="5004"/>
    <cellStyle name="備註 5 12 34" xfId="5325"/>
    <cellStyle name="備註 5 12 35" xfId="5814"/>
    <cellStyle name="備註 5 12 36" xfId="5718"/>
    <cellStyle name="備註 5 12 37" xfId="6327"/>
    <cellStyle name="備註 5 12 38" xfId="6553"/>
    <cellStyle name="備註 5 12 39" xfId="6263"/>
    <cellStyle name="備註 5 12 4" xfId="3128"/>
    <cellStyle name="備註 5 12 40" xfId="7093"/>
    <cellStyle name="備註 5 12 41" xfId="7235"/>
    <cellStyle name="備註 5 12 42" xfId="8622"/>
    <cellStyle name="備註 5 12 43" xfId="11423"/>
    <cellStyle name="備註 5 12 44" xfId="11123"/>
    <cellStyle name="備註 5 12 45" xfId="12436"/>
    <cellStyle name="備註 5 12 46" xfId="13649"/>
    <cellStyle name="備註 5 12 47" xfId="7806"/>
    <cellStyle name="備註 5 12 48" xfId="11477"/>
    <cellStyle name="備註 5 12 49" xfId="17416"/>
    <cellStyle name="備註 5 12 5" xfId="2568"/>
    <cellStyle name="備註 5 12 50" xfId="11643"/>
    <cellStyle name="備註 5 12 51" xfId="20059"/>
    <cellStyle name="備註 5 12 52" xfId="20516"/>
    <cellStyle name="備註 5 12 53" xfId="21856"/>
    <cellStyle name="備註 5 12 54" xfId="22967"/>
    <cellStyle name="備註 5 12 55" xfId="24066"/>
    <cellStyle name="備註 5 12 56" xfId="25152"/>
    <cellStyle name="備註 5 12 57" xfId="23048"/>
    <cellStyle name="備註 5 12 58" xfId="9183"/>
    <cellStyle name="備註 5 12 59" xfId="28190"/>
    <cellStyle name="備註 5 12 6" xfId="3204"/>
    <cellStyle name="備註 5 12 60" xfId="9470"/>
    <cellStyle name="備註 5 12 7" xfId="2521"/>
    <cellStyle name="備註 5 12 8" xfId="3281"/>
    <cellStyle name="備註 5 12 9" xfId="2813"/>
    <cellStyle name="備註 5 13" xfId="1463"/>
    <cellStyle name="備註 5 13 10" xfId="3478"/>
    <cellStyle name="備註 5 13 11" xfId="3361"/>
    <cellStyle name="備註 5 13 12" xfId="3375"/>
    <cellStyle name="備註 5 13 13" xfId="3368"/>
    <cellStyle name="備註 5 13 14" xfId="3496"/>
    <cellStyle name="備註 5 13 15" xfId="3308"/>
    <cellStyle name="備註 5 13 16" xfId="3670"/>
    <cellStyle name="備註 5 13 17" xfId="4093"/>
    <cellStyle name="備註 5 13 18" xfId="4266"/>
    <cellStyle name="備註 5 13 19" xfId="4440"/>
    <cellStyle name="備註 5 13 2" xfId="3057"/>
    <cellStyle name="備註 5 13 20" xfId="4446"/>
    <cellStyle name="備註 5 13 21" xfId="4452"/>
    <cellStyle name="備註 5 13 22" xfId="4455"/>
    <cellStyle name="備註 5 13 23" xfId="4458"/>
    <cellStyle name="備註 5 13 24" xfId="4461"/>
    <cellStyle name="備註 5 13 25" xfId="4792"/>
    <cellStyle name="備註 5 13 26" xfId="5237"/>
    <cellStyle name="備註 5 13 27" xfId="5747"/>
    <cellStyle name="備註 5 13 28" xfId="4967"/>
    <cellStyle name="備註 5 13 29" xfId="5673"/>
    <cellStyle name="備註 5 13 3" xfId="2613"/>
    <cellStyle name="備註 5 13 30" xfId="5689"/>
    <cellStyle name="備註 5 13 31" xfId="4994"/>
    <cellStyle name="備註 5 13 32" xfId="5873"/>
    <cellStyle name="備註 5 13 33" xfId="5256"/>
    <cellStyle name="備註 5 13 34" xfId="5640"/>
    <cellStyle name="備註 5 13 35" xfId="5150"/>
    <cellStyle name="備註 5 13 36" xfId="5888"/>
    <cellStyle name="備註 5 13 37" xfId="6328"/>
    <cellStyle name="備註 5 13 38" xfId="6617"/>
    <cellStyle name="備註 5 13 39" xfId="6964"/>
    <cellStyle name="備註 5 13 4" xfId="3129"/>
    <cellStyle name="備註 5 13 40" xfId="7156"/>
    <cellStyle name="備註 5 13 41" xfId="6439"/>
    <cellStyle name="備註 5 13 42" xfId="8623"/>
    <cellStyle name="備註 5 13 43" xfId="11079"/>
    <cellStyle name="備註 5 13 44" xfId="10661"/>
    <cellStyle name="備註 5 13 45" xfId="9588"/>
    <cellStyle name="備註 5 13 46" xfId="11773"/>
    <cellStyle name="備註 5 13 47" xfId="9965"/>
    <cellStyle name="備註 5 13 48" xfId="10448"/>
    <cellStyle name="備註 5 13 49" xfId="9675"/>
    <cellStyle name="備註 5 13 5" xfId="2567"/>
    <cellStyle name="備註 5 13 50" xfId="16102"/>
    <cellStyle name="備註 5 13 51" xfId="8543"/>
    <cellStyle name="備註 5 13 52" xfId="20981"/>
    <cellStyle name="備註 5 13 53" xfId="9375"/>
    <cellStyle name="備註 5 13 54" xfId="16248"/>
    <cellStyle name="備註 5 13 55" xfId="16111"/>
    <cellStyle name="備註 5 13 56" xfId="18582"/>
    <cellStyle name="備註 5 13 57" xfId="7766"/>
    <cellStyle name="備註 5 13 58" xfId="28772"/>
    <cellStyle name="備註 5 13 59" xfId="11319"/>
    <cellStyle name="備註 5 13 6" xfId="3205"/>
    <cellStyle name="備註 5 13 60" xfId="19019"/>
    <cellStyle name="備註 5 13 7" xfId="2520"/>
    <cellStyle name="備註 5 13 8" xfId="3282"/>
    <cellStyle name="備註 5 13 9" xfId="2812"/>
    <cellStyle name="備註 5 14" xfId="1464"/>
    <cellStyle name="備註 5 14 10" xfId="3531"/>
    <cellStyle name="備註 5 14 11" xfId="3545"/>
    <cellStyle name="備註 5 14 12" xfId="3557"/>
    <cellStyle name="備註 5 14 13" xfId="2886"/>
    <cellStyle name="備註 5 14 14" xfId="3303"/>
    <cellStyle name="備註 5 14 15" xfId="3594"/>
    <cellStyle name="備註 5 14 16" xfId="3671"/>
    <cellStyle name="備註 5 14 17" xfId="4094"/>
    <cellStyle name="備註 5 14 18" xfId="4389"/>
    <cellStyle name="備註 5 14 19" xfId="3859"/>
    <cellStyle name="備註 5 14 2" xfId="3058"/>
    <cellStyle name="備註 5 14 20" xfId="4200"/>
    <cellStyle name="備註 5 14 21" xfId="4012"/>
    <cellStyle name="備註 5 14 22" xfId="4321"/>
    <cellStyle name="備註 5 14 23" xfId="3918"/>
    <cellStyle name="備註 5 14 24" xfId="4145"/>
    <cellStyle name="備註 5 14 25" xfId="4793"/>
    <cellStyle name="備註 5 14 26" xfId="5238"/>
    <cellStyle name="備註 5 14 27" xfId="5707"/>
    <cellStyle name="備註 5 14 28" xfId="5017"/>
    <cellStyle name="備註 5 14 29" xfId="5334"/>
    <cellStyle name="備註 5 14 3" xfId="2612"/>
    <cellStyle name="備註 5 14 30" xfId="5734"/>
    <cellStyle name="備註 5 14 31" xfId="5104"/>
    <cellStyle name="備註 5 14 32" xfId="5780"/>
    <cellStyle name="備註 5 14 33" xfId="5039"/>
    <cellStyle name="備註 5 14 34" xfId="5362"/>
    <cellStyle name="備註 5 14 35" xfId="5775"/>
    <cellStyle name="備註 5 14 36" xfId="5460"/>
    <cellStyle name="備註 5 14 37" xfId="6329"/>
    <cellStyle name="備註 5 14 38" xfId="6514"/>
    <cellStyle name="備註 5 14 39" xfId="6859"/>
    <cellStyle name="備註 5 14 4" xfId="3130"/>
    <cellStyle name="備註 5 14 40" xfId="6176"/>
    <cellStyle name="備註 5 14 41" xfId="6397"/>
    <cellStyle name="備註 5 14 42" xfId="8624"/>
    <cellStyle name="備註 5 14 43" xfId="10526"/>
    <cellStyle name="備註 5 14 44" xfId="12031"/>
    <cellStyle name="備註 5 14 45" xfId="7596"/>
    <cellStyle name="備註 5 14 46" xfId="9212"/>
    <cellStyle name="備註 5 14 47" xfId="11823"/>
    <cellStyle name="備註 5 14 48" xfId="10480"/>
    <cellStyle name="備註 5 14 49" xfId="7856"/>
    <cellStyle name="備註 5 14 5" xfId="2566"/>
    <cellStyle name="備註 5 14 50" xfId="18142"/>
    <cellStyle name="備註 5 14 51" xfId="21239"/>
    <cellStyle name="備註 5 14 52" xfId="17454"/>
    <cellStyle name="備註 5 14 53" xfId="11384"/>
    <cellStyle name="備註 5 14 54" xfId="19623"/>
    <cellStyle name="備註 5 14 55" xfId="8642"/>
    <cellStyle name="備註 5 14 56" xfId="21935"/>
    <cellStyle name="備註 5 14 57" xfId="9940"/>
    <cellStyle name="備註 5 14 58" xfId="11339"/>
    <cellStyle name="備註 5 14 59" xfId="11455"/>
    <cellStyle name="備註 5 14 6" xfId="3206"/>
    <cellStyle name="備註 5 14 60" xfId="16818"/>
    <cellStyle name="備註 5 14 7" xfId="2519"/>
    <cellStyle name="備註 5 14 8" xfId="3283"/>
    <cellStyle name="備註 5 14 9" xfId="2811"/>
    <cellStyle name="備註 5 15" xfId="1465"/>
    <cellStyle name="備註 5 15 10" xfId="3471"/>
    <cellStyle name="備註 5 15 11" xfId="2427"/>
    <cellStyle name="備註 5 15 12" xfId="3357"/>
    <cellStyle name="備註 5 15 13" xfId="2885"/>
    <cellStyle name="備註 5 15 14" xfId="3327"/>
    <cellStyle name="備註 5 15 15" xfId="3501"/>
    <cellStyle name="備註 5 15 16" xfId="3672"/>
    <cellStyle name="備註 5 15 17" xfId="4095"/>
    <cellStyle name="備註 5 15 18" xfId="4275"/>
    <cellStyle name="備註 5 15 19" xfId="3957"/>
    <cellStyle name="備註 5 15 2" xfId="3059"/>
    <cellStyle name="備註 5 15 20" xfId="4268"/>
    <cellStyle name="備註 5 15 21" xfId="4297"/>
    <cellStyle name="備註 5 15 22" xfId="3937"/>
    <cellStyle name="備註 5 15 23" xfId="4126"/>
    <cellStyle name="備註 5 15 24" xfId="4057"/>
    <cellStyle name="備註 5 15 25" xfId="4794"/>
    <cellStyle name="備註 5 15 26" xfId="5239"/>
    <cellStyle name="備註 5 15 27" xfId="5784"/>
    <cellStyle name="備註 5 15 28" xfId="4987"/>
    <cellStyle name="備註 5 15 29" xfId="5377"/>
    <cellStyle name="備註 5 15 3" xfId="2611"/>
    <cellStyle name="備註 5 15 30" xfId="5208"/>
    <cellStyle name="備註 5 15 31" xfId="5732"/>
    <cellStyle name="備註 5 15 32" xfId="4996"/>
    <cellStyle name="備註 5 15 33" xfId="5864"/>
    <cellStyle name="備註 5 15 34" xfId="5902"/>
    <cellStyle name="備註 5 15 35" xfId="5920"/>
    <cellStyle name="備註 5 15 36" xfId="5938"/>
    <cellStyle name="備註 5 15 37" xfId="6330"/>
    <cellStyle name="備註 5 15 38" xfId="6605"/>
    <cellStyle name="備註 5 15 39" xfId="6571"/>
    <cellStyle name="備註 5 15 4" xfId="3131"/>
    <cellStyle name="備註 5 15 40" xfId="6182"/>
    <cellStyle name="備註 5 15 41" xfId="6651"/>
    <cellStyle name="備註 5 15 42" xfId="8625"/>
    <cellStyle name="備註 5 15 43" xfId="10570"/>
    <cellStyle name="備註 5 15 44" xfId="10658"/>
    <cellStyle name="備註 5 15 45" xfId="9355"/>
    <cellStyle name="備註 5 15 46" xfId="9428"/>
    <cellStyle name="備註 5 15 47" xfId="11693"/>
    <cellStyle name="備註 5 15 48" xfId="13454"/>
    <cellStyle name="備註 5 15 49" xfId="15763"/>
    <cellStyle name="備註 5 15 5" xfId="2565"/>
    <cellStyle name="備註 5 15 50" xfId="12602"/>
    <cellStyle name="備註 5 15 51" xfId="9131"/>
    <cellStyle name="備註 5 15 52" xfId="18260"/>
    <cellStyle name="備註 5 15 53" xfId="10718"/>
    <cellStyle name="備註 5 15 54" xfId="12533"/>
    <cellStyle name="備註 5 15 55" xfId="9399"/>
    <cellStyle name="備註 5 15 56" xfId="21579"/>
    <cellStyle name="備註 5 15 57" xfId="11568"/>
    <cellStyle name="備註 5 15 58" xfId="14694"/>
    <cellStyle name="備註 5 15 59" xfId="23936"/>
    <cellStyle name="備註 5 15 6" xfId="3207"/>
    <cellStyle name="備註 5 15 60" xfId="25003"/>
    <cellStyle name="備註 5 15 7" xfId="2518"/>
    <cellStyle name="備註 5 15 8" xfId="3284"/>
    <cellStyle name="備註 5 15 9" xfId="2810"/>
    <cellStyle name="備註 5 16" xfId="1466"/>
    <cellStyle name="備註 5 16 10" xfId="3243"/>
    <cellStyle name="備註 5 16 11" xfId="2849"/>
    <cellStyle name="備註 5 16 12" xfId="3167"/>
    <cellStyle name="備註 5 16 13" xfId="2884"/>
    <cellStyle name="備註 5 16 14" xfId="3574"/>
    <cellStyle name="備註 5 16 15" xfId="3367"/>
    <cellStyle name="備註 5 16 16" xfId="3673"/>
    <cellStyle name="備註 5 16 17" xfId="4096"/>
    <cellStyle name="備註 5 16 18" xfId="4371"/>
    <cellStyle name="備註 5 16 19" xfId="3874"/>
    <cellStyle name="備註 5 16 2" xfId="3060"/>
    <cellStyle name="備註 5 16 20" xfId="4186"/>
    <cellStyle name="備註 5 16 21" xfId="4021"/>
    <cellStyle name="備註 5 16 22" xfId="4312"/>
    <cellStyle name="備註 5 16 23" xfId="3925"/>
    <cellStyle name="備註 5 16 24" xfId="4138"/>
    <cellStyle name="備註 5 16 25" xfId="4795"/>
    <cellStyle name="備註 5 16 26" xfId="5240"/>
    <cellStyle name="備註 5 16 27" xfId="5723"/>
    <cellStyle name="備註 5 16 28" xfId="5808"/>
    <cellStyle name="備註 5 16 29" xfId="5344"/>
    <cellStyle name="備註 5 16 3" xfId="2610"/>
    <cellStyle name="備註 5 16 30" xfId="5478"/>
    <cellStyle name="備註 5 16 31" xfId="4971"/>
    <cellStyle name="備註 5 16 32" xfId="4938"/>
    <cellStyle name="備註 5 16 33" xfId="5901"/>
    <cellStyle name="備註 5 16 34" xfId="5919"/>
    <cellStyle name="備註 5 16 35" xfId="5937"/>
    <cellStyle name="備註 5 16 36" xfId="5953"/>
    <cellStyle name="備註 5 16 37" xfId="6331"/>
    <cellStyle name="備註 5 16 38" xfId="6518"/>
    <cellStyle name="備註 5 16 39" xfId="6852"/>
    <cellStyle name="備註 5 16 4" xfId="3132"/>
    <cellStyle name="備註 5 16 40" xfId="6279"/>
    <cellStyle name="備註 5 16 41" xfId="6394"/>
    <cellStyle name="備註 5 16 42" xfId="8626"/>
    <cellStyle name="備註 5 16 43" xfId="10443"/>
    <cellStyle name="備註 5 16 44" xfId="9988"/>
    <cellStyle name="備註 5 16 45" xfId="10062"/>
    <cellStyle name="備註 5 16 46" xfId="8460"/>
    <cellStyle name="備註 5 16 47" xfId="10122"/>
    <cellStyle name="備註 5 16 48" xfId="11884"/>
    <cellStyle name="備註 5 16 49" xfId="13700"/>
    <cellStyle name="備註 5 16 5" xfId="2564"/>
    <cellStyle name="備註 5 16 50" xfId="16194"/>
    <cellStyle name="備註 5 16 51" xfId="9481"/>
    <cellStyle name="備註 5 16 52" xfId="18667"/>
    <cellStyle name="備註 5 16 53" xfId="9709"/>
    <cellStyle name="備註 5 16 54" xfId="9616"/>
    <cellStyle name="備註 5 16 55" xfId="14733"/>
    <cellStyle name="備註 5 16 56" xfId="17856"/>
    <cellStyle name="備註 5 16 57" xfId="18671"/>
    <cellStyle name="備註 5 16 58" xfId="22771"/>
    <cellStyle name="備註 5 16 59" xfId="24073"/>
    <cellStyle name="備註 5 16 6" xfId="3208"/>
    <cellStyle name="備註 5 16 60" xfId="24208"/>
    <cellStyle name="備註 5 16 7" xfId="2517"/>
    <cellStyle name="備註 5 16 8" xfId="3285"/>
    <cellStyle name="備註 5 16 9" xfId="2809"/>
    <cellStyle name="備註 5 17" xfId="1467"/>
    <cellStyle name="備註 5 17 10" xfId="3244"/>
    <cellStyle name="備註 5 17 11" xfId="2848"/>
    <cellStyle name="備註 5 17 12" xfId="3486"/>
    <cellStyle name="備註 5 17 13" xfId="2883"/>
    <cellStyle name="備註 5 17 14" xfId="3321"/>
    <cellStyle name="備註 5 17 15" xfId="2975"/>
    <cellStyle name="備註 5 17 16" xfId="3674"/>
    <cellStyle name="備註 5 17 17" xfId="4097"/>
    <cellStyle name="備註 5 17 18" xfId="4286"/>
    <cellStyle name="備註 5 17 19" xfId="3946"/>
    <cellStyle name="備註 5 17 2" xfId="3061"/>
    <cellStyle name="備註 5 17 20" xfId="4117"/>
    <cellStyle name="備註 5 17 21" xfId="4289"/>
    <cellStyle name="備註 5 17 22" xfId="3944"/>
    <cellStyle name="備註 5 17 23" xfId="4119"/>
    <cellStyle name="備註 5 17 24" xfId="4062"/>
    <cellStyle name="備註 5 17 25" xfId="4796"/>
    <cellStyle name="備註 5 17 26" xfId="5241"/>
    <cellStyle name="備註 5 17 27" xfId="5758"/>
    <cellStyle name="備註 5 17 28" xfId="5043"/>
    <cellStyle name="備註 5 17 29" xfId="5365"/>
    <cellStyle name="備註 5 17 3" xfId="2609"/>
    <cellStyle name="備註 5 17 30" xfId="5212"/>
    <cellStyle name="備註 5 17 31" xfId="5014"/>
    <cellStyle name="備註 5 17 32" xfId="5118"/>
    <cellStyle name="備註 5 17 33" xfId="4918"/>
    <cellStyle name="備註 5 17 34" xfId="5904"/>
    <cellStyle name="備註 5 17 35" xfId="5922"/>
    <cellStyle name="備註 5 17 36" xfId="5940"/>
    <cellStyle name="備註 5 17 37" xfId="6332"/>
    <cellStyle name="備註 5 17 38" xfId="6597"/>
    <cellStyle name="備註 5 17 39" xfId="6064"/>
    <cellStyle name="備註 5 17 4" xfId="3133"/>
    <cellStyle name="備註 5 17 40" xfId="6165"/>
    <cellStyle name="備註 5 17 41" xfId="6623"/>
    <cellStyle name="備註 5 17 42" xfId="8627"/>
    <cellStyle name="備註 5 17 43" xfId="10688"/>
    <cellStyle name="備註 5 17 44" xfId="10093"/>
    <cellStyle name="備註 5 17 45" xfId="8442"/>
    <cellStyle name="備註 5 17 46" xfId="9831"/>
    <cellStyle name="備註 5 17 47" xfId="8434"/>
    <cellStyle name="備註 5 17 48" xfId="9868"/>
    <cellStyle name="備註 5 17 49" xfId="14149"/>
    <cellStyle name="備註 5 17 5" xfId="2563"/>
    <cellStyle name="備註 5 17 50" xfId="17306"/>
    <cellStyle name="備註 5 17 51" xfId="8834"/>
    <cellStyle name="備註 5 17 52" xfId="11209"/>
    <cellStyle name="備註 5 17 53" xfId="8127"/>
    <cellStyle name="備註 5 17 54" xfId="17623"/>
    <cellStyle name="備註 5 17 55" xfId="17423"/>
    <cellStyle name="備註 5 17 56" xfId="11388"/>
    <cellStyle name="備註 5 17 57" xfId="25335"/>
    <cellStyle name="備註 5 17 58" xfId="11321"/>
    <cellStyle name="備註 5 17 59" xfId="8849"/>
    <cellStyle name="備註 5 17 6" xfId="3209"/>
    <cellStyle name="備註 5 17 60" xfId="18715"/>
    <cellStyle name="備註 5 17 7" xfId="2516"/>
    <cellStyle name="備註 5 17 8" xfId="3286"/>
    <cellStyle name="備註 5 17 9" xfId="2808"/>
    <cellStyle name="備註 5 18" xfId="3053"/>
    <cellStyle name="備註 5 19" xfId="2617"/>
    <cellStyle name="備註 5 2" xfId="1468"/>
    <cellStyle name="備註 5 2 10" xfId="3287"/>
    <cellStyle name="備註 5 2 11" xfId="2807"/>
    <cellStyle name="備註 5 2 12" xfId="3245"/>
    <cellStyle name="備註 5 2 13" xfId="2847"/>
    <cellStyle name="備註 5 2 14" xfId="3168"/>
    <cellStyle name="備註 5 2 15" xfId="2882"/>
    <cellStyle name="備註 5 2 16" xfId="3581"/>
    <cellStyle name="備註 5 2 17" xfId="2974"/>
    <cellStyle name="備註 5 2 18" xfId="3675"/>
    <cellStyle name="備註 5 2 19" xfId="4098"/>
    <cellStyle name="備註 5 2 2" xfId="1469"/>
    <cellStyle name="備註 5 2 2 10" xfId="3246"/>
    <cellStyle name="備註 5 2 2 11" xfId="2846"/>
    <cellStyle name="備註 5 2 2 12" xfId="3169"/>
    <cellStyle name="備註 5 2 2 13" xfId="3458"/>
    <cellStyle name="備註 5 2 2 14" xfId="3315"/>
    <cellStyle name="備註 5 2 2 15" xfId="3350"/>
    <cellStyle name="備註 5 2 2 16" xfId="3676"/>
    <cellStyle name="備註 5 2 2 17" xfId="4099"/>
    <cellStyle name="備註 5 2 2 18" xfId="4347"/>
    <cellStyle name="備註 5 2 2 19" xfId="3894"/>
    <cellStyle name="備註 5 2 2 2" xfId="3063"/>
    <cellStyle name="備註 5 2 2 20" xfId="4166"/>
    <cellStyle name="備註 5 2 2 21" xfId="4036"/>
    <cellStyle name="備註 5 2 2 22" xfId="4435"/>
    <cellStyle name="備註 5 2 2 23" xfId="3817"/>
    <cellStyle name="備註 5 2 2 24" xfId="4240"/>
    <cellStyle name="備註 5 2 2 25" xfId="4798"/>
    <cellStyle name="備註 5 2 2 26" xfId="5243"/>
    <cellStyle name="備註 5 2 2 27" xfId="5697"/>
    <cellStyle name="備註 5 2 2 28" xfId="5002"/>
    <cellStyle name="備註 5 2 2 29" xfId="5329"/>
    <cellStyle name="備註 5 2 2 3" xfId="2607"/>
    <cellStyle name="備註 5 2 2 30" xfId="5800"/>
    <cellStyle name="備註 5 2 2 31" xfId="5530"/>
    <cellStyle name="備註 5 2 2 32" xfId="5305"/>
    <cellStyle name="備註 5 2 2 33" xfId="5755"/>
    <cellStyle name="備註 5 2 2 34" xfId="4988"/>
    <cellStyle name="備註 5 2 2 35" xfId="5381"/>
    <cellStyle name="備註 5 2 2 36" xfId="5529"/>
    <cellStyle name="備註 5 2 2 37" xfId="6334"/>
    <cellStyle name="備註 5 2 2 38" xfId="7076"/>
    <cellStyle name="備註 5 2 2 39" xfId="7201"/>
    <cellStyle name="備註 5 2 2 4" xfId="3135"/>
    <cellStyle name="備註 5 2 2 40" xfId="6191"/>
    <cellStyle name="備註 5 2 2 41" xfId="7346"/>
    <cellStyle name="備註 5 2 2 42" xfId="8629"/>
    <cellStyle name="備註 5 2 2 43" xfId="9826"/>
    <cellStyle name="備註 5 2 2 44" xfId="10075"/>
    <cellStyle name="備註 5 2 2 45" xfId="9309"/>
    <cellStyle name="備註 5 2 2 46" xfId="12649"/>
    <cellStyle name="備註 5 2 2 47" xfId="15925"/>
    <cellStyle name="備註 5 2 2 48" xfId="14724"/>
    <cellStyle name="備註 5 2 2 49" xfId="11853"/>
    <cellStyle name="備註 5 2 2 5" xfId="2561"/>
    <cellStyle name="備註 5 2 2 50" xfId="11649"/>
    <cellStyle name="備註 5 2 2 51" xfId="9404"/>
    <cellStyle name="備註 5 2 2 52" xfId="20245"/>
    <cellStyle name="備註 5 2 2 53" xfId="20792"/>
    <cellStyle name="備註 5 2 2 54" xfId="22048"/>
    <cellStyle name="備註 5 2 2 55" xfId="23156"/>
    <cellStyle name="備註 5 2 2 56" xfId="24250"/>
    <cellStyle name="備註 5 2 2 57" xfId="8353"/>
    <cellStyle name="備註 5 2 2 58" xfId="17496"/>
    <cellStyle name="備註 5 2 2 59" xfId="10490"/>
    <cellStyle name="備註 5 2 2 6" xfId="3211"/>
    <cellStyle name="備註 5 2 2 60" xfId="30168"/>
    <cellStyle name="備註 5 2 2 7" xfId="2514"/>
    <cellStyle name="備註 5 2 2 8" xfId="3288"/>
    <cellStyle name="備註 5 2 2 9" xfId="2806"/>
    <cellStyle name="備註 5 2 20" xfId="4351"/>
    <cellStyle name="備註 5 2 21" xfId="3892"/>
    <cellStyle name="備註 5 2 22" xfId="4168"/>
    <cellStyle name="備註 5 2 23" xfId="4034"/>
    <cellStyle name="備註 5 2 24" xfId="4282"/>
    <cellStyle name="備註 5 2 25" xfId="3950"/>
    <cellStyle name="備註 5 2 26" xfId="4113"/>
    <cellStyle name="備註 5 2 27" xfId="4797"/>
    <cellStyle name="備註 5 2 28" xfId="5242"/>
    <cellStyle name="備註 5 2 29" xfId="5551"/>
    <cellStyle name="備註 5 2 3" xfId="1470"/>
    <cellStyle name="備註 5 2 3 10" xfId="3247"/>
    <cellStyle name="備註 5 2 3 11" xfId="2845"/>
    <cellStyle name="備註 5 2 3 12" xfId="3170"/>
    <cellStyle name="備註 5 2 3 13" xfId="3451"/>
    <cellStyle name="備註 5 2 3 14" xfId="3514"/>
    <cellStyle name="備註 5 2 3 15" xfId="3344"/>
    <cellStyle name="備註 5 2 3 16" xfId="3677"/>
    <cellStyle name="備註 5 2 3 17" xfId="4100"/>
    <cellStyle name="備註 5 2 3 18" xfId="4366"/>
    <cellStyle name="備註 5 2 3 19" xfId="3879"/>
    <cellStyle name="備註 5 2 3 2" xfId="3064"/>
    <cellStyle name="備註 5 2 3 20" xfId="4181"/>
    <cellStyle name="備註 5 2 3 21" xfId="4024"/>
    <cellStyle name="備註 5 2 3 22" xfId="4413"/>
    <cellStyle name="備註 5 2 3 23" xfId="3836"/>
    <cellStyle name="備註 5 2 3 24" xfId="4223"/>
    <cellStyle name="備註 5 2 3 25" xfId="4799"/>
    <cellStyle name="備註 5 2 3 26" xfId="5244"/>
    <cellStyle name="備註 5 2 3 27" xfId="5799"/>
    <cellStyle name="備註 5 2 3 28" xfId="5065"/>
    <cellStyle name="備註 5 2 3 29" xfId="5384"/>
    <cellStyle name="備註 5 2 3 3" xfId="2606"/>
    <cellStyle name="備註 5 2 3 30" xfId="5205"/>
    <cellStyle name="備註 5 2 3 31" xfId="5593"/>
    <cellStyle name="備註 5 2 3 32" xfId="5110"/>
    <cellStyle name="備註 5 2 3 33" xfId="5885"/>
    <cellStyle name="備註 5 2 3 34" xfId="5621"/>
    <cellStyle name="備註 5 2 3 35" xfId="5546"/>
    <cellStyle name="備註 5 2 3 36" xfId="5072"/>
    <cellStyle name="備註 5 2 3 37" xfId="6335"/>
    <cellStyle name="備註 5 2 3 38" xfId="7111"/>
    <cellStyle name="備註 5 2 3 39" xfId="6864"/>
    <cellStyle name="備註 5 2 3 4" xfId="3136"/>
    <cellStyle name="備註 5 2 3 40" xfId="7276"/>
    <cellStyle name="備註 5 2 3 41" xfId="6706"/>
    <cellStyle name="備註 5 2 3 42" xfId="8630"/>
    <cellStyle name="備註 5 2 3 43" xfId="10425"/>
    <cellStyle name="備註 5 2 3 44" xfId="12296"/>
    <cellStyle name="備註 5 2 3 45" xfId="13509"/>
    <cellStyle name="備註 5 2 3 46" xfId="14732"/>
    <cellStyle name="備註 5 2 3 47" xfId="12093"/>
    <cellStyle name="備註 5 2 3 48" xfId="17039"/>
    <cellStyle name="備註 5 2 3 49" xfId="18298"/>
    <cellStyle name="備註 5 2 3 5" xfId="2560"/>
    <cellStyle name="備註 5 2 3 50" xfId="11017"/>
    <cellStyle name="備註 5 2 3 51" xfId="10038"/>
    <cellStyle name="備註 5 2 3 52" xfId="21726"/>
    <cellStyle name="備註 5 2 3 53" xfId="22836"/>
    <cellStyle name="備註 5 2 3 54" xfId="23934"/>
    <cellStyle name="備註 5 2 3 55" xfId="25026"/>
    <cellStyle name="備註 5 2 3 56" xfId="26102"/>
    <cellStyle name="備註 5 2 3 57" xfId="24419"/>
    <cellStyle name="備註 5 2 3 58" xfId="26457"/>
    <cellStyle name="備註 5 2 3 59" xfId="29161"/>
    <cellStyle name="備註 5 2 3 6" xfId="3212"/>
    <cellStyle name="備註 5 2 3 60" xfId="29745"/>
    <cellStyle name="備註 5 2 3 7" xfId="2513"/>
    <cellStyle name="備註 5 2 3 8" xfId="3289"/>
    <cellStyle name="備註 5 2 3 9" xfId="2805"/>
    <cellStyle name="備註 5 2 30" xfId="4960"/>
    <cellStyle name="備註 5 2 31" xfId="5138"/>
    <cellStyle name="備註 5 2 32" xfId="5387"/>
    <cellStyle name="備註 5 2 33" xfId="5443"/>
    <cellStyle name="備註 5 2 34" xfId="5643"/>
    <cellStyle name="備註 5 2 35" xfId="5531"/>
    <cellStyle name="備註 5 2 36" xfId="5767"/>
    <cellStyle name="備註 5 2 37" xfId="5796"/>
    <cellStyle name="備註 5 2 38" xfId="5047"/>
    <cellStyle name="備註 5 2 39" xfId="6333"/>
    <cellStyle name="備註 5 2 4" xfId="3062"/>
    <cellStyle name="備註 5 2 40" xfId="7015"/>
    <cellStyle name="備註 5 2 41" xfId="6024"/>
    <cellStyle name="備註 5 2 42" xfId="6459"/>
    <cellStyle name="備註 5 2 43" xfId="6386"/>
    <cellStyle name="備註 5 2 44" xfId="8628"/>
    <cellStyle name="備註 5 2 45" xfId="10589"/>
    <cellStyle name="備註 5 2 46" xfId="11951"/>
    <cellStyle name="備註 5 2 47" xfId="10936"/>
    <cellStyle name="備註 5 2 48" xfId="10101"/>
    <cellStyle name="備註 5 2 49" xfId="13867"/>
    <cellStyle name="備註 5 2 5" xfId="2608"/>
    <cellStyle name="備註 5 2 50" xfId="11904"/>
    <cellStyle name="備註 5 2 51" xfId="11028"/>
    <cellStyle name="備註 5 2 52" xfId="19465"/>
    <cellStyle name="備註 5 2 53" xfId="7753"/>
    <cellStyle name="備註 5 2 54" xfId="18253"/>
    <cellStyle name="備註 5 2 55" xfId="14259"/>
    <cellStyle name="備註 5 2 56" xfId="8875"/>
    <cellStyle name="備註 5 2 57" xfId="13873"/>
    <cellStyle name="備註 5 2 58" xfId="9656"/>
    <cellStyle name="備註 5 2 59" xfId="27163"/>
    <cellStyle name="備註 5 2 6" xfId="3134"/>
    <cellStyle name="備註 5 2 60" xfId="9365"/>
    <cellStyle name="備註 5 2 61" xfId="8025"/>
    <cellStyle name="備註 5 2 62" xfId="28759"/>
    <cellStyle name="備註 5 2 7" xfId="2562"/>
    <cellStyle name="備註 5 2 8" xfId="3210"/>
    <cellStyle name="備註 5 2 9" xfId="2515"/>
    <cellStyle name="備註 5 20" xfId="3125"/>
    <cellStyle name="備註 5 21" xfId="2571"/>
    <cellStyle name="備註 5 22" xfId="3201"/>
    <cellStyle name="備註 5 23" xfId="2524"/>
    <cellStyle name="備註 5 24" xfId="3278"/>
    <cellStyle name="備註 5 25" xfId="2816"/>
    <cellStyle name="備註 5 26" xfId="3242"/>
    <cellStyle name="備註 5 27" xfId="2850"/>
    <cellStyle name="備註 5 28" xfId="3166"/>
    <cellStyle name="備註 5 29" xfId="2478"/>
    <cellStyle name="備註 5 3" xfId="1471"/>
    <cellStyle name="備註 5 3 10" xfId="3248"/>
    <cellStyle name="備註 5 3 11" xfId="2844"/>
    <cellStyle name="備註 5 3 12" xfId="3171"/>
    <cellStyle name="備註 5 3 13" xfId="2881"/>
    <cellStyle name="備註 5 3 14" xfId="3381"/>
    <cellStyle name="備註 5 3 15" xfId="2973"/>
    <cellStyle name="備註 5 3 16" xfId="3678"/>
    <cellStyle name="備註 5 3 17" xfId="4101"/>
    <cellStyle name="備註 5 3 18" xfId="4340"/>
    <cellStyle name="備註 5 3 19" xfId="3901"/>
    <cellStyle name="備註 5 3 2" xfId="3065"/>
    <cellStyle name="備註 5 3 20" xfId="4244"/>
    <cellStyle name="備註 5 3 21" xfId="3978"/>
    <cellStyle name="備註 5 3 22" xfId="4360"/>
    <cellStyle name="備註 5 3 23" xfId="3884"/>
    <cellStyle name="備註 5 3 24" xfId="4176"/>
    <cellStyle name="備註 5 3 25" xfId="4800"/>
    <cellStyle name="備註 5 3 26" xfId="5245"/>
    <cellStyle name="備註 5 3 27" xfId="5737"/>
    <cellStyle name="備註 5 3 28" xfId="5074"/>
    <cellStyle name="備註 5 3 29" xfId="5350"/>
    <cellStyle name="備註 5 3 3" xfId="2605"/>
    <cellStyle name="備註 5 3 30" xfId="5704"/>
    <cellStyle name="備註 5 3 31" xfId="5504"/>
    <cellStyle name="備註 5 3 32" xfId="5672"/>
    <cellStyle name="備註 5 3 33" xfId="5570"/>
    <cellStyle name="備註 5 3 34" xfId="5819"/>
    <cellStyle name="備註 5 3 35" xfId="5663"/>
    <cellStyle name="備註 5 3 36" xfId="5426"/>
    <cellStyle name="備註 5 3 37" xfId="6336"/>
    <cellStyle name="備註 5 3 38" xfId="7049"/>
    <cellStyle name="備註 5 3 39" xfId="6022"/>
    <cellStyle name="備註 5 3 4" xfId="3137"/>
    <cellStyle name="備註 5 3 40" xfId="6475"/>
    <cellStyle name="備註 5 3 41" xfId="7177"/>
    <cellStyle name="備註 5 3 42" xfId="8631"/>
    <cellStyle name="備註 5 3 43" xfId="10715"/>
    <cellStyle name="備註 5 3 44" xfId="10420"/>
    <cellStyle name="備註 5 3 45" xfId="9716"/>
    <cellStyle name="備註 5 3 46" xfId="8571"/>
    <cellStyle name="備註 5 3 47" xfId="12824"/>
    <cellStyle name="備註 5 3 48" xfId="14567"/>
    <cellStyle name="備註 5 3 49" xfId="17779"/>
    <cellStyle name="備註 5 3 5" xfId="2559"/>
    <cellStyle name="備註 5 3 50" xfId="19462"/>
    <cellStyle name="備註 5 3 51" xfId="18701"/>
    <cellStyle name="備註 5 3 52" xfId="11428"/>
    <cellStyle name="備註 5 3 53" xfId="15898"/>
    <cellStyle name="備註 5 3 54" xfId="18589"/>
    <cellStyle name="備註 5 3 55" xfId="17037"/>
    <cellStyle name="備註 5 3 56" xfId="15842"/>
    <cellStyle name="備註 5 3 57" xfId="27161"/>
    <cellStyle name="備註 5 3 58" xfId="28187"/>
    <cellStyle name="備註 5 3 59" xfId="19100"/>
    <cellStyle name="備註 5 3 6" xfId="3213"/>
    <cellStyle name="備註 5 3 60" xfId="27739"/>
    <cellStyle name="備註 5 3 7" xfId="2512"/>
    <cellStyle name="備註 5 3 8" xfId="3290"/>
    <cellStyle name="備註 5 3 9" xfId="2804"/>
    <cellStyle name="備註 5 30" xfId="3427"/>
    <cellStyle name="備註 5 31" xfId="3423"/>
    <cellStyle name="備註 5 32" xfId="3666"/>
    <cellStyle name="備註 5 33" xfId="4089"/>
    <cellStyle name="備註 5 34" xfId="4325"/>
    <cellStyle name="備註 5 35" xfId="3914"/>
    <cellStyle name="備註 5 36" xfId="4149"/>
    <cellStyle name="備註 5 37" xfId="4349"/>
    <cellStyle name="備註 5 38" xfId="3893"/>
    <cellStyle name="備註 5 39" xfId="4167"/>
    <cellStyle name="備註 5 4" xfId="1472"/>
    <cellStyle name="備註 5 4 10" xfId="3249"/>
    <cellStyle name="備註 5 4 11" xfId="2843"/>
    <cellStyle name="備註 5 4 12" xfId="3172"/>
    <cellStyle name="備註 5 4 13" xfId="2880"/>
    <cellStyle name="備註 5 4 14" xfId="3490"/>
    <cellStyle name="備註 5 4 15" xfId="2972"/>
    <cellStyle name="備註 5 4 16" xfId="3679"/>
    <cellStyle name="備註 5 4 17" xfId="4102"/>
    <cellStyle name="備註 5 4 18" xfId="4380"/>
    <cellStyle name="備註 5 4 19" xfId="3868"/>
    <cellStyle name="備註 5 4 2" xfId="3066"/>
    <cellStyle name="備註 5 4 20" xfId="4192"/>
    <cellStyle name="備註 5 4 21" xfId="4017"/>
    <cellStyle name="備註 5 4 22" xfId="4310"/>
    <cellStyle name="備註 5 4 23" xfId="3927"/>
    <cellStyle name="備註 5 4 24" xfId="4136"/>
    <cellStyle name="備註 5 4 25" xfId="4801"/>
    <cellStyle name="備註 5 4 26" xfId="5246"/>
    <cellStyle name="備註 5 4 27" xfId="5660"/>
    <cellStyle name="備註 5 4 28" xfId="5623"/>
    <cellStyle name="備註 5 4 29" xfId="5826"/>
    <cellStyle name="備註 5 4 3" xfId="2604"/>
    <cellStyle name="備註 5 4 30" xfId="5186"/>
    <cellStyle name="備註 5 4 31" xfId="5317"/>
    <cellStyle name="備註 5 4 32" xfId="5418"/>
    <cellStyle name="備註 5 4 33" xfId="5727"/>
    <cellStyle name="備註 5 4 34" xfId="5180"/>
    <cellStyle name="備註 5 4 35" xfId="5728"/>
    <cellStyle name="備註 5 4 36" xfId="5874"/>
    <cellStyle name="備註 5 4 37" xfId="6337"/>
    <cellStyle name="備註 5 4 38" xfId="7079"/>
    <cellStyle name="備註 5 4 39" xfId="6050"/>
    <cellStyle name="備註 5 4 4" xfId="3138"/>
    <cellStyle name="備註 5 4 40" xfId="7145"/>
    <cellStyle name="備註 5 4 41" xfId="6581"/>
    <cellStyle name="備註 5 4 42" xfId="8632"/>
    <cellStyle name="備註 5 4 43" xfId="10554"/>
    <cellStyle name="備註 5 4 44" xfId="9602"/>
    <cellStyle name="備註 5 4 45" xfId="9955"/>
    <cellStyle name="備註 5 4 46" xfId="10231"/>
    <cellStyle name="備註 5 4 47" xfId="15921"/>
    <cellStyle name="備註 5 4 48" xfId="17788"/>
    <cellStyle name="備註 5 4 49" xfId="9354"/>
    <cellStyle name="備註 5 4 5" xfId="2558"/>
    <cellStyle name="備註 5 4 50" xfId="12307"/>
    <cellStyle name="備註 5 4 51" xfId="20594"/>
    <cellStyle name="備註 5 4 52" xfId="14923"/>
    <cellStyle name="備註 5 4 53" xfId="14973"/>
    <cellStyle name="備註 5 4 54" xfId="20811"/>
    <cellStyle name="備註 5 4 55" xfId="22215"/>
    <cellStyle name="備註 5 4 56" xfId="23322"/>
    <cellStyle name="備註 5 4 57" xfId="11185"/>
    <cellStyle name="備註 5 4 58" xfId="28148"/>
    <cellStyle name="備註 5 4 59" xfId="29754"/>
    <cellStyle name="備註 5 4 6" xfId="3214"/>
    <cellStyle name="備註 5 4 60" xfId="30167"/>
    <cellStyle name="備註 5 4 7" xfId="2511"/>
    <cellStyle name="備註 5 4 8" xfId="3291"/>
    <cellStyle name="備註 5 4 9" xfId="2803"/>
    <cellStyle name="備註 5 40" xfId="4035"/>
    <cellStyle name="備註 5 41" xfId="4788"/>
    <cellStyle name="備註 5 42" xfId="5233"/>
    <cellStyle name="備註 5 43" xfId="5573"/>
    <cellStyle name="備註 5 44" xfId="5686"/>
    <cellStyle name="備註 5 45" xfId="5177"/>
    <cellStyle name="備註 5 46" xfId="5287"/>
    <cellStyle name="備註 5 47" xfId="5440"/>
    <cellStyle name="備註 5 48" xfId="4911"/>
    <cellStyle name="備註 5 49" xfId="5913"/>
    <cellStyle name="備註 5 5" xfId="1473"/>
    <cellStyle name="備註 5 5 10" xfId="3250"/>
    <cellStyle name="備註 5 5 11" xfId="2842"/>
    <cellStyle name="備註 5 5 12" xfId="3173"/>
    <cellStyle name="備註 5 5 13" xfId="2879"/>
    <cellStyle name="備註 5 5 14" xfId="3519"/>
    <cellStyle name="備註 5 5 15" xfId="2971"/>
    <cellStyle name="備註 5 5 16" xfId="3680"/>
    <cellStyle name="備註 5 5 17" xfId="4103"/>
    <cellStyle name="備註 5 5 18" xfId="4326"/>
    <cellStyle name="備註 5 5 19" xfId="3913"/>
    <cellStyle name="備註 5 5 2" xfId="3067"/>
    <cellStyle name="備註 5 5 20" xfId="4150"/>
    <cellStyle name="備註 5 5 21" xfId="4294"/>
    <cellStyle name="備註 5 5 22" xfId="3940"/>
    <cellStyle name="備註 5 5 23" xfId="4123"/>
    <cellStyle name="備註 5 5 24" xfId="4060"/>
    <cellStyle name="備註 5 5 25" xfId="4802"/>
    <cellStyle name="備註 5 5 26" xfId="5247"/>
    <cellStyle name="備註 5 5 27" xfId="5648"/>
    <cellStyle name="備註 5 5 28" xfId="5589"/>
    <cellStyle name="備註 5 5 29" xfId="5431"/>
    <cellStyle name="備註 5 5 3" xfId="2603"/>
    <cellStyle name="備註 5 5 30" xfId="5548"/>
    <cellStyle name="備註 5 5 31" xfId="5068"/>
    <cellStyle name="備註 5 5 32" xfId="5380"/>
    <cellStyle name="備註 5 5 33" xfId="5405"/>
    <cellStyle name="備註 5 5 34" xfId="5554"/>
    <cellStyle name="備註 5 5 35" xfId="5653"/>
    <cellStyle name="備註 5 5 36" xfId="5493"/>
    <cellStyle name="備註 5 5 37" xfId="6338"/>
    <cellStyle name="備註 5 5 38" xfId="7030"/>
    <cellStyle name="備註 5 5 39" xfId="6781"/>
    <cellStyle name="備註 5 5 4" xfId="3139"/>
    <cellStyle name="備註 5 5 40" xfId="6467"/>
    <cellStyle name="備註 5 5 41" xfId="7331"/>
    <cellStyle name="備註 5 5 42" xfId="8633"/>
    <cellStyle name="備註 5 5 43" xfId="10256"/>
    <cellStyle name="備註 5 5 44" xfId="12291"/>
    <cellStyle name="備註 5 5 45" xfId="13504"/>
    <cellStyle name="備註 5 5 46" xfId="14728"/>
    <cellStyle name="備註 5 5 47" xfId="8814"/>
    <cellStyle name="備註 5 5 48" xfId="9064"/>
    <cellStyle name="備註 5 5 49" xfId="18295"/>
    <cellStyle name="備註 5 5 5" xfId="2557"/>
    <cellStyle name="備註 5 5 50" xfId="11856"/>
    <cellStyle name="備註 5 5 51" xfId="20534"/>
    <cellStyle name="備註 5 5 52" xfId="21723"/>
    <cellStyle name="備註 5 5 53" xfId="22833"/>
    <cellStyle name="備註 5 5 54" xfId="23931"/>
    <cellStyle name="備註 5 5 55" xfId="25024"/>
    <cellStyle name="備註 5 5 56" xfId="26099"/>
    <cellStyle name="備註 5 5 57" xfId="8796"/>
    <cellStyle name="備註 5 5 58" xfId="24966"/>
    <cellStyle name="備註 5 5 59" xfId="12503"/>
    <cellStyle name="備註 5 5 6" xfId="3215"/>
    <cellStyle name="備註 5 5 60" xfId="21123"/>
    <cellStyle name="備註 5 5 7" xfId="2510"/>
    <cellStyle name="備註 5 5 8" xfId="3292"/>
    <cellStyle name="備註 5 5 9" xfId="2802"/>
    <cellStyle name="備註 5 50" xfId="5931"/>
    <cellStyle name="備註 5 51" xfId="5947"/>
    <cellStyle name="備註 5 52" xfId="5958"/>
    <cellStyle name="備註 5 53" xfId="6324"/>
    <cellStyle name="備註 5 54" xfId="6670"/>
    <cellStyle name="備註 5 55" xfId="6645"/>
    <cellStyle name="備註 5 56" xfId="6257"/>
    <cellStyle name="備註 5 57" xfId="7172"/>
    <cellStyle name="備註 5 58" xfId="8619"/>
    <cellStyle name="備註 5 59" xfId="11551"/>
    <cellStyle name="備註 5 6" xfId="1474"/>
    <cellStyle name="備註 5 6 10" xfId="3251"/>
    <cellStyle name="備註 5 6 11" xfId="2841"/>
    <cellStyle name="備註 5 6 12" xfId="3174"/>
    <cellStyle name="備註 5 6 13" xfId="2878"/>
    <cellStyle name="備註 5 6 14" xfId="3485"/>
    <cellStyle name="備註 5 6 15" xfId="2970"/>
    <cellStyle name="備註 5 6 16" xfId="3681"/>
    <cellStyle name="備註 5 6 17" xfId="4104"/>
    <cellStyle name="備註 5 6 18" xfId="4397"/>
    <cellStyle name="備註 5 6 19" xfId="3850"/>
    <cellStyle name="備註 5 6 2" xfId="3068"/>
    <cellStyle name="備註 5 6 20" xfId="4209"/>
    <cellStyle name="備註 5 6 21" xfId="4007"/>
    <cellStyle name="備註 5 6 22" xfId="4309"/>
    <cellStyle name="備註 5 6 23" xfId="3928"/>
    <cellStyle name="備註 5 6 24" xfId="4135"/>
    <cellStyle name="備註 5 6 25" xfId="4803"/>
    <cellStyle name="備註 5 6 26" xfId="5248"/>
    <cellStyle name="備註 5 6 27" xfId="5588"/>
    <cellStyle name="備註 5 6 28" xfId="5080"/>
    <cellStyle name="備註 5 6 29" xfId="5176"/>
    <cellStyle name="備註 5 6 3" xfId="2602"/>
    <cellStyle name="備註 5 6 30" xfId="5286"/>
    <cellStyle name="備註 5 6 31" xfId="5607"/>
    <cellStyle name="備註 5 6 32" xfId="5809"/>
    <cellStyle name="備註 5 6 33" xfId="5088"/>
    <cellStyle name="備註 5 6 34" xfId="5736"/>
    <cellStyle name="備註 5 6 35" xfId="5528"/>
    <cellStyle name="備註 5 6 36" xfId="5790"/>
    <cellStyle name="備註 5 6 37" xfId="6339"/>
    <cellStyle name="備註 5 6 38" xfId="7087"/>
    <cellStyle name="備註 5 6 39" xfId="6715"/>
    <cellStyle name="備註 5 6 4" xfId="3140"/>
    <cellStyle name="備註 5 6 40" xfId="7258"/>
    <cellStyle name="備註 5 6 41" xfId="6112"/>
    <cellStyle name="備註 5 6 42" xfId="8634"/>
    <cellStyle name="備註 5 6 43" xfId="9755"/>
    <cellStyle name="備註 5 6 44" xfId="9775"/>
    <cellStyle name="備註 5 6 45" xfId="11363"/>
    <cellStyle name="備註 5 6 46" xfId="8132"/>
    <cellStyle name="備註 5 6 47" xfId="9010"/>
    <cellStyle name="備註 5 6 48" xfId="7964"/>
    <cellStyle name="備註 5 6 49" xfId="10883"/>
    <cellStyle name="備註 5 6 5" xfId="2556"/>
    <cellStyle name="備註 5 6 50" xfId="8346"/>
    <cellStyle name="備註 5 6 51" xfId="7935"/>
    <cellStyle name="備註 5 6 52" xfId="16659"/>
    <cellStyle name="備註 5 6 53" xfId="8169"/>
    <cellStyle name="備註 5 6 54" xfId="9889"/>
    <cellStyle name="備註 5 6 55" xfId="9823"/>
    <cellStyle name="備註 5 6 56" xfId="10867"/>
    <cellStyle name="備註 5 6 57" xfId="25980"/>
    <cellStyle name="備註 5 6 58" xfId="13715"/>
    <cellStyle name="備註 5 6 59" xfId="9132"/>
    <cellStyle name="備註 5 6 6" xfId="3216"/>
    <cellStyle name="備註 5 6 60" xfId="17400"/>
    <cellStyle name="備註 5 6 7" xfId="2509"/>
    <cellStyle name="備註 5 6 8" xfId="3293"/>
    <cellStyle name="備註 5 6 9" xfId="2801"/>
    <cellStyle name="備註 5 60" xfId="7977"/>
    <cellStyle name="備註 5 61" xfId="8939"/>
    <cellStyle name="備註 5 62" xfId="11748"/>
    <cellStyle name="備註 5 63" xfId="9526"/>
    <cellStyle name="備註 5 64" xfId="8219"/>
    <cellStyle name="備註 5 65" xfId="9411"/>
    <cellStyle name="備註 5 66" xfId="10623"/>
    <cellStyle name="備註 5 67" xfId="8509"/>
    <cellStyle name="備註 5 68" xfId="8446"/>
    <cellStyle name="備註 5 69" xfId="10685"/>
    <cellStyle name="備註 5 7" xfId="1475"/>
    <cellStyle name="備註 5 7 10" xfId="3252"/>
    <cellStyle name="備註 5 7 11" xfId="2840"/>
    <cellStyle name="備註 5 7 12" xfId="3175"/>
    <cellStyle name="備註 5 7 13" xfId="2877"/>
    <cellStyle name="備註 5 7 14" xfId="3105"/>
    <cellStyle name="備註 5 7 15" xfId="2960"/>
    <cellStyle name="備註 5 7 16" xfId="3682"/>
    <cellStyle name="備註 5 7 17" xfId="4105"/>
    <cellStyle name="備註 5 7 18" xfId="4306"/>
    <cellStyle name="備註 5 7 19" xfId="3931"/>
    <cellStyle name="備註 5 7 2" xfId="3069"/>
    <cellStyle name="備註 5 7 20" xfId="4132"/>
    <cellStyle name="備註 5 7 21" xfId="4051"/>
    <cellStyle name="備註 5 7 22" xfId="4369"/>
    <cellStyle name="備註 5 7 23" xfId="3876"/>
    <cellStyle name="備註 5 7 24" xfId="4184"/>
    <cellStyle name="備註 5 7 25" xfId="4804"/>
    <cellStyle name="備註 5 7 26" xfId="5249"/>
    <cellStyle name="備註 5 7 27" xfId="5526"/>
    <cellStyle name="備註 5 7 28" xfId="5084"/>
    <cellStyle name="備註 5 7 29" xfId="5079"/>
    <cellStyle name="備註 5 7 3" xfId="2601"/>
    <cellStyle name="備註 5 7 30" xfId="5717"/>
    <cellStyle name="備註 5 7 31" xfId="4982"/>
    <cellStyle name="備註 5 7 32" xfId="4979"/>
    <cellStyle name="備註 5 7 33" xfId="5337"/>
    <cellStyle name="備註 5 7 34" xfId="5705"/>
    <cellStyle name="備註 5 7 35" xfId="4980"/>
    <cellStyle name="備註 5 7 36" xfId="5343"/>
    <cellStyle name="備註 5 7 37" xfId="6340"/>
    <cellStyle name="備註 5 7 38" xfId="6525"/>
    <cellStyle name="備註 5 7 39" xfId="6085"/>
    <cellStyle name="備註 5 7 4" xfId="3141"/>
    <cellStyle name="備註 5 7 40" xfId="6741"/>
    <cellStyle name="備註 5 7 41" xfId="6388"/>
    <cellStyle name="備註 5 7 42" xfId="8635"/>
    <cellStyle name="備註 5 7 43" xfId="10139"/>
    <cellStyle name="備註 5 7 44" xfId="8411"/>
    <cellStyle name="備註 5 7 45" xfId="11690"/>
    <cellStyle name="備註 5 7 46" xfId="7869"/>
    <cellStyle name="備註 5 7 47" xfId="14552"/>
    <cellStyle name="備註 5 7 48" xfId="9459"/>
    <cellStyle name="備註 5 7 49" xfId="12452"/>
    <cellStyle name="備註 5 7 5" xfId="2555"/>
    <cellStyle name="備註 5 7 50" xfId="10329"/>
    <cellStyle name="備註 5 7 51" xfId="11833"/>
    <cellStyle name="備註 5 7 52" xfId="13349"/>
    <cellStyle name="備註 5 7 53" xfId="9531"/>
    <cellStyle name="備註 5 7 54" xfId="10142"/>
    <cellStyle name="備註 5 7 55" xfId="9308"/>
    <cellStyle name="備註 5 7 56" xfId="21235"/>
    <cellStyle name="備註 5 7 57" xfId="23536"/>
    <cellStyle name="備註 5 7 58" xfId="11636"/>
    <cellStyle name="備註 5 7 59" xfId="24082"/>
    <cellStyle name="備註 5 7 6" xfId="3217"/>
    <cellStyle name="備註 5 7 60" xfId="10085"/>
    <cellStyle name="備註 5 7 7" xfId="2508"/>
    <cellStyle name="備註 5 7 8" xfId="3294"/>
    <cellStyle name="備註 5 7 9" xfId="2800"/>
    <cellStyle name="備註 5 70" xfId="9678"/>
    <cellStyle name="備註 5 71" xfId="18373"/>
    <cellStyle name="備註 5 72" xfId="19430"/>
    <cellStyle name="備註 5 73" xfId="13420"/>
    <cellStyle name="備註 5 74" xfId="23940"/>
    <cellStyle name="備註 5 75" xfId="8779"/>
    <cellStyle name="備註 5 76" xfId="19034"/>
    <cellStyle name="備註 5 8" xfId="1476"/>
    <cellStyle name="備註 5 8 10" xfId="3253"/>
    <cellStyle name="備註 5 8 11" xfId="2839"/>
    <cellStyle name="備註 5 8 12" xfId="3176"/>
    <cellStyle name="備註 5 8 13" xfId="2876"/>
    <cellStyle name="備註 5 8 14" xfId="3148"/>
    <cellStyle name="備註 5 8 15" xfId="2959"/>
    <cellStyle name="備註 5 8 16" xfId="3683"/>
    <cellStyle name="備註 5 8 17" xfId="4106"/>
    <cellStyle name="備註 5 8 18" xfId="4069"/>
    <cellStyle name="備註 5 8 19" xfId="4284"/>
    <cellStyle name="備註 5 8 2" xfId="3070"/>
    <cellStyle name="備註 5 8 20" xfId="3948"/>
    <cellStyle name="備註 5 8 21" xfId="4115"/>
    <cellStyle name="備註 5 8 22" xfId="4276"/>
    <cellStyle name="備註 5 8 23" xfId="3956"/>
    <cellStyle name="備註 5 8 24" xfId="4406"/>
    <cellStyle name="備註 5 8 25" xfId="4805"/>
    <cellStyle name="備註 5 8 26" xfId="5250"/>
    <cellStyle name="備註 5 8 27" xfId="5637"/>
    <cellStyle name="備註 5 8 28" xfId="5087"/>
    <cellStyle name="備註 5 8 29" xfId="5292"/>
    <cellStyle name="備註 5 8 3" xfId="2600"/>
    <cellStyle name="備註 5 8 30" xfId="5712"/>
    <cellStyle name="備註 5 8 31" xfId="5034"/>
    <cellStyle name="備註 5 8 32" xfId="5357"/>
    <cellStyle name="備註 5 8 33" xfId="5883"/>
    <cellStyle name="備註 5 8 34" xfId="5916"/>
    <cellStyle name="備註 5 8 35" xfId="5934"/>
    <cellStyle name="備註 5 8 36" xfId="5950"/>
    <cellStyle name="備註 5 8 37" xfId="6341"/>
    <cellStyle name="備註 5 8 38" xfId="6990"/>
    <cellStyle name="備註 5 8 39" xfId="6785"/>
    <cellStyle name="備註 5 8 4" xfId="3142"/>
    <cellStyle name="備註 5 8 40" xfId="6189"/>
    <cellStyle name="備註 5 8 41" xfId="6214"/>
    <cellStyle name="備註 5 8 42" xfId="8636"/>
    <cellStyle name="備註 5 8 43" xfId="9692"/>
    <cellStyle name="備註 5 8 44" xfId="9834"/>
    <cellStyle name="備註 5 8 45" xfId="10063"/>
    <cellStyle name="備註 5 8 46" xfId="13331"/>
    <cellStyle name="備註 5 8 47" xfId="10495"/>
    <cellStyle name="備註 5 8 48" xfId="8168"/>
    <cellStyle name="備註 5 8 49" xfId="8083"/>
    <cellStyle name="備註 5 8 5" xfId="2554"/>
    <cellStyle name="備註 5 8 50" xfId="17114"/>
    <cellStyle name="備註 5 8 51" xfId="9976"/>
    <cellStyle name="備註 5 8 52" xfId="12949"/>
    <cellStyle name="備註 5 8 53" xfId="8465"/>
    <cellStyle name="備註 5 8 54" xfId="22699"/>
    <cellStyle name="備註 5 8 55" xfId="23805"/>
    <cellStyle name="備註 5 8 56" xfId="24896"/>
    <cellStyle name="備註 5 8 57" xfId="25637"/>
    <cellStyle name="備註 5 8 58" xfId="27045"/>
    <cellStyle name="備註 5 8 59" xfId="25537"/>
    <cellStyle name="備註 5 8 6" xfId="3218"/>
    <cellStyle name="備註 5 8 60" xfId="7860"/>
    <cellStyle name="備註 5 8 7" xfId="2507"/>
    <cellStyle name="備註 5 8 8" xfId="3295"/>
    <cellStyle name="備註 5 8 9" xfId="2799"/>
    <cellStyle name="備註 5 9" xfId="1477"/>
    <cellStyle name="備註 5 9 10" xfId="3254"/>
    <cellStyle name="備註 5 9 11" xfId="2838"/>
    <cellStyle name="備註 5 9 12" xfId="3177"/>
    <cellStyle name="備註 5 9 13" xfId="2875"/>
    <cellStyle name="備註 5 9 14" xfId="2435"/>
    <cellStyle name="備註 5 9 15" xfId="2958"/>
    <cellStyle name="備註 5 9 16" xfId="3684"/>
    <cellStyle name="備註 5 9 17" xfId="4107"/>
    <cellStyle name="備註 5 9 18" xfId="4068"/>
    <cellStyle name="備註 5 9 19" xfId="4373"/>
    <cellStyle name="備註 5 9 2" xfId="3071"/>
    <cellStyle name="備註 5 9 20" xfId="3872"/>
    <cellStyle name="備註 5 9 21" xfId="4188"/>
    <cellStyle name="備註 5 9 22" xfId="4019"/>
    <cellStyle name="備註 5 9 23" xfId="4441"/>
    <cellStyle name="備註 5 9 24" xfId="4447"/>
    <cellStyle name="備註 5 9 25" xfId="4806"/>
    <cellStyle name="備註 5 9 26" xfId="5251"/>
    <cellStyle name="備註 5 9 27" xfId="5634"/>
    <cellStyle name="備註 5 9 28" xfId="5773"/>
    <cellStyle name="備註 5 9 29" xfId="5290"/>
    <cellStyle name="備註 5 9 3" xfId="2599"/>
    <cellStyle name="備註 5 9 30" xfId="5638"/>
    <cellStyle name="備註 5 9 31" xfId="5444"/>
    <cellStyle name="備註 5 9 32" xfId="4961"/>
    <cellStyle name="備註 5 9 33" xfId="5542"/>
    <cellStyle name="備註 5 9 34" xfId="5310"/>
    <cellStyle name="備註 5 9 35" xfId="5419"/>
    <cellStyle name="備註 5 9 36" xfId="5655"/>
    <cellStyle name="備註 5 9 37" xfId="6342"/>
    <cellStyle name="備註 5 9 38" xfId="6940"/>
    <cellStyle name="備註 5 9 39" xfId="7176"/>
    <cellStyle name="備註 5 9 4" xfId="3143"/>
    <cellStyle name="備註 5 9 40" xfId="6824"/>
    <cellStyle name="備註 5 9 41" xfId="7336"/>
    <cellStyle name="備註 5 9 42" xfId="8637"/>
    <cellStyle name="備註 5 9 43" xfId="9898"/>
    <cellStyle name="備註 5 9 44" xfId="10656"/>
    <cellStyle name="備註 5 9 45" xfId="10094"/>
    <cellStyle name="備註 5 9 46" xfId="8439"/>
    <cellStyle name="備註 5 9 47" xfId="14191"/>
    <cellStyle name="備註 5 9 48" xfId="8505"/>
    <cellStyle name="備註 5 9 49" xfId="11393"/>
    <cellStyle name="備註 5 9 5" xfId="2553"/>
    <cellStyle name="備註 5 9 50" xfId="13358"/>
    <cellStyle name="備註 5 9 51" xfId="19309"/>
    <cellStyle name="備註 5 9 52" xfId="9021"/>
    <cellStyle name="備註 5 9 53" xfId="18266"/>
    <cellStyle name="備註 5 9 54" xfId="18914"/>
    <cellStyle name="備註 5 9 55" xfId="21082"/>
    <cellStyle name="備註 5 9 56" xfId="22430"/>
    <cellStyle name="備註 5 9 57" xfId="19384"/>
    <cellStyle name="備註 5 9 58" xfId="19386"/>
    <cellStyle name="備註 5 9 59" xfId="9593"/>
    <cellStyle name="備註 5 9 6" xfId="3219"/>
    <cellStyle name="備註 5 9 60" xfId="25414"/>
    <cellStyle name="備註 5 9 7" xfId="2506"/>
    <cellStyle name="備註 5 9 8" xfId="3296"/>
    <cellStyle name="備註 5 9 9" xfId="2798"/>
    <cellStyle name="備註 50" xfId="4856"/>
    <cellStyle name="備註 51" xfId="4819"/>
    <cellStyle name="備註 52" xfId="5191"/>
    <cellStyle name="備註 53" xfId="5585"/>
    <cellStyle name="備註 54" xfId="5115"/>
    <cellStyle name="備註 55" xfId="5605"/>
    <cellStyle name="備註 56" xfId="5086"/>
    <cellStyle name="備註 57" xfId="5293"/>
    <cellStyle name="備註 58" xfId="5658"/>
    <cellStyle name="備註 59" xfId="5090"/>
    <cellStyle name="備註 6" xfId="1478"/>
    <cellStyle name="備註 6 10" xfId="3255"/>
    <cellStyle name="備註 6 11" xfId="2837"/>
    <cellStyle name="備註 6 12" xfId="3178"/>
    <cellStyle name="備註 6 13" xfId="2874"/>
    <cellStyle name="備註 6 14" xfId="2443"/>
    <cellStyle name="備註 6 15" xfId="2957"/>
    <cellStyle name="備註 6 16" xfId="3685"/>
    <cellStyle name="備註 6 17" xfId="4108"/>
    <cellStyle name="備註 6 18" xfId="4067"/>
    <cellStyle name="備註 6 19" xfId="4273"/>
    <cellStyle name="備註 6 2" xfId="3072"/>
    <cellStyle name="備註 6 20" xfId="3959"/>
    <cellStyle name="備註 6 21" xfId="4277"/>
    <cellStyle name="備註 6 22" xfId="3955"/>
    <cellStyle name="備註 6 23" xfId="4388"/>
    <cellStyle name="備註 6 24" xfId="3860"/>
    <cellStyle name="備註 6 25" xfId="4807"/>
    <cellStyle name="備註 6 26" xfId="5252"/>
    <cellStyle name="備註 6 27" xfId="5631"/>
    <cellStyle name="備註 6 28" xfId="5107"/>
    <cellStyle name="備註 6 29" xfId="5832"/>
    <cellStyle name="備註 6 3" xfId="2598"/>
    <cellStyle name="備註 6 30" xfId="5835"/>
    <cellStyle name="備註 6 31" xfId="5040"/>
    <cellStyle name="備註 6 32" xfId="5363"/>
    <cellStyle name="備註 6 33" xfId="5148"/>
    <cellStyle name="備註 6 34" xfId="5137"/>
    <cellStyle name="備註 6 35" xfId="5891"/>
    <cellStyle name="備註 6 36" xfId="5616"/>
    <cellStyle name="備註 6 37" xfId="6343"/>
    <cellStyle name="備註 6 38" xfId="7094"/>
    <cellStyle name="備註 6 39" xfId="6095"/>
    <cellStyle name="備註 6 4" xfId="3144"/>
    <cellStyle name="備註 6 40" xfId="7263"/>
    <cellStyle name="備註 6 41" xfId="6521"/>
    <cellStyle name="備註 6 42" xfId="8638"/>
    <cellStyle name="備註 6 43" xfId="9665"/>
    <cellStyle name="備註 6 44" xfId="8590"/>
    <cellStyle name="備註 6 45" xfId="10555"/>
    <cellStyle name="備註 6 46" xfId="12973"/>
    <cellStyle name="備註 6 47" xfId="11637"/>
    <cellStyle name="備註 6 48" xfId="10475"/>
    <cellStyle name="備註 6 49" xfId="7800"/>
    <cellStyle name="備註 6 5" xfId="2552"/>
    <cellStyle name="備註 6 50" xfId="11449"/>
    <cellStyle name="備註 6 51" xfId="14554"/>
    <cellStyle name="備註 6 52" xfId="14151"/>
    <cellStyle name="備註 6 53" xfId="20527"/>
    <cellStyle name="備註 6 54" xfId="22352"/>
    <cellStyle name="備註 6 55" xfId="23458"/>
    <cellStyle name="備註 6 56" xfId="24553"/>
    <cellStyle name="備註 6 57" xfId="15841"/>
    <cellStyle name="備註 6 58" xfId="15915"/>
    <cellStyle name="備註 6 59" xfId="28186"/>
    <cellStyle name="備註 6 6" xfId="3220"/>
    <cellStyle name="備註 6 60" xfId="10708"/>
    <cellStyle name="備註 6 7" xfId="2505"/>
    <cellStyle name="備註 6 8" xfId="3297"/>
    <cellStyle name="備註 6 9" xfId="2797"/>
    <cellStyle name="備註 60" xfId="5276"/>
    <cellStyle name="備註 61" xfId="5497"/>
    <cellStyle name="備註 62" xfId="5498"/>
    <cellStyle name="備註 63" xfId="6286"/>
    <cellStyle name="備註 64" xfId="6586"/>
    <cellStyle name="備註 65" xfId="6663"/>
    <cellStyle name="備註 66" xfId="6739"/>
    <cellStyle name="備註 67" xfId="6546"/>
    <cellStyle name="備註 68" xfId="7478"/>
    <cellStyle name="備註 69" xfId="8519"/>
    <cellStyle name="備註 7" xfId="1479"/>
    <cellStyle name="備註 7 10" xfId="3256"/>
    <cellStyle name="備註 7 11" xfId="2836"/>
    <cellStyle name="備註 7 12" xfId="3179"/>
    <cellStyle name="備註 7 13" xfId="2870"/>
    <cellStyle name="備註 7 14" xfId="3149"/>
    <cellStyle name="備註 7 15" xfId="2956"/>
    <cellStyle name="備註 7 16" xfId="3686"/>
    <cellStyle name="備註 7 17" xfId="4109"/>
    <cellStyle name="備註 7 18" xfId="4066"/>
    <cellStyle name="備註 7 19" xfId="4391"/>
    <cellStyle name="備註 7 2" xfId="3073"/>
    <cellStyle name="備註 7 20" xfId="3857"/>
    <cellStyle name="備註 7 21" xfId="4202"/>
    <cellStyle name="備註 7 22" xfId="4010"/>
    <cellStyle name="備註 7 23" xfId="4429"/>
    <cellStyle name="備註 7 24" xfId="3822"/>
    <cellStyle name="備註 7 25" xfId="4808"/>
    <cellStyle name="備註 7 26" xfId="5253"/>
    <cellStyle name="備註 7 27" xfId="5511"/>
    <cellStyle name="備註 7 28" xfId="5169"/>
    <cellStyle name="備註 7 29" xfId="5837"/>
    <cellStyle name="備註 7 3" xfId="2597"/>
    <cellStyle name="備註 7 30" xfId="5870"/>
    <cellStyle name="備註 7 31" xfId="4945"/>
    <cellStyle name="備註 7 32" xfId="5400"/>
    <cellStyle name="備註 7 33" xfId="5471"/>
    <cellStyle name="備註 7 34" xfId="5798"/>
    <cellStyle name="備註 7 35" xfId="5897"/>
    <cellStyle name="備註 7 36" xfId="5161"/>
    <cellStyle name="備註 7 37" xfId="6344"/>
    <cellStyle name="備註 7 38" xfId="6972"/>
    <cellStyle name="備註 7 39" xfId="6171"/>
    <cellStyle name="備註 7 4" xfId="3145"/>
    <cellStyle name="備註 7 40" xfId="6811"/>
    <cellStyle name="備註 7 41" xfId="6969"/>
    <cellStyle name="備註 7 42" xfId="8639"/>
    <cellStyle name="備註 7 43" xfId="9948"/>
    <cellStyle name="備註 7 44" xfId="11049"/>
    <cellStyle name="備註 7 45" xfId="10379"/>
    <cellStyle name="備註 7 46" xfId="10396"/>
    <cellStyle name="備註 7 47" xfId="8165"/>
    <cellStyle name="備註 7 48" xfId="7658"/>
    <cellStyle name="備註 7 49" xfId="11606"/>
    <cellStyle name="備註 7 5" xfId="2551"/>
    <cellStyle name="備註 7 50" xfId="15912"/>
    <cellStyle name="備註 7 51" xfId="10438"/>
    <cellStyle name="備註 7 52" xfId="7671"/>
    <cellStyle name="備註 7 53" xfId="8085"/>
    <cellStyle name="備註 7 54" xfId="10289"/>
    <cellStyle name="備註 7 55" xfId="8881"/>
    <cellStyle name="備註 7 56" xfId="9544"/>
    <cellStyle name="備註 7 57" xfId="16145"/>
    <cellStyle name="備註 7 58" xfId="23234"/>
    <cellStyle name="備註 7 59" xfId="9975"/>
    <cellStyle name="備註 7 6" xfId="3221"/>
    <cellStyle name="備註 7 60" xfId="20767"/>
    <cellStyle name="備註 7 7" xfId="2504"/>
    <cellStyle name="備註 7 8" xfId="3298"/>
    <cellStyle name="備註 7 9" xfId="2796"/>
    <cellStyle name="備註 70" xfId="11947"/>
    <cellStyle name="備註 71" xfId="11105"/>
    <cellStyle name="備註 72" xfId="11314"/>
    <cellStyle name="備註 73" xfId="8170"/>
    <cellStyle name="備註 74" xfId="11301"/>
    <cellStyle name="備註 75" xfId="8006"/>
    <cellStyle name="備註 76" xfId="10355"/>
    <cellStyle name="備註 77" xfId="10458"/>
    <cellStyle name="備註 78" xfId="9156"/>
    <cellStyle name="備註 79" xfId="17108"/>
    <cellStyle name="備註 8" xfId="1480"/>
    <cellStyle name="備註 8 10" xfId="3257"/>
    <cellStyle name="備註 8 11" xfId="2835"/>
    <cellStyle name="備註 8 12" xfId="3180"/>
    <cellStyle name="備註 8 13" xfId="2869"/>
    <cellStyle name="備註 8 14" xfId="3150"/>
    <cellStyle name="備註 8 15" xfId="2955"/>
    <cellStyle name="備註 8 16" xfId="3687"/>
    <cellStyle name="備註 8 17" xfId="4110"/>
    <cellStyle name="備註 8 18" xfId="4065"/>
    <cellStyle name="備註 8 19" xfId="4264"/>
    <cellStyle name="備註 8 2" xfId="3074"/>
    <cellStyle name="備註 8 20" xfId="4443"/>
    <cellStyle name="備註 8 21" xfId="4449"/>
    <cellStyle name="備註 8 22" xfId="4454"/>
    <cellStyle name="備註 8 23" xfId="4457"/>
    <cellStyle name="備註 8 24" xfId="4460"/>
    <cellStyle name="備註 8 25" xfId="4809"/>
    <cellStyle name="備註 8 26" xfId="5254"/>
    <cellStyle name="備註 8 27" xfId="5583"/>
    <cellStyle name="備註 8 28" xfId="5592"/>
    <cellStyle name="備註 8 29" xfId="5273"/>
    <cellStyle name="備註 8 3" xfId="2596"/>
    <cellStyle name="備註 8 30" xfId="5610"/>
    <cellStyle name="備註 8 31" xfId="5702"/>
    <cellStyle name="備註 8 32" xfId="5175"/>
    <cellStyle name="備註 8 33" xfId="4912"/>
    <cellStyle name="備註 8 34" xfId="5912"/>
    <cellStyle name="備註 8 35" xfId="5930"/>
    <cellStyle name="備註 8 36" xfId="5946"/>
    <cellStyle name="備註 8 37" xfId="6345"/>
    <cellStyle name="備註 8 38" xfId="6849"/>
    <cellStyle name="備註 8 39" xfId="6227"/>
    <cellStyle name="備註 8 4" xfId="3146"/>
    <cellStyle name="備註 8 40" xfId="6392"/>
    <cellStyle name="備註 8 41" xfId="6704"/>
    <cellStyle name="備註 8 42" xfId="8640"/>
    <cellStyle name="備註 8 43" xfId="11920"/>
    <cellStyle name="備註 8 44" xfId="7687"/>
    <cellStyle name="備註 8 45" xfId="9146"/>
    <cellStyle name="備註 8 46" xfId="11318"/>
    <cellStyle name="備註 8 47" xfId="11285"/>
    <cellStyle name="備註 8 48" xfId="9016"/>
    <cellStyle name="備註 8 49" xfId="13204"/>
    <cellStyle name="備註 8 5" xfId="2550"/>
    <cellStyle name="備註 8 50" xfId="13687"/>
    <cellStyle name="備註 8 51" xfId="14882"/>
    <cellStyle name="備註 8 52" xfId="11883"/>
    <cellStyle name="備註 8 53" xfId="17262"/>
    <cellStyle name="備註 8 54" xfId="9329"/>
    <cellStyle name="備註 8 55" xfId="15759"/>
    <cellStyle name="備註 8 56" xfId="14955"/>
    <cellStyle name="備註 8 57" xfId="8997"/>
    <cellStyle name="備註 8 58" xfId="9926"/>
    <cellStyle name="備註 8 59" xfId="24772"/>
    <cellStyle name="備註 8 6" xfId="3222"/>
    <cellStyle name="備註 8 60" xfId="27156"/>
    <cellStyle name="備註 8 7" xfId="2503"/>
    <cellStyle name="備註 8 8" xfId="3299"/>
    <cellStyle name="備註 8 9" xfId="2795"/>
    <cellStyle name="備註 80" xfId="15257"/>
    <cellStyle name="備註 81" xfId="10557"/>
    <cellStyle name="備註 82" xfId="10996"/>
    <cellStyle name="備註 83" xfId="11454"/>
    <cellStyle name="備註 84" xfId="11753"/>
    <cellStyle name="備註 85" xfId="23338"/>
    <cellStyle name="備註 86" xfId="9890"/>
    <cellStyle name="備註 87" xfId="22093"/>
    <cellStyle name="備註 88" xfId="32893"/>
    <cellStyle name="備註 89" xfId="32935"/>
    <cellStyle name="備註 9" xfId="1481"/>
    <cellStyle name="備註 9 10" xfId="3258"/>
    <cellStyle name="備註 9 11" xfId="2834"/>
    <cellStyle name="備註 9 12" xfId="3181"/>
    <cellStyle name="備註 9 13" xfId="2499"/>
    <cellStyle name="備註 9 14" xfId="3151"/>
    <cellStyle name="備註 9 15" xfId="2954"/>
    <cellStyle name="備註 9 16" xfId="3688"/>
    <cellStyle name="備註 9 17" xfId="4111"/>
    <cellStyle name="備註 9 18" xfId="4064"/>
    <cellStyle name="備註 9 19" xfId="4409"/>
    <cellStyle name="備註 9 2" xfId="3075"/>
    <cellStyle name="備註 9 20" xfId="3840"/>
    <cellStyle name="備註 9 21" xfId="4219"/>
    <cellStyle name="備註 9 22" xfId="4000"/>
    <cellStyle name="備註 9 23" xfId="4332"/>
    <cellStyle name="備註 9 24" xfId="3907"/>
    <cellStyle name="備註 9 25" xfId="4810"/>
    <cellStyle name="備註 9 26" xfId="5255"/>
    <cellStyle name="備註 9 27" xfId="5454"/>
    <cellStyle name="備註 9 28" xfId="5157"/>
    <cellStyle name="備註 9 29" xfId="5694"/>
    <cellStyle name="備註 9 3" xfId="2595"/>
    <cellStyle name="備註 9 30" xfId="5709"/>
    <cellStyle name="備註 9 31" xfId="5354"/>
    <cellStyle name="備註 9 32" xfId="5515"/>
    <cellStyle name="備註 9 33" xfId="5155"/>
    <cellStyle name="備註 9 34" xfId="5740"/>
    <cellStyle name="備註 9 35" xfId="5779"/>
    <cellStyle name="備註 9 36" xfId="5502"/>
    <cellStyle name="備註 9 37" xfId="6346"/>
    <cellStyle name="備註 9 38" xfId="6743"/>
    <cellStyle name="備註 9 39" xfId="7113"/>
    <cellStyle name="備註 9 4" xfId="3147"/>
    <cellStyle name="備註 9 40" xfId="6960"/>
    <cellStyle name="備註 9 41" xfId="7278"/>
    <cellStyle name="備註 9 42" xfId="8641"/>
    <cellStyle name="備註 9 43" xfId="11165"/>
    <cellStyle name="備註 9 44" xfId="11489"/>
    <cellStyle name="備註 9 45" xfId="8029"/>
    <cellStyle name="備註 9 46" xfId="9315"/>
    <cellStyle name="備註 9 47" xfId="10598"/>
    <cellStyle name="備註 9 48" xfId="11336"/>
    <cellStyle name="備註 9 49" xfId="13870"/>
    <cellStyle name="備註 9 5" xfId="2549"/>
    <cellStyle name="備註 9 50" xfId="19323"/>
    <cellStyle name="備註 9 51" xfId="10381"/>
    <cellStyle name="備註 9 52" xfId="8704"/>
    <cellStyle name="備註 9 53" xfId="19602"/>
    <cellStyle name="備註 9 54" xfId="15926"/>
    <cellStyle name="備註 9 55" xfId="8534"/>
    <cellStyle name="備註 9 56" xfId="10349"/>
    <cellStyle name="備註 9 57" xfId="27056"/>
    <cellStyle name="備註 9 58" xfId="8419"/>
    <cellStyle name="備註 9 59" xfId="22966"/>
    <cellStyle name="備註 9 6" xfId="3223"/>
    <cellStyle name="備註 9 60" xfId="10990"/>
    <cellStyle name="備註 9 7" xfId="2502"/>
    <cellStyle name="備註 9 8" xfId="3300"/>
    <cellStyle name="備註 9 9" xfId="2794"/>
    <cellStyle name="備註 90" xfId="32977"/>
    <cellStyle name="超連結" xfId="1482" builtinId="8"/>
    <cellStyle name="超連結 2" xfId="1483"/>
    <cellStyle name="超連結 3" xfId="1484"/>
    <cellStyle name="超連結 4" xfId="1485"/>
    <cellStyle name="超連結 5" xfId="1486"/>
    <cellStyle name="超連結 6" xfId="1487"/>
    <cellStyle name="說明文字" xfId="1488" builtinId="53" customBuiltin="1"/>
    <cellStyle name="說明文字 10" xfId="1489"/>
    <cellStyle name="說明文字 11" xfId="1490"/>
    <cellStyle name="說明文字 12" xfId="1491"/>
    <cellStyle name="說明文字 13" xfId="1492"/>
    <cellStyle name="說明文字 14" xfId="2368"/>
    <cellStyle name="說明文字 15" xfId="2410"/>
    <cellStyle name="說明文字 16" xfId="3713"/>
    <cellStyle name="說明文字 17" xfId="3755"/>
    <cellStyle name="說明文字 18" xfId="3788"/>
    <cellStyle name="說明文字 19" xfId="4482"/>
    <cellStyle name="說明文字 2" xfId="1493"/>
    <cellStyle name="說明文字 20" xfId="4524"/>
    <cellStyle name="說明文字 21" xfId="4566"/>
    <cellStyle name="說明文字 22" xfId="4629"/>
    <cellStyle name="說明文字 23" xfId="4671"/>
    <cellStyle name="說明文字 24" xfId="4713"/>
    <cellStyle name="說明文字 25" xfId="4855"/>
    <cellStyle name="說明文字 26" xfId="4818"/>
    <cellStyle name="說明文字 27" xfId="7479"/>
    <cellStyle name="說明文字 28" xfId="32894"/>
    <cellStyle name="說明文字 29" xfId="32936"/>
    <cellStyle name="說明文字 3" xfId="1494"/>
    <cellStyle name="說明文字 3 10" xfId="1495"/>
    <cellStyle name="說明文字 3 11" xfId="1496"/>
    <cellStyle name="說明文字 3 12" xfId="1497"/>
    <cellStyle name="說明文字 3 13" xfId="1498"/>
    <cellStyle name="說明文字 3 14" xfId="1499"/>
    <cellStyle name="說明文字 3 15" xfId="1500"/>
    <cellStyle name="說明文字 3 16" xfId="1501"/>
    <cellStyle name="說明文字 3 17" xfId="1502"/>
    <cellStyle name="說明文字 3 2" xfId="1503"/>
    <cellStyle name="說明文字 3 3" xfId="1504"/>
    <cellStyle name="說明文字 3 4" xfId="1505"/>
    <cellStyle name="說明文字 3 5" xfId="1506"/>
    <cellStyle name="說明文字 3 6" xfId="1507"/>
    <cellStyle name="說明文字 3 7" xfId="1508"/>
    <cellStyle name="說明文字 3 8" xfId="1509"/>
    <cellStyle name="說明文字 3 9" xfId="1510"/>
    <cellStyle name="說明文字 30" xfId="32978"/>
    <cellStyle name="說明文字 4" xfId="1511"/>
    <cellStyle name="說明文字 4 10" xfId="1512"/>
    <cellStyle name="說明文字 4 11" xfId="1513"/>
    <cellStyle name="說明文字 4 12" xfId="1514"/>
    <cellStyle name="說明文字 4 13" xfId="1515"/>
    <cellStyle name="說明文字 4 14" xfId="1516"/>
    <cellStyle name="說明文字 4 15" xfId="1517"/>
    <cellStyle name="說明文字 4 16" xfId="1518"/>
    <cellStyle name="說明文字 4 17" xfId="1519"/>
    <cellStyle name="說明文字 4 2" xfId="1520"/>
    <cellStyle name="說明文字 4 3" xfId="1521"/>
    <cellStyle name="說明文字 4 4" xfId="1522"/>
    <cellStyle name="說明文字 4 5" xfId="1523"/>
    <cellStyle name="說明文字 4 6" xfId="1524"/>
    <cellStyle name="說明文字 4 7" xfId="1525"/>
    <cellStyle name="說明文字 4 8" xfId="1526"/>
    <cellStyle name="說明文字 4 9" xfId="1527"/>
    <cellStyle name="說明文字 5" xfId="1528"/>
    <cellStyle name="說明文字 6" xfId="1529"/>
    <cellStyle name="說明文字 7" xfId="1530"/>
    <cellStyle name="說明文字 8" xfId="1531"/>
    <cellStyle name="說明文字 9" xfId="1532"/>
    <cellStyle name="輔色1" xfId="1533" builtinId="29" customBuiltin="1"/>
    <cellStyle name="輔色1 10" xfId="1534"/>
    <cellStyle name="輔色1 11" xfId="1535"/>
    <cellStyle name="輔色1 12" xfId="1536"/>
    <cellStyle name="輔色1 13" xfId="1537"/>
    <cellStyle name="輔色1 14" xfId="2369"/>
    <cellStyle name="輔色1 15" xfId="2411"/>
    <cellStyle name="輔色1 16" xfId="3714"/>
    <cellStyle name="輔色1 17" xfId="3756"/>
    <cellStyle name="輔色1 18" xfId="3790"/>
    <cellStyle name="輔色1 19" xfId="4484"/>
    <cellStyle name="輔色1 2" xfId="1538"/>
    <cellStyle name="輔色1 2 2" xfId="1539"/>
    <cellStyle name="輔色1 2 3" xfId="1540"/>
    <cellStyle name="輔色1 2 4" xfId="33036"/>
    <cellStyle name="輔色1 20" xfId="4526"/>
    <cellStyle name="輔色1 21" xfId="4568"/>
    <cellStyle name="輔色1 22" xfId="4630"/>
    <cellStyle name="輔色1 23" xfId="4672"/>
    <cellStyle name="輔色1 24" xfId="4714"/>
    <cellStyle name="輔色1 25" xfId="4854"/>
    <cellStyle name="輔色1 26" xfId="4817"/>
    <cellStyle name="輔色1 27" xfId="7481"/>
    <cellStyle name="輔色1 28" xfId="32895"/>
    <cellStyle name="輔色1 29" xfId="32937"/>
    <cellStyle name="輔色1 3" xfId="1541"/>
    <cellStyle name="輔色1 3 10" xfId="1542"/>
    <cellStyle name="輔色1 3 11" xfId="1543"/>
    <cellStyle name="輔色1 3 12" xfId="1544"/>
    <cellStyle name="輔色1 3 13" xfId="1545"/>
    <cellStyle name="輔色1 3 14" xfId="1546"/>
    <cellStyle name="輔色1 3 15" xfId="1547"/>
    <cellStyle name="輔色1 3 16" xfId="1548"/>
    <cellStyle name="輔色1 3 17" xfId="1549"/>
    <cellStyle name="輔色1 3 2" xfId="1550"/>
    <cellStyle name="輔色1 3 2 2" xfId="1551"/>
    <cellStyle name="輔色1 3 2 3" xfId="1552"/>
    <cellStyle name="輔色1 3 3" xfId="1553"/>
    <cellStyle name="輔色1 3 4" xfId="1554"/>
    <cellStyle name="輔色1 3 5" xfId="1555"/>
    <cellStyle name="輔色1 3 6" xfId="1556"/>
    <cellStyle name="輔色1 3 7" xfId="1557"/>
    <cellStyle name="輔色1 3 8" xfId="1558"/>
    <cellStyle name="輔色1 3 9" xfId="1559"/>
    <cellStyle name="輔色1 30" xfId="32979"/>
    <cellStyle name="輔色1 4" xfId="1560"/>
    <cellStyle name="輔色1 4 10" xfId="1561"/>
    <cellStyle name="輔色1 4 11" xfId="1562"/>
    <cellStyle name="輔色1 4 12" xfId="1563"/>
    <cellStyle name="輔色1 4 13" xfId="1564"/>
    <cellStyle name="輔色1 4 14" xfId="1565"/>
    <cellStyle name="輔色1 4 15" xfId="1566"/>
    <cellStyle name="輔色1 4 16" xfId="1567"/>
    <cellStyle name="輔色1 4 17" xfId="1568"/>
    <cellStyle name="輔色1 4 2" xfId="1569"/>
    <cellStyle name="輔色1 4 2 2" xfId="1570"/>
    <cellStyle name="輔色1 4 2 3" xfId="1571"/>
    <cellStyle name="輔色1 4 3" xfId="1572"/>
    <cellStyle name="輔色1 4 4" xfId="1573"/>
    <cellStyle name="輔色1 4 5" xfId="1574"/>
    <cellStyle name="輔色1 4 6" xfId="1575"/>
    <cellStyle name="輔色1 4 7" xfId="1576"/>
    <cellStyle name="輔色1 4 8" xfId="1577"/>
    <cellStyle name="輔色1 4 9" xfId="1578"/>
    <cellStyle name="輔色1 5" xfId="1579"/>
    <cellStyle name="輔色1 6" xfId="1580"/>
    <cellStyle name="輔色1 7" xfId="1581"/>
    <cellStyle name="輔色1 8" xfId="1582"/>
    <cellStyle name="輔色1 9" xfId="1583"/>
    <cellStyle name="輔色2" xfId="1584" builtinId="33" customBuiltin="1"/>
    <cellStyle name="輔色2 10" xfId="1585"/>
    <cellStyle name="輔色2 11" xfId="1586"/>
    <cellStyle name="輔色2 12" xfId="1587"/>
    <cellStyle name="輔色2 13" xfId="1588"/>
    <cellStyle name="輔色2 14" xfId="2370"/>
    <cellStyle name="輔色2 15" xfId="2412"/>
    <cellStyle name="輔色2 16" xfId="3715"/>
    <cellStyle name="輔色2 17" xfId="3757"/>
    <cellStyle name="輔色2 18" xfId="3794"/>
    <cellStyle name="輔色2 19" xfId="4488"/>
    <cellStyle name="輔色2 2" xfId="1589"/>
    <cellStyle name="輔色2 2 2" xfId="1590"/>
    <cellStyle name="輔色2 2 3" xfId="1591"/>
    <cellStyle name="輔色2 2 4" xfId="33037"/>
    <cellStyle name="輔色2 20" xfId="4530"/>
    <cellStyle name="輔色2 21" xfId="4572"/>
    <cellStyle name="輔色2 22" xfId="4631"/>
    <cellStyle name="輔色2 23" xfId="4673"/>
    <cellStyle name="輔色2 24" xfId="4715"/>
    <cellStyle name="輔色2 25" xfId="4853"/>
    <cellStyle name="輔色2 26" xfId="4816"/>
    <cellStyle name="輔色2 27" xfId="7485"/>
    <cellStyle name="輔色2 28" xfId="32896"/>
    <cellStyle name="輔色2 29" xfId="32938"/>
    <cellStyle name="輔色2 3" xfId="1592"/>
    <cellStyle name="輔色2 3 10" xfId="1593"/>
    <cellStyle name="輔色2 3 11" xfId="1594"/>
    <cellStyle name="輔色2 3 12" xfId="1595"/>
    <cellStyle name="輔色2 3 13" xfId="1596"/>
    <cellStyle name="輔色2 3 14" xfId="1597"/>
    <cellStyle name="輔色2 3 15" xfId="1598"/>
    <cellStyle name="輔色2 3 16" xfId="1599"/>
    <cellStyle name="輔色2 3 17" xfId="1600"/>
    <cellStyle name="輔色2 3 2" xfId="1601"/>
    <cellStyle name="輔色2 3 2 2" xfId="1602"/>
    <cellStyle name="輔色2 3 2 3" xfId="1603"/>
    <cellStyle name="輔色2 3 3" xfId="1604"/>
    <cellStyle name="輔色2 3 4" xfId="1605"/>
    <cellStyle name="輔色2 3 5" xfId="1606"/>
    <cellStyle name="輔色2 3 6" xfId="1607"/>
    <cellStyle name="輔色2 3 7" xfId="1608"/>
    <cellStyle name="輔色2 3 8" xfId="1609"/>
    <cellStyle name="輔色2 3 9" xfId="1610"/>
    <cellStyle name="輔色2 30" xfId="32980"/>
    <cellStyle name="輔色2 4" xfId="1611"/>
    <cellStyle name="輔色2 4 10" xfId="1612"/>
    <cellStyle name="輔色2 4 11" xfId="1613"/>
    <cellStyle name="輔色2 4 12" xfId="1614"/>
    <cellStyle name="輔色2 4 13" xfId="1615"/>
    <cellStyle name="輔色2 4 14" xfId="1616"/>
    <cellStyle name="輔色2 4 15" xfId="1617"/>
    <cellStyle name="輔色2 4 16" xfId="1618"/>
    <cellStyle name="輔色2 4 17" xfId="1619"/>
    <cellStyle name="輔色2 4 2" xfId="1620"/>
    <cellStyle name="輔色2 4 2 2" xfId="1621"/>
    <cellStyle name="輔色2 4 2 3" xfId="1622"/>
    <cellStyle name="輔色2 4 3" xfId="1623"/>
    <cellStyle name="輔色2 4 4" xfId="1624"/>
    <cellStyle name="輔色2 4 5" xfId="1625"/>
    <cellStyle name="輔色2 4 6" xfId="1626"/>
    <cellStyle name="輔色2 4 7" xfId="1627"/>
    <cellStyle name="輔色2 4 8" xfId="1628"/>
    <cellStyle name="輔色2 4 9" xfId="1629"/>
    <cellStyle name="輔色2 5" xfId="1630"/>
    <cellStyle name="輔色2 6" xfId="1631"/>
    <cellStyle name="輔色2 7" xfId="1632"/>
    <cellStyle name="輔色2 8" xfId="1633"/>
    <cellStyle name="輔色2 9" xfId="1634"/>
    <cellStyle name="輔色3" xfId="1635" builtinId="37" customBuiltin="1"/>
    <cellStyle name="輔色3 10" xfId="1636"/>
    <cellStyle name="輔色3 11" xfId="1637"/>
    <cellStyle name="輔色3 12" xfId="1638"/>
    <cellStyle name="輔色3 13" xfId="1639"/>
    <cellStyle name="輔色3 14" xfId="2371"/>
    <cellStyle name="輔色3 15" xfId="2413"/>
    <cellStyle name="輔色3 16" xfId="3716"/>
    <cellStyle name="輔色3 17" xfId="3758"/>
    <cellStyle name="輔色3 18" xfId="3798"/>
    <cellStyle name="輔色3 19" xfId="4492"/>
    <cellStyle name="輔色3 2" xfId="1640"/>
    <cellStyle name="輔色3 2 2" xfId="1641"/>
    <cellStyle name="輔色3 2 3" xfId="1642"/>
    <cellStyle name="輔色3 2 4" xfId="33038"/>
    <cellStyle name="輔色3 20" xfId="4534"/>
    <cellStyle name="輔色3 21" xfId="4576"/>
    <cellStyle name="輔色3 22" xfId="4632"/>
    <cellStyle name="輔色3 23" xfId="4674"/>
    <cellStyle name="輔色3 24" xfId="4716"/>
    <cellStyle name="輔色3 25" xfId="4852"/>
    <cellStyle name="輔色3 26" xfId="4815"/>
    <cellStyle name="輔色3 27" xfId="7489"/>
    <cellStyle name="輔色3 28" xfId="32897"/>
    <cellStyle name="輔色3 29" xfId="32939"/>
    <cellStyle name="輔色3 3" xfId="1643"/>
    <cellStyle name="輔色3 3 10" xfId="1644"/>
    <cellStyle name="輔色3 3 11" xfId="1645"/>
    <cellStyle name="輔色3 3 12" xfId="1646"/>
    <cellStyle name="輔色3 3 13" xfId="1647"/>
    <cellStyle name="輔色3 3 14" xfId="1648"/>
    <cellStyle name="輔色3 3 15" xfId="1649"/>
    <cellStyle name="輔色3 3 16" xfId="1650"/>
    <cellStyle name="輔色3 3 17" xfId="1651"/>
    <cellStyle name="輔色3 3 2" xfId="1652"/>
    <cellStyle name="輔色3 3 2 2" xfId="1653"/>
    <cellStyle name="輔色3 3 2 3" xfId="1654"/>
    <cellStyle name="輔色3 3 3" xfId="1655"/>
    <cellStyle name="輔色3 3 4" xfId="1656"/>
    <cellStyle name="輔色3 3 5" xfId="1657"/>
    <cellStyle name="輔色3 3 6" xfId="1658"/>
    <cellStyle name="輔色3 3 7" xfId="1659"/>
    <cellStyle name="輔色3 3 8" xfId="1660"/>
    <cellStyle name="輔色3 3 9" xfId="1661"/>
    <cellStyle name="輔色3 30" xfId="32981"/>
    <cellStyle name="輔色3 4" xfId="1662"/>
    <cellStyle name="輔色3 4 10" xfId="1663"/>
    <cellStyle name="輔色3 4 11" xfId="1664"/>
    <cellStyle name="輔色3 4 12" xfId="1665"/>
    <cellStyle name="輔色3 4 13" xfId="1666"/>
    <cellStyle name="輔色3 4 14" xfId="1667"/>
    <cellStyle name="輔色3 4 15" xfId="1668"/>
    <cellStyle name="輔色3 4 16" xfId="1669"/>
    <cellStyle name="輔色3 4 17" xfId="1670"/>
    <cellStyle name="輔色3 4 2" xfId="1671"/>
    <cellStyle name="輔色3 4 2 2" xfId="1672"/>
    <cellStyle name="輔色3 4 2 3" xfId="1673"/>
    <cellStyle name="輔色3 4 3" xfId="1674"/>
    <cellStyle name="輔色3 4 4" xfId="1675"/>
    <cellStyle name="輔色3 4 5" xfId="1676"/>
    <cellStyle name="輔色3 4 6" xfId="1677"/>
    <cellStyle name="輔色3 4 7" xfId="1678"/>
    <cellStyle name="輔色3 4 8" xfId="1679"/>
    <cellStyle name="輔色3 4 9" xfId="1680"/>
    <cellStyle name="輔色3 5" xfId="1681"/>
    <cellStyle name="輔色3 6" xfId="1682"/>
    <cellStyle name="輔色3 7" xfId="1683"/>
    <cellStyle name="輔色3 8" xfId="1684"/>
    <cellStyle name="輔色3 9" xfId="1685"/>
    <cellStyle name="輔色4" xfId="1686" builtinId="41" customBuiltin="1"/>
    <cellStyle name="輔色4 10" xfId="1687"/>
    <cellStyle name="輔色4 11" xfId="1688"/>
    <cellStyle name="輔色4 12" xfId="1689"/>
    <cellStyle name="輔色4 13" xfId="1690"/>
    <cellStyle name="輔色4 14" xfId="2372"/>
    <cellStyle name="輔色4 15" xfId="2414"/>
    <cellStyle name="輔色4 16" xfId="3717"/>
    <cellStyle name="輔色4 17" xfId="3759"/>
    <cellStyle name="輔色4 18" xfId="3802"/>
    <cellStyle name="輔色4 19" xfId="4496"/>
    <cellStyle name="輔色4 2" xfId="1691"/>
    <cellStyle name="輔色4 2 2" xfId="1692"/>
    <cellStyle name="輔色4 2 3" xfId="1693"/>
    <cellStyle name="輔色4 2 4" xfId="33039"/>
    <cellStyle name="輔色4 20" xfId="4538"/>
    <cellStyle name="輔色4 21" xfId="4580"/>
    <cellStyle name="輔色4 22" xfId="4633"/>
    <cellStyle name="輔色4 23" xfId="4675"/>
    <cellStyle name="輔色4 24" xfId="4717"/>
    <cellStyle name="輔色4 25" xfId="4851"/>
    <cellStyle name="輔色4 26" xfId="4814"/>
    <cellStyle name="輔色4 27" xfId="7493"/>
    <cellStyle name="輔色4 28" xfId="32898"/>
    <cellStyle name="輔色4 29" xfId="32940"/>
    <cellStyle name="輔色4 3" xfId="1694"/>
    <cellStyle name="輔色4 3 10" xfId="1695"/>
    <cellStyle name="輔色4 3 11" xfId="1696"/>
    <cellStyle name="輔色4 3 12" xfId="1697"/>
    <cellStyle name="輔色4 3 13" xfId="1698"/>
    <cellStyle name="輔色4 3 14" xfId="1699"/>
    <cellStyle name="輔色4 3 15" xfId="1700"/>
    <cellStyle name="輔色4 3 16" xfId="1701"/>
    <cellStyle name="輔色4 3 17" xfId="1702"/>
    <cellStyle name="輔色4 3 2" xfId="1703"/>
    <cellStyle name="輔色4 3 2 2" xfId="1704"/>
    <cellStyle name="輔色4 3 2 3" xfId="1705"/>
    <cellStyle name="輔色4 3 3" xfId="1706"/>
    <cellStyle name="輔色4 3 4" xfId="1707"/>
    <cellStyle name="輔色4 3 5" xfId="1708"/>
    <cellStyle name="輔色4 3 6" xfId="1709"/>
    <cellStyle name="輔色4 3 7" xfId="1710"/>
    <cellStyle name="輔色4 3 8" xfId="1711"/>
    <cellStyle name="輔色4 3 9" xfId="1712"/>
    <cellStyle name="輔色4 30" xfId="32982"/>
    <cellStyle name="輔色4 4" xfId="1713"/>
    <cellStyle name="輔色4 4 10" xfId="1714"/>
    <cellStyle name="輔色4 4 11" xfId="1715"/>
    <cellStyle name="輔色4 4 12" xfId="1716"/>
    <cellStyle name="輔色4 4 13" xfId="1717"/>
    <cellStyle name="輔色4 4 14" xfId="1718"/>
    <cellStyle name="輔色4 4 15" xfId="1719"/>
    <cellStyle name="輔色4 4 16" xfId="1720"/>
    <cellStyle name="輔色4 4 17" xfId="1721"/>
    <cellStyle name="輔色4 4 2" xfId="1722"/>
    <cellStyle name="輔色4 4 2 2" xfId="1723"/>
    <cellStyle name="輔色4 4 2 3" xfId="1724"/>
    <cellStyle name="輔色4 4 3" xfId="1725"/>
    <cellStyle name="輔色4 4 4" xfId="1726"/>
    <cellStyle name="輔色4 4 5" xfId="1727"/>
    <cellStyle name="輔色4 4 6" xfId="1728"/>
    <cellStyle name="輔色4 4 7" xfId="1729"/>
    <cellStyle name="輔色4 4 8" xfId="1730"/>
    <cellStyle name="輔色4 4 9" xfId="1731"/>
    <cellStyle name="輔色4 5" xfId="1732"/>
    <cellStyle name="輔色4 6" xfId="1733"/>
    <cellStyle name="輔色4 7" xfId="1734"/>
    <cellStyle name="輔色4 8" xfId="1735"/>
    <cellStyle name="輔色4 9" xfId="1736"/>
    <cellStyle name="輔色5" xfId="1737" builtinId="45" customBuiltin="1"/>
    <cellStyle name="輔色5 10" xfId="1738"/>
    <cellStyle name="輔色5 11" xfId="1739"/>
    <cellStyle name="輔色5 12" xfId="1740"/>
    <cellStyle name="輔色5 13" xfId="1741"/>
    <cellStyle name="輔色5 14" xfId="2373"/>
    <cellStyle name="輔色5 15" xfId="2415"/>
    <cellStyle name="輔色5 16" xfId="3718"/>
    <cellStyle name="輔色5 17" xfId="3760"/>
    <cellStyle name="輔色5 18" xfId="3806"/>
    <cellStyle name="輔色5 19" xfId="4500"/>
    <cellStyle name="輔色5 2" xfId="1742"/>
    <cellStyle name="輔色5 20" xfId="4542"/>
    <cellStyle name="輔色5 21" xfId="4584"/>
    <cellStyle name="輔色5 22" xfId="4634"/>
    <cellStyle name="輔色5 23" xfId="4676"/>
    <cellStyle name="輔色5 24" xfId="4718"/>
    <cellStyle name="輔色5 25" xfId="4850"/>
    <cellStyle name="輔色5 26" xfId="4813"/>
    <cellStyle name="輔色5 27" xfId="7497"/>
    <cellStyle name="輔色5 28" xfId="32899"/>
    <cellStyle name="輔色5 29" xfId="32941"/>
    <cellStyle name="輔色5 3" xfId="1743"/>
    <cellStyle name="輔色5 3 10" xfId="1744"/>
    <cellStyle name="輔色5 3 11" xfId="1745"/>
    <cellStyle name="輔色5 3 12" xfId="1746"/>
    <cellStyle name="輔色5 3 13" xfId="1747"/>
    <cellStyle name="輔色5 3 14" xfId="1748"/>
    <cellStyle name="輔色5 3 15" xfId="1749"/>
    <cellStyle name="輔色5 3 16" xfId="1750"/>
    <cellStyle name="輔色5 3 17" xfId="1751"/>
    <cellStyle name="輔色5 3 2" xfId="1752"/>
    <cellStyle name="輔色5 3 3" xfId="1753"/>
    <cellStyle name="輔色5 3 4" xfId="1754"/>
    <cellStyle name="輔色5 3 5" xfId="1755"/>
    <cellStyle name="輔色5 3 6" xfId="1756"/>
    <cellStyle name="輔色5 3 7" xfId="1757"/>
    <cellStyle name="輔色5 3 8" xfId="1758"/>
    <cellStyle name="輔色5 3 9" xfId="1759"/>
    <cellStyle name="輔色5 30" xfId="32983"/>
    <cellStyle name="輔色5 4" xfId="1760"/>
    <cellStyle name="輔色5 4 10" xfId="1761"/>
    <cellStyle name="輔色5 4 11" xfId="1762"/>
    <cellStyle name="輔色5 4 12" xfId="1763"/>
    <cellStyle name="輔色5 4 13" xfId="1764"/>
    <cellStyle name="輔色5 4 14" xfId="1765"/>
    <cellStyle name="輔色5 4 15" xfId="1766"/>
    <cellStyle name="輔色5 4 16" xfId="1767"/>
    <cellStyle name="輔色5 4 17" xfId="1768"/>
    <cellStyle name="輔色5 4 2" xfId="1769"/>
    <cellStyle name="輔色5 4 3" xfId="1770"/>
    <cellStyle name="輔色5 4 4" xfId="1771"/>
    <cellStyle name="輔色5 4 5" xfId="1772"/>
    <cellStyle name="輔色5 4 6" xfId="1773"/>
    <cellStyle name="輔色5 4 7" xfId="1774"/>
    <cellStyle name="輔色5 4 8" xfId="1775"/>
    <cellStyle name="輔色5 4 9" xfId="1776"/>
    <cellStyle name="輔色5 5" xfId="1777"/>
    <cellStyle name="輔色5 6" xfId="1778"/>
    <cellStyle name="輔色5 7" xfId="1779"/>
    <cellStyle name="輔色5 8" xfId="1780"/>
    <cellStyle name="輔色5 9" xfId="1781"/>
    <cellStyle name="輔色6" xfId="1782" builtinId="49" customBuiltin="1"/>
    <cellStyle name="輔色6 10" xfId="1783"/>
    <cellStyle name="輔色6 11" xfId="1784"/>
    <cellStyle name="輔色6 12" xfId="1785"/>
    <cellStyle name="輔色6 13" xfId="1786"/>
    <cellStyle name="輔色6 14" xfId="2374"/>
    <cellStyle name="輔色6 15" xfId="2416"/>
    <cellStyle name="輔色6 16" xfId="3719"/>
    <cellStyle name="輔色6 17" xfId="3761"/>
    <cellStyle name="輔色6 18" xfId="3810"/>
    <cellStyle name="輔色6 19" xfId="4504"/>
    <cellStyle name="輔色6 2" xfId="1787"/>
    <cellStyle name="輔色6 2 2" xfId="1788"/>
    <cellStyle name="輔色6 2 3" xfId="1789"/>
    <cellStyle name="輔色6 2 4" xfId="33040"/>
    <cellStyle name="輔色6 20" xfId="4546"/>
    <cellStyle name="輔色6 21" xfId="4588"/>
    <cellStyle name="輔色6 22" xfId="4635"/>
    <cellStyle name="輔色6 23" xfId="4677"/>
    <cellStyle name="輔色6 24" xfId="4719"/>
    <cellStyle name="輔色6 25" xfId="4849"/>
    <cellStyle name="輔色6 26" xfId="4812"/>
    <cellStyle name="輔色6 27" xfId="7501"/>
    <cellStyle name="輔色6 28" xfId="32900"/>
    <cellStyle name="輔色6 29" xfId="32942"/>
    <cellStyle name="輔色6 3" xfId="1790"/>
    <cellStyle name="輔色6 3 10" xfId="1791"/>
    <cellStyle name="輔色6 3 11" xfId="1792"/>
    <cellStyle name="輔色6 3 12" xfId="1793"/>
    <cellStyle name="輔色6 3 13" xfId="1794"/>
    <cellStyle name="輔色6 3 14" xfId="1795"/>
    <cellStyle name="輔色6 3 15" xfId="1796"/>
    <cellStyle name="輔色6 3 16" xfId="1797"/>
    <cellStyle name="輔色6 3 17" xfId="1798"/>
    <cellStyle name="輔色6 3 2" xfId="1799"/>
    <cellStyle name="輔色6 3 2 2" xfId="1800"/>
    <cellStyle name="輔色6 3 2 3" xfId="1801"/>
    <cellStyle name="輔色6 3 3" xfId="1802"/>
    <cellStyle name="輔色6 3 4" xfId="1803"/>
    <cellStyle name="輔色6 3 5" xfId="1804"/>
    <cellStyle name="輔色6 3 6" xfId="1805"/>
    <cellStyle name="輔色6 3 7" xfId="1806"/>
    <cellStyle name="輔色6 3 8" xfId="1807"/>
    <cellStyle name="輔色6 3 9" xfId="1808"/>
    <cellStyle name="輔色6 30" xfId="32984"/>
    <cellStyle name="輔色6 4" xfId="1809"/>
    <cellStyle name="輔色6 4 10" xfId="1810"/>
    <cellStyle name="輔色6 4 11" xfId="1811"/>
    <cellStyle name="輔色6 4 12" xfId="1812"/>
    <cellStyle name="輔色6 4 13" xfId="1813"/>
    <cellStyle name="輔色6 4 14" xfId="1814"/>
    <cellStyle name="輔色6 4 15" xfId="1815"/>
    <cellStyle name="輔色6 4 16" xfId="1816"/>
    <cellStyle name="輔色6 4 17" xfId="1817"/>
    <cellStyle name="輔色6 4 2" xfId="1818"/>
    <cellStyle name="輔色6 4 2 2" xfId="1819"/>
    <cellStyle name="輔色6 4 2 3" xfId="1820"/>
    <cellStyle name="輔色6 4 3" xfId="1821"/>
    <cellStyle name="輔色6 4 4" xfId="1822"/>
    <cellStyle name="輔色6 4 5" xfId="1823"/>
    <cellStyle name="輔色6 4 6" xfId="1824"/>
    <cellStyle name="輔色6 4 7" xfId="1825"/>
    <cellStyle name="輔色6 4 8" xfId="1826"/>
    <cellStyle name="輔色6 4 9" xfId="1827"/>
    <cellStyle name="輔色6 5" xfId="1828"/>
    <cellStyle name="輔色6 6" xfId="1829"/>
    <cellStyle name="輔色6 7" xfId="1830"/>
    <cellStyle name="輔色6 8" xfId="1831"/>
    <cellStyle name="輔色6 9" xfId="1832"/>
    <cellStyle name="標準_2006見積フォーマット" xfId="1833"/>
    <cellStyle name="標題" xfId="1834" builtinId="15" customBuiltin="1"/>
    <cellStyle name="標題  2" xfId="1835"/>
    <cellStyle name="標題  3" xfId="1836"/>
    <cellStyle name="標題  4" xfId="1837"/>
    <cellStyle name="標題 1" xfId="1838" builtinId="16" customBuiltin="1"/>
    <cellStyle name="標題 1 10" xfId="1839"/>
    <cellStyle name="標題 1 11" xfId="1840"/>
    <cellStyle name="標題 1 12" xfId="1841"/>
    <cellStyle name="標題 1 13" xfId="1842"/>
    <cellStyle name="標題 1 14" xfId="2376"/>
    <cellStyle name="標題 1 15" xfId="2418"/>
    <cellStyle name="標題 1 16" xfId="3721"/>
    <cellStyle name="標題 1 17" xfId="3763"/>
    <cellStyle name="標題 1 18" xfId="3774"/>
    <cellStyle name="標題 1 19" xfId="4468"/>
    <cellStyle name="標題 1 2" xfId="1843"/>
    <cellStyle name="標題 1 2 2" xfId="1844"/>
    <cellStyle name="標題 1 2 3" xfId="1845"/>
    <cellStyle name="標題 1 2 4" xfId="33041"/>
    <cellStyle name="標題 1 20" xfId="4510"/>
    <cellStyle name="標題 1 21" xfId="4552"/>
    <cellStyle name="標題 1 22" xfId="4637"/>
    <cellStyle name="標題 1 23" xfId="4679"/>
    <cellStyle name="標題 1 24" xfId="4721"/>
    <cellStyle name="標題 1 25" xfId="4847"/>
    <cellStyle name="標題 1 26" xfId="4907"/>
    <cellStyle name="標題 1 27" xfId="7465"/>
    <cellStyle name="標題 1 28" xfId="32902"/>
    <cellStyle name="標題 1 29" xfId="32944"/>
    <cellStyle name="標題 1 3" xfId="1846"/>
    <cellStyle name="標題 1 3 10" xfId="1847"/>
    <cellStyle name="標題 1 3 11" xfId="1848"/>
    <cellStyle name="標題 1 3 12" xfId="1849"/>
    <cellStyle name="標題 1 3 13" xfId="1850"/>
    <cellStyle name="標題 1 3 14" xfId="1851"/>
    <cellStyle name="標題 1 3 15" xfId="1852"/>
    <cellStyle name="標題 1 3 16" xfId="1853"/>
    <cellStyle name="標題 1 3 17" xfId="1854"/>
    <cellStyle name="標題 1 3 2" xfId="1855"/>
    <cellStyle name="標題 1 3 2 2" xfId="1856"/>
    <cellStyle name="標題 1 3 2 3" xfId="1857"/>
    <cellStyle name="標題 1 3 3" xfId="1858"/>
    <cellStyle name="標題 1 3 4" xfId="1859"/>
    <cellStyle name="標題 1 3 5" xfId="1860"/>
    <cellStyle name="標題 1 3 6" xfId="1861"/>
    <cellStyle name="標題 1 3 7" xfId="1862"/>
    <cellStyle name="標題 1 3 8" xfId="1863"/>
    <cellStyle name="標題 1 3 9" xfId="1864"/>
    <cellStyle name="標題 1 30" xfId="32986"/>
    <cellStyle name="標題 1 4" xfId="1865"/>
    <cellStyle name="標題 1 4 10" xfId="1866"/>
    <cellStyle name="標題 1 4 11" xfId="1867"/>
    <cellStyle name="標題 1 4 12" xfId="1868"/>
    <cellStyle name="標題 1 4 13" xfId="1869"/>
    <cellStyle name="標題 1 4 14" xfId="1870"/>
    <cellStyle name="標題 1 4 15" xfId="1871"/>
    <cellStyle name="標題 1 4 16" xfId="1872"/>
    <cellStyle name="標題 1 4 17" xfId="1873"/>
    <cellStyle name="標題 1 4 2" xfId="1874"/>
    <cellStyle name="標題 1 4 2 2" xfId="1875"/>
    <cellStyle name="標題 1 4 2 3" xfId="1876"/>
    <cellStyle name="標題 1 4 3" xfId="1877"/>
    <cellStyle name="標題 1 4 4" xfId="1878"/>
    <cellStyle name="標題 1 4 5" xfId="1879"/>
    <cellStyle name="標題 1 4 6" xfId="1880"/>
    <cellStyle name="標題 1 4 7" xfId="1881"/>
    <cellStyle name="標題 1 4 8" xfId="1882"/>
    <cellStyle name="標題 1 4 9" xfId="1883"/>
    <cellStyle name="標題 1 5" xfId="1884"/>
    <cellStyle name="標題 1 6" xfId="1885"/>
    <cellStyle name="標題 1 7" xfId="1886"/>
    <cellStyle name="標題 1 8" xfId="1887"/>
    <cellStyle name="標題 1 9" xfId="1888"/>
    <cellStyle name="標題 10" xfId="1889"/>
    <cellStyle name="標題 11" xfId="1890"/>
    <cellStyle name="標題 12" xfId="1891"/>
    <cellStyle name="標題 13" xfId="1892"/>
    <cellStyle name="標題 14" xfId="1893"/>
    <cellStyle name="標題 15" xfId="1894"/>
    <cellStyle name="標題 16" xfId="1895"/>
    <cellStyle name="標題 17" xfId="2375"/>
    <cellStyle name="標題 18" xfId="2417"/>
    <cellStyle name="標題 19" xfId="3720"/>
    <cellStyle name="標題 2" xfId="1896" builtinId="17" customBuiltin="1"/>
    <cellStyle name="標題 2 10" xfId="1897"/>
    <cellStyle name="標題 2 11" xfId="1898"/>
    <cellStyle name="標題 2 12" xfId="1899"/>
    <cellStyle name="標題 2 13" xfId="1900"/>
    <cellStyle name="標題 2 14" xfId="2377"/>
    <cellStyle name="標題 2 15" xfId="2419"/>
    <cellStyle name="標題 2 16" xfId="3722"/>
    <cellStyle name="標題 2 17" xfId="3764"/>
    <cellStyle name="標題 2 18" xfId="3775"/>
    <cellStyle name="標題 2 19" xfId="4469"/>
    <cellStyle name="標題 2 2" xfId="1901"/>
    <cellStyle name="標題 2 2 2" xfId="1902"/>
    <cellStyle name="標題 2 2 3" xfId="1903"/>
    <cellStyle name="標題 2 2 4" xfId="33042"/>
    <cellStyle name="標題 2 20" xfId="4511"/>
    <cellStyle name="標題 2 21" xfId="4553"/>
    <cellStyle name="標題 2 22" xfId="4638"/>
    <cellStyle name="標題 2 23" xfId="4680"/>
    <cellStyle name="標題 2 24" xfId="4722"/>
    <cellStyle name="標題 2 25" xfId="4846"/>
    <cellStyle name="標題 2 26" xfId="4905"/>
    <cellStyle name="標題 2 27" xfId="7466"/>
    <cellStyle name="標題 2 28" xfId="32903"/>
    <cellStyle name="標題 2 29" xfId="32945"/>
    <cellStyle name="標題 2 3" xfId="1904"/>
    <cellStyle name="標題 2 3 10" xfId="1905"/>
    <cellStyle name="標題 2 3 11" xfId="1906"/>
    <cellStyle name="標題 2 3 12" xfId="1907"/>
    <cellStyle name="標題 2 3 13" xfId="1908"/>
    <cellStyle name="標題 2 3 14" xfId="1909"/>
    <cellStyle name="標題 2 3 15" xfId="1910"/>
    <cellStyle name="標題 2 3 16" xfId="1911"/>
    <cellStyle name="標題 2 3 17" xfId="1912"/>
    <cellStyle name="標題 2 3 2" xfId="1913"/>
    <cellStyle name="標題 2 3 2 2" xfId="1914"/>
    <cellStyle name="標題 2 3 2 3" xfId="1915"/>
    <cellStyle name="標題 2 3 3" xfId="1916"/>
    <cellStyle name="標題 2 3 4" xfId="1917"/>
    <cellStyle name="標題 2 3 5" xfId="1918"/>
    <cellStyle name="標題 2 3 6" xfId="1919"/>
    <cellStyle name="標題 2 3 7" xfId="1920"/>
    <cellStyle name="標題 2 3 8" xfId="1921"/>
    <cellStyle name="標題 2 3 9" xfId="1922"/>
    <cellStyle name="標題 2 30" xfId="32987"/>
    <cellStyle name="標題 2 4" xfId="1923"/>
    <cellStyle name="標題 2 4 10" xfId="1924"/>
    <cellStyle name="標題 2 4 11" xfId="1925"/>
    <cellStyle name="標題 2 4 12" xfId="1926"/>
    <cellStyle name="標題 2 4 13" xfId="1927"/>
    <cellStyle name="標題 2 4 14" xfId="1928"/>
    <cellStyle name="標題 2 4 15" xfId="1929"/>
    <cellStyle name="標題 2 4 16" xfId="1930"/>
    <cellStyle name="標題 2 4 17" xfId="1931"/>
    <cellStyle name="標題 2 4 2" xfId="1932"/>
    <cellStyle name="標題 2 4 2 2" xfId="1933"/>
    <cellStyle name="標題 2 4 2 3" xfId="1934"/>
    <cellStyle name="標題 2 4 3" xfId="1935"/>
    <cellStyle name="標題 2 4 4" xfId="1936"/>
    <cellStyle name="標題 2 4 5" xfId="1937"/>
    <cellStyle name="標題 2 4 6" xfId="1938"/>
    <cellStyle name="標題 2 4 7" xfId="1939"/>
    <cellStyle name="標題 2 4 8" xfId="1940"/>
    <cellStyle name="標題 2 4 9" xfId="1941"/>
    <cellStyle name="標題 2 5" xfId="1942"/>
    <cellStyle name="標題 2 6" xfId="1943"/>
    <cellStyle name="標題 2 7" xfId="1944"/>
    <cellStyle name="標題 2 8" xfId="1945"/>
    <cellStyle name="標題 2 9" xfId="1946"/>
    <cellStyle name="標題 20" xfId="3762"/>
    <cellStyle name="標題 21" xfId="3773"/>
    <cellStyle name="標題 22" xfId="4467"/>
    <cellStyle name="標題 23" xfId="4509"/>
    <cellStyle name="標題 24" xfId="4551"/>
    <cellStyle name="標題 25" xfId="4636"/>
    <cellStyle name="標題 26" xfId="4678"/>
    <cellStyle name="標題 27" xfId="4720"/>
    <cellStyle name="標題 28" xfId="4848"/>
    <cellStyle name="標題 29" xfId="4909"/>
    <cellStyle name="標題 3" xfId="1947" builtinId="18" customBuiltin="1"/>
    <cellStyle name="標題 3 10" xfId="1948"/>
    <cellStyle name="標題 3 11" xfId="1949"/>
    <cellStyle name="標題 3 12" xfId="1950"/>
    <cellStyle name="標題 3 13" xfId="1951"/>
    <cellStyle name="標題 3 14" xfId="2378"/>
    <cellStyle name="標題 3 15" xfId="2420"/>
    <cellStyle name="標題 3 16" xfId="3723"/>
    <cellStyle name="標題 3 17" xfId="3765"/>
    <cellStyle name="標題 3 18" xfId="3776"/>
    <cellStyle name="標題 3 19" xfId="4470"/>
    <cellStyle name="標題 3 2" xfId="1952"/>
    <cellStyle name="標題 3 2 2" xfId="1953"/>
    <cellStyle name="標題 3 2 3" xfId="1954"/>
    <cellStyle name="標題 3 2 4" xfId="33043"/>
    <cellStyle name="標題 3 20" xfId="4512"/>
    <cellStyle name="標題 3 21" xfId="4554"/>
    <cellStyle name="標題 3 22" xfId="4639"/>
    <cellStyle name="標題 3 23" xfId="4681"/>
    <cellStyle name="標題 3 24" xfId="4723"/>
    <cellStyle name="標題 3 25" xfId="4845"/>
    <cellStyle name="標題 3 26" xfId="4888"/>
    <cellStyle name="標題 3 27" xfId="7467"/>
    <cellStyle name="標題 3 28" xfId="32904"/>
    <cellStyle name="標題 3 29" xfId="32946"/>
    <cellStyle name="標題 3 3" xfId="1955"/>
    <cellStyle name="標題 3 3 10" xfId="1956"/>
    <cellStyle name="標題 3 3 11" xfId="1957"/>
    <cellStyle name="標題 3 3 12" xfId="1958"/>
    <cellStyle name="標題 3 3 13" xfId="1959"/>
    <cellStyle name="標題 3 3 14" xfId="1960"/>
    <cellStyle name="標題 3 3 15" xfId="1961"/>
    <cellStyle name="標題 3 3 16" xfId="1962"/>
    <cellStyle name="標題 3 3 17" xfId="1963"/>
    <cellStyle name="標題 3 3 2" xfId="1964"/>
    <cellStyle name="標題 3 3 2 2" xfId="1965"/>
    <cellStyle name="標題 3 3 2 3" xfId="1966"/>
    <cellStyle name="標題 3 3 3" xfId="1967"/>
    <cellStyle name="標題 3 3 4" xfId="1968"/>
    <cellStyle name="標題 3 3 5" xfId="1969"/>
    <cellStyle name="標題 3 3 6" xfId="1970"/>
    <cellStyle name="標題 3 3 7" xfId="1971"/>
    <cellStyle name="標題 3 3 8" xfId="1972"/>
    <cellStyle name="標題 3 3 9" xfId="1973"/>
    <cellStyle name="標題 3 30" xfId="32988"/>
    <cellStyle name="標題 3 4" xfId="1974"/>
    <cellStyle name="標題 3 4 10" xfId="1975"/>
    <cellStyle name="標題 3 4 11" xfId="1976"/>
    <cellStyle name="標題 3 4 12" xfId="1977"/>
    <cellStyle name="標題 3 4 13" xfId="1978"/>
    <cellStyle name="標題 3 4 14" xfId="1979"/>
    <cellStyle name="標題 3 4 15" xfId="1980"/>
    <cellStyle name="標題 3 4 16" xfId="1981"/>
    <cellStyle name="標題 3 4 17" xfId="1982"/>
    <cellStyle name="標題 3 4 2" xfId="1983"/>
    <cellStyle name="標題 3 4 2 2" xfId="1984"/>
    <cellStyle name="標題 3 4 2 3" xfId="1985"/>
    <cellStyle name="標題 3 4 3" xfId="1986"/>
    <cellStyle name="標題 3 4 4" xfId="1987"/>
    <cellStyle name="標題 3 4 5" xfId="1988"/>
    <cellStyle name="標題 3 4 6" xfId="1989"/>
    <cellStyle name="標題 3 4 7" xfId="1990"/>
    <cellStyle name="標題 3 4 8" xfId="1991"/>
    <cellStyle name="標題 3 4 9" xfId="1992"/>
    <cellStyle name="標題 3 5" xfId="1993"/>
    <cellStyle name="標題 3 6" xfId="1994"/>
    <cellStyle name="標題 3 7" xfId="1995"/>
    <cellStyle name="標題 3 8" xfId="1996"/>
    <cellStyle name="標題 3 9" xfId="1997"/>
    <cellStyle name="標題 30" xfId="7464"/>
    <cellStyle name="標題 31" xfId="32901"/>
    <cellStyle name="標題 32" xfId="32943"/>
    <cellStyle name="標題 33" xfId="32985"/>
    <cellStyle name="標題 4" xfId="1998" builtinId="19" customBuiltin="1"/>
    <cellStyle name="標題 4 10" xfId="1999"/>
    <cellStyle name="標題 4 11" xfId="2000"/>
    <cellStyle name="標題 4 12" xfId="2001"/>
    <cellStyle name="標題 4 13" xfId="2002"/>
    <cellStyle name="標題 4 14" xfId="2379"/>
    <cellStyle name="標題 4 15" xfId="2421"/>
    <cellStyle name="標題 4 16" xfId="3724"/>
    <cellStyle name="標題 4 17" xfId="3766"/>
    <cellStyle name="標題 4 18" xfId="3777"/>
    <cellStyle name="標題 4 19" xfId="4471"/>
    <cellStyle name="標題 4 2" xfId="2003"/>
    <cellStyle name="標題 4 2 2" xfId="2004"/>
    <cellStyle name="標題 4 2 3" xfId="2005"/>
    <cellStyle name="標題 4 2 4" xfId="33044"/>
    <cellStyle name="標題 4 20" xfId="4513"/>
    <cellStyle name="標題 4 21" xfId="4555"/>
    <cellStyle name="標題 4 22" xfId="4640"/>
    <cellStyle name="標題 4 23" xfId="4682"/>
    <cellStyle name="標題 4 24" xfId="4724"/>
    <cellStyle name="標題 4 25" xfId="4910"/>
    <cellStyle name="標題 4 26" xfId="4885"/>
    <cellStyle name="標題 4 27" xfId="7468"/>
    <cellStyle name="標題 4 28" xfId="32905"/>
    <cellStyle name="標題 4 29" xfId="32947"/>
    <cellStyle name="標題 4 3" xfId="2006"/>
    <cellStyle name="標題 4 3 10" xfId="2007"/>
    <cellStyle name="標題 4 3 11" xfId="2008"/>
    <cellStyle name="標題 4 3 12" xfId="2009"/>
    <cellStyle name="標題 4 3 13" xfId="2010"/>
    <cellStyle name="標題 4 3 14" xfId="2011"/>
    <cellStyle name="標題 4 3 15" xfId="2012"/>
    <cellStyle name="標題 4 3 16" xfId="2013"/>
    <cellStyle name="標題 4 3 17" xfId="2014"/>
    <cellStyle name="標題 4 3 2" xfId="2015"/>
    <cellStyle name="標題 4 3 2 2" xfId="2016"/>
    <cellStyle name="標題 4 3 2 3" xfId="2017"/>
    <cellStyle name="標題 4 3 3" xfId="2018"/>
    <cellStyle name="標題 4 3 4" xfId="2019"/>
    <cellStyle name="標題 4 3 5" xfId="2020"/>
    <cellStyle name="標題 4 3 6" xfId="2021"/>
    <cellStyle name="標題 4 3 7" xfId="2022"/>
    <cellStyle name="標題 4 3 8" xfId="2023"/>
    <cellStyle name="標題 4 3 9" xfId="2024"/>
    <cellStyle name="標題 4 30" xfId="32989"/>
    <cellStyle name="標題 4 4" xfId="2025"/>
    <cellStyle name="標題 4 4 10" xfId="2026"/>
    <cellStyle name="標題 4 4 11" xfId="2027"/>
    <cellStyle name="標題 4 4 12" xfId="2028"/>
    <cellStyle name="標題 4 4 13" xfId="2029"/>
    <cellStyle name="標題 4 4 14" xfId="2030"/>
    <cellStyle name="標題 4 4 15" xfId="2031"/>
    <cellStyle name="標題 4 4 16" xfId="2032"/>
    <cellStyle name="標題 4 4 17" xfId="2033"/>
    <cellStyle name="標題 4 4 2" xfId="2034"/>
    <cellStyle name="標題 4 4 2 2" xfId="2035"/>
    <cellStyle name="標題 4 4 2 3" xfId="2036"/>
    <cellStyle name="標題 4 4 3" xfId="2037"/>
    <cellStyle name="標題 4 4 4" xfId="2038"/>
    <cellStyle name="標題 4 4 5" xfId="2039"/>
    <cellStyle name="標題 4 4 6" xfId="2040"/>
    <cellStyle name="標題 4 4 7" xfId="2041"/>
    <cellStyle name="標題 4 4 8" xfId="2042"/>
    <cellStyle name="標題 4 4 9" xfId="2043"/>
    <cellStyle name="標題 4 5" xfId="2044"/>
    <cellStyle name="標題 4 6" xfId="2045"/>
    <cellStyle name="標題 4 7" xfId="2046"/>
    <cellStyle name="標題 4 8" xfId="2047"/>
    <cellStyle name="標題 4 9" xfId="2048"/>
    <cellStyle name="標題 5" xfId="2049"/>
    <cellStyle name="標題 5 2" xfId="2050"/>
    <cellStyle name="標題 5 3" xfId="2051"/>
    <cellStyle name="標題 5 4" xfId="4592"/>
    <cellStyle name="標題 5 5" xfId="33045"/>
    <cellStyle name="標題 6" xfId="2052"/>
    <cellStyle name="標題 6 10" xfId="2053"/>
    <cellStyle name="標題 6 11" xfId="2054"/>
    <cellStyle name="標題 6 12" xfId="2055"/>
    <cellStyle name="標題 6 13" xfId="2056"/>
    <cellStyle name="標題 6 14" xfId="2057"/>
    <cellStyle name="標題 6 15" xfId="2058"/>
    <cellStyle name="標題 6 16" xfId="2059"/>
    <cellStyle name="標題 6 17" xfId="2060"/>
    <cellStyle name="標題 6 18" xfId="4596"/>
    <cellStyle name="標題 6 2" xfId="2061"/>
    <cellStyle name="標題 6 2 2" xfId="2062"/>
    <cellStyle name="標題 6 2 3" xfId="2063"/>
    <cellStyle name="標題 6 3" xfId="2064"/>
    <cellStyle name="標題 6 4" xfId="2065"/>
    <cellStyle name="標題 6 5" xfId="2066"/>
    <cellStyle name="標題 6 6" xfId="2067"/>
    <cellStyle name="標題 6 7" xfId="2068"/>
    <cellStyle name="標題 6 8" xfId="2069"/>
    <cellStyle name="標題 6 9" xfId="2070"/>
    <cellStyle name="標題 7" xfId="2071"/>
    <cellStyle name="標題 7 10" xfId="2072"/>
    <cellStyle name="標題 7 11" xfId="2073"/>
    <cellStyle name="標題 7 12" xfId="2074"/>
    <cellStyle name="標題 7 13" xfId="2075"/>
    <cellStyle name="標題 7 14" xfId="2076"/>
    <cellStyle name="標題 7 15" xfId="2077"/>
    <cellStyle name="標題 7 16" xfId="2078"/>
    <cellStyle name="標題 7 17" xfId="2079"/>
    <cellStyle name="標題 7 2" xfId="2080"/>
    <cellStyle name="標題 7 2 2" xfId="2081"/>
    <cellStyle name="標題 7 2 3" xfId="2082"/>
    <cellStyle name="標題 7 3" xfId="2083"/>
    <cellStyle name="標題 7 4" xfId="2084"/>
    <cellStyle name="標題 7 5" xfId="2085"/>
    <cellStyle name="標題 7 6" xfId="2086"/>
    <cellStyle name="標題 7 7" xfId="2087"/>
    <cellStyle name="標題 7 8" xfId="2088"/>
    <cellStyle name="標題 7 9" xfId="2089"/>
    <cellStyle name="標題 8" xfId="2090"/>
    <cellStyle name="標題 9" xfId="2091"/>
    <cellStyle name="樣式 1" xfId="2092"/>
    <cellStyle name="輸入" xfId="2093" builtinId="20" customBuiltin="1"/>
    <cellStyle name="輸入 10" xfId="2094"/>
    <cellStyle name="輸入 11" xfId="2095"/>
    <cellStyle name="輸入 12" xfId="2096"/>
    <cellStyle name="輸入 13" xfId="2097"/>
    <cellStyle name="輸入 14" xfId="2380"/>
    <cellStyle name="輸入 15" xfId="2422"/>
    <cellStyle name="輸入 16" xfId="3725"/>
    <cellStyle name="輸入 17" xfId="3767"/>
    <cellStyle name="輸入 18" xfId="3781"/>
    <cellStyle name="輸入 19" xfId="4475"/>
    <cellStyle name="輸入 2" xfId="2098"/>
    <cellStyle name="輸入 20" xfId="4517"/>
    <cellStyle name="輸入 21" xfId="4559"/>
    <cellStyle name="輸入 22" xfId="4641"/>
    <cellStyle name="輸入 23" xfId="4683"/>
    <cellStyle name="輸入 24" xfId="4725"/>
    <cellStyle name="輸入 25" xfId="4908"/>
    <cellStyle name="輸入 26" xfId="4811"/>
    <cellStyle name="輸入 27" xfId="7472"/>
    <cellStyle name="輸入 28" xfId="32906"/>
    <cellStyle name="輸入 29" xfId="32948"/>
    <cellStyle name="輸入 3" xfId="2099"/>
    <cellStyle name="輸入 3 10" xfId="2100"/>
    <cellStyle name="輸入 3 11" xfId="2101"/>
    <cellStyle name="輸入 3 12" xfId="2102"/>
    <cellStyle name="輸入 3 13" xfId="2103"/>
    <cellStyle name="輸入 3 14" xfId="2104"/>
    <cellStyle name="輸入 3 15" xfId="2105"/>
    <cellStyle name="輸入 3 16" xfId="2106"/>
    <cellStyle name="輸入 3 17" xfId="2107"/>
    <cellStyle name="輸入 3 2" xfId="2108"/>
    <cellStyle name="輸入 3 3" xfId="2109"/>
    <cellStyle name="輸入 3 4" xfId="2110"/>
    <cellStyle name="輸入 3 5" xfId="2111"/>
    <cellStyle name="輸入 3 6" xfId="2112"/>
    <cellStyle name="輸入 3 7" xfId="2113"/>
    <cellStyle name="輸入 3 8" xfId="2114"/>
    <cellStyle name="輸入 3 9" xfId="2115"/>
    <cellStyle name="輸入 30" xfId="32990"/>
    <cellStyle name="輸入 4" xfId="2116"/>
    <cellStyle name="輸入 4 10" xfId="2117"/>
    <cellStyle name="輸入 4 11" xfId="2118"/>
    <cellStyle name="輸入 4 12" xfId="2119"/>
    <cellStyle name="輸入 4 13" xfId="2120"/>
    <cellStyle name="輸入 4 14" xfId="2121"/>
    <cellStyle name="輸入 4 15" xfId="2122"/>
    <cellStyle name="輸入 4 16" xfId="2123"/>
    <cellStyle name="輸入 4 17" xfId="2124"/>
    <cellStyle name="輸入 4 2" xfId="2125"/>
    <cellStyle name="輸入 4 3" xfId="2126"/>
    <cellStyle name="輸入 4 4" xfId="2127"/>
    <cellStyle name="輸入 4 5" xfId="2128"/>
    <cellStyle name="輸入 4 6" xfId="2129"/>
    <cellStyle name="輸入 4 7" xfId="2130"/>
    <cellStyle name="輸入 4 8" xfId="2131"/>
    <cellStyle name="輸入 4 9" xfId="2132"/>
    <cellStyle name="輸入 5" xfId="2133"/>
    <cellStyle name="輸入 6" xfId="2134"/>
    <cellStyle name="輸入 7" xfId="2135"/>
    <cellStyle name="輸入 8" xfId="2136"/>
    <cellStyle name="輸入 9" xfId="2137"/>
    <cellStyle name="輸出" xfId="2138" builtinId="21" customBuiltin="1"/>
    <cellStyle name="輸出 10" xfId="2139"/>
    <cellStyle name="輸出 11" xfId="2140"/>
    <cellStyle name="輸出 12" xfId="2141"/>
    <cellStyle name="輸出 13" xfId="2142"/>
    <cellStyle name="輸出 14" xfId="2381"/>
    <cellStyle name="輸出 15" xfId="2423"/>
    <cellStyle name="輸出 16" xfId="3726"/>
    <cellStyle name="輸出 17" xfId="3768"/>
    <cellStyle name="輸出 18" xfId="3782"/>
    <cellStyle name="輸出 19" xfId="4476"/>
    <cellStyle name="輸出 2" xfId="2143"/>
    <cellStyle name="輸出 2 2" xfId="2144"/>
    <cellStyle name="輸出 2 3" xfId="2145"/>
    <cellStyle name="輸出 2 4" xfId="33046"/>
    <cellStyle name="輸出 20" xfId="4518"/>
    <cellStyle name="輸出 21" xfId="4560"/>
    <cellStyle name="輸出 22" xfId="4642"/>
    <cellStyle name="輸出 23" xfId="4684"/>
    <cellStyle name="輸出 24" xfId="4726"/>
    <cellStyle name="輸出 25" xfId="4906"/>
    <cellStyle name="輸出 26" xfId="4884"/>
    <cellStyle name="輸出 27" xfId="7473"/>
    <cellStyle name="輸出 28" xfId="32907"/>
    <cellStyle name="輸出 29" xfId="32949"/>
    <cellStyle name="輸出 3" xfId="2146"/>
    <cellStyle name="輸出 3 10" xfId="2147"/>
    <cellStyle name="輸出 3 11" xfId="2148"/>
    <cellStyle name="輸出 3 12" xfId="2149"/>
    <cellStyle name="輸出 3 13" xfId="2150"/>
    <cellStyle name="輸出 3 14" xfId="2151"/>
    <cellStyle name="輸出 3 15" xfId="2152"/>
    <cellStyle name="輸出 3 16" xfId="2153"/>
    <cellStyle name="輸出 3 17" xfId="2154"/>
    <cellStyle name="輸出 3 2" xfId="2155"/>
    <cellStyle name="輸出 3 2 2" xfId="2156"/>
    <cellStyle name="輸出 3 2 3" xfId="2157"/>
    <cellStyle name="輸出 3 3" xfId="2158"/>
    <cellStyle name="輸出 3 4" xfId="2159"/>
    <cellStyle name="輸出 3 5" xfId="2160"/>
    <cellStyle name="輸出 3 6" xfId="2161"/>
    <cellStyle name="輸出 3 7" xfId="2162"/>
    <cellStyle name="輸出 3 8" xfId="2163"/>
    <cellStyle name="輸出 3 9" xfId="2164"/>
    <cellStyle name="輸出 30" xfId="32991"/>
    <cellStyle name="輸出 4" xfId="2165"/>
    <cellStyle name="輸出 4 10" xfId="2166"/>
    <cellStyle name="輸出 4 11" xfId="2167"/>
    <cellStyle name="輸出 4 12" xfId="2168"/>
    <cellStyle name="輸出 4 13" xfId="2169"/>
    <cellStyle name="輸出 4 14" xfId="2170"/>
    <cellStyle name="輸出 4 15" xfId="2171"/>
    <cellStyle name="輸出 4 16" xfId="2172"/>
    <cellStyle name="輸出 4 17" xfId="2173"/>
    <cellStyle name="輸出 4 2" xfId="2174"/>
    <cellStyle name="輸出 4 2 2" xfId="2175"/>
    <cellStyle name="輸出 4 2 3" xfId="2176"/>
    <cellStyle name="輸出 4 3" xfId="2177"/>
    <cellStyle name="輸出 4 4" xfId="2178"/>
    <cellStyle name="輸出 4 5" xfId="2179"/>
    <cellStyle name="輸出 4 6" xfId="2180"/>
    <cellStyle name="輸出 4 7" xfId="2181"/>
    <cellStyle name="輸出 4 8" xfId="2182"/>
    <cellStyle name="輸出 4 9" xfId="2183"/>
    <cellStyle name="輸出 5" xfId="2184"/>
    <cellStyle name="輸出 6" xfId="2185"/>
    <cellStyle name="輸出 7" xfId="2186"/>
    <cellStyle name="輸出 8" xfId="2187"/>
    <cellStyle name="輸出 9" xfId="2188"/>
    <cellStyle name="檢查儲存格" xfId="2189" builtinId="23" customBuiltin="1"/>
    <cellStyle name="檢查儲存格 10" xfId="2190"/>
    <cellStyle name="檢查儲存格 11" xfId="2191"/>
    <cellStyle name="檢查儲存格 12" xfId="2192"/>
    <cellStyle name="檢查儲存格 13" xfId="2193"/>
    <cellStyle name="檢查儲存格 14" xfId="2382"/>
    <cellStyle name="檢查儲存格 15" xfId="2424"/>
    <cellStyle name="檢查儲存格 16" xfId="3727"/>
    <cellStyle name="檢查儲存格 17" xfId="3769"/>
    <cellStyle name="檢查儲存格 18" xfId="3785"/>
    <cellStyle name="檢查儲存格 19" xfId="4479"/>
    <cellStyle name="檢查儲存格 2" xfId="2194"/>
    <cellStyle name="檢查儲存格 20" xfId="4521"/>
    <cellStyle name="檢查儲存格 21" xfId="4563"/>
    <cellStyle name="檢查儲存格 22" xfId="4643"/>
    <cellStyle name="檢查儲存格 23" xfId="4685"/>
    <cellStyle name="檢查儲存格 24" xfId="4727"/>
    <cellStyle name="檢查儲存格 25" xfId="4889"/>
    <cellStyle name="檢查儲存格 26" xfId="4883"/>
    <cellStyle name="檢查儲存格 27" xfId="7476"/>
    <cellStyle name="檢查儲存格 28" xfId="32908"/>
    <cellStyle name="檢查儲存格 29" xfId="32950"/>
    <cellStyle name="檢查儲存格 3" xfId="2195"/>
    <cellStyle name="檢查儲存格 3 10" xfId="2196"/>
    <cellStyle name="檢查儲存格 3 11" xfId="2197"/>
    <cellStyle name="檢查儲存格 3 12" xfId="2198"/>
    <cellStyle name="檢查儲存格 3 13" xfId="2199"/>
    <cellStyle name="檢查儲存格 3 14" xfId="2200"/>
    <cellStyle name="檢查儲存格 3 15" xfId="2201"/>
    <cellStyle name="檢查儲存格 3 16" xfId="2202"/>
    <cellStyle name="檢查儲存格 3 17" xfId="2203"/>
    <cellStyle name="檢查儲存格 3 2" xfId="2204"/>
    <cellStyle name="檢查儲存格 3 3" xfId="2205"/>
    <cellStyle name="檢查儲存格 3 4" xfId="2206"/>
    <cellStyle name="檢查儲存格 3 5" xfId="2207"/>
    <cellStyle name="檢查儲存格 3 6" xfId="2208"/>
    <cellStyle name="檢查儲存格 3 7" xfId="2209"/>
    <cellStyle name="檢查儲存格 3 8" xfId="2210"/>
    <cellStyle name="檢查儲存格 3 9" xfId="2211"/>
    <cellStyle name="檢查儲存格 30" xfId="32992"/>
    <cellStyle name="檢查儲存格 4" xfId="2212"/>
    <cellStyle name="檢查儲存格 4 10" xfId="2213"/>
    <cellStyle name="檢查儲存格 4 11" xfId="2214"/>
    <cellStyle name="檢查儲存格 4 12" xfId="2215"/>
    <cellStyle name="檢查儲存格 4 13" xfId="2216"/>
    <cellStyle name="檢查儲存格 4 14" xfId="2217"/>
    <cellStyle name="檢查儲存格 4 15" xfId="2218"/>
    <cellStyle name="檢查儲存格 4 16" xfId="2219"/>
    <cellStyle name="檢查儲存格 4 17" xfId="2220"/>
    <cellStyle name="檢查儲存格 4 2" xfId="2221"/>
    <cellStyle name="檢查儲存格 4 3" xfId="2222"/>
    <cellStyle name="檢查儲存格 4 4" xfId="2223"/>
    <cellStyle name="檢查儲存格 4 5" xfId="2224"/>
    <cellStyle name="檢查儲存格 4 6" xfId="2225"/>
    <cellStyle name="檢查儲存格 4 7" xfId="2226"/>
    <cellStyle name="檢查儲存格 4 8" xfId="2227"/>
    <cellStyle name="檢查儲存格 4 9" xfId="2228"/>
    <cellStyle name="檢查儲存格 5" xfId="2229"/>
    <cellStyle name="檢查儲存格 6" xfId="2230"/>
    <cellStyle name="檢查儲存格 7" xfId="2231"/>
    <cellStyle name="檢查儲存格 8" xfId="2232"/>
    <cellStyle name="檢查儲存格 9" xfId="2233"/>
    <cellStyle name="壞" xfId="2234" builtinId="27" customBuiltin="1"/>
    <cellStyle name="壞 10" xfId="2235"/>
    <cellStyle name="壞 11" xfId="2236"/>
    <cellStyle name="壞 12" xfId="2237"/>
    <cellStyle name="壞 13" xfId="2238"/>
    <cellStyle name="壞 14" xfId="2383"/>
    <cellStyle name="壞 15" xfId="2425"/>
    <cellStyle name="壞 16" xfId="3728"/>
    <cellStyle name="壞 17" xfId="3770"/>
    <cellStyle name="壞 18" xfId="3779"/>
    <cellStyle name="壞 19" xfId="4473"/>
    <cellStyle name="壞 2" xfId="2239"/>
    <cellStyle name="壞 2 2" xfId="2240"/>
    <cellStyle name="壞 2 3" xfId="2241"/>
    <cellStyle name="壞 2 4" xfId="33047"/>
    <cellStyle name="壞 20" xfId="4515"/>
    <cellStyle name="壞 21" xfId="4557"/>
    <cellStyle name="壞 22" xfId="4644"/>
    <cellStyle name="壞 23" xfId="4686"/>
    <cellStyle name="壞 24" xfId="4728"/>
    <cellStyle name="壞 25" xfId="4886"/>
    <cellStyle name="壞 26" xfId="4882"/>
    <cellStyle name="壞 27" xfId="7470"/>
    <cellStyle name="壞 28" xfId="32909"/>
    <cellStyle name="壞 29" xfId="32951"/>
    <cellStyle name="壞 3" xfId="2242"/>
    <cellStyle name="壞 3 10" xfId="2243"/>
    <cellStyle name="壞 3 11" xfId="2244"/>
    <cellStyle name="壞 3 12" xfId="2245"/>
    <cellStyle name="壞 3 13" xfId="2246"/>
    <cellStyle name="壞 3 14" xfId="2247"/>
    <cellStyle name="壞 3 15" xfId="2248"/>
    <cellStyle name="壞 3 16" xfId="2249"/>
    <cellStyle name="壞 3 17" xfId="2250"/>
    <cellStyle name="壞 3 2" xfId="2251"/>
    <cellStyle name="壞 3 2 2" xfId="2252"/>
    <cellStyle name="壞 3 2 3" xfId="2253"/>
    <cellStyle name="壞 3 3" xfId="2254"/>
    <cellStyle name="壞 3 4" xfId="2255"/>
    <cellStyle name="壞 3 5" xfId="2256"/>
    <cellStyle name="壞 3 6" xfId="2257"/>
    <cellStyle name="壞 3 7" xfId="2258"/>
    <cellStyle name="壞 3 8" xfId="2259"/>
    <cellStyle name="壞 3 9" xfId="2260"/>
    <cellStyle name="壞 30" xfId="32993"/>
    <cellStyle name="壞 4" xfId="2261"/>
    <cellStyle name="壞 4 10" xfId="2262"/>
    <cellStyle name="壞 4 11" xfId="2263"/>
    <cellStyle name="壞 4 12" xfId="2264"/>
    <cellStyle name="壞 4 13" xfId="2265"/>
    <cellStyle name="壞 4 14" xfId="2266"/>
    <cellStyle name="壞 4 15" xfId="2267"/>
    <cellStyle name="壞 4 16" xfId="2268"/>
    <cellStyle name="壞 4 17" xfId="2269"/>
    <cellStyle name="壞 4 2" xfId="2270"/>
    <cellStyle name="壞 4 2 2" xfId="2271"/>
    <cellStyle name="壞 4 2 3" xfId="2272"/>
    <cellStyle name="壞 4 3" xfId="2273"/>
    <cellStyle name="壞 4 4" xfId="2274"/>
    <cellStyle name="壞 4 5" xfId="2275"/>
    <cellStyle name="壞 4 6" xfId="2276"/>
    <cellStyle name="壞 4 7" xfId="2277"/>
    <cellStyle name="壞 4 8" xfId="2278"/>
    <cellStyle name="壞 4 9" xfId="2279"/>
    <cellStyle name="壞 5" xfId="2280"/>
    <cellStyle name="壞 6" xfId="2281"/>
    <cellStyle name="壞 7" xfId="2282"/>
    <cellStyle name="壞 8" xfId="2283"/>
    <cellStyle name="壞 9" xfId="2284"/>
    <cellStyle name="壞_2011每月Journal " xfId="2285"/>
    <cellStyle name="壞_Sheet1" xfId="2286"/>
    <cellStyle name="壞_Sheet1_1" xfId="2287"/>
    <cellStyle name="壞_Sheet1_2011年紙本期刊清單" xfId="2288"/>
    <cellStyle name="壞_Sheet1_2011每月JL出版社統計" xfId="2289"/>
    <cellStyle name="壞_Sheet1_2012年電子期刊新訂清單" xfId="2290"/>
    <cellStyle name="壞_Sheet1_Sheet1" xfId="2291"/>
    <cellStyle name="壞_Sheet1_Sheet1_1" xfId="2292"/>
    <cellStyle name="壞_Sheet1_Sheet1_使用統計" xfId="2293"/>
    <cellStyle name="壞_Sheet1_Sheet3" xfId="2294"/>
    <cellStyle name="壞_Sheet1_使用統計" xfId="2295"/>
    <cellStyle name="壞_Sheet1_電子" xfId="2296"/>
    <cellStyle name="壞_Sheet1_電子資源清單" xfId="2297"/>
    <cellStyle name="警告文字" xfId="2298" builtinId="11" customBuiltin="1"/>
    <cellStyle name="警告文字 10" xfId="2299"/>
    <cellStyle name="警告文字 11" xfId="2300"/>
    <cellStyle name="警告文字 12" xfId="2301"/>
    <cellStyle name="警告文字 13" xfId="2302"/>
    <cellStyle name="警告文字 14" xfId="2384"/>
    <cellStyle name="警告文字 15" xfId="2426"/>
    <cellStyle name="警告文字 16" xfId="3729"/>
    <cellStyle name="警告文字 17" xfId="3771"/>
    <cellStyle name="警告文字 18" xfId="3786"/>
    <cellStyle name="警告文字 19" xfId="4480"/>
    <cellStyle name="警告文字 2" xfId="2303"/>
    <cellStyle name="警告文字 20" xfId="4522"/>
    <cellStyle name="警告文字 21" xfId="4564"/>
    <cellStyle name="警告文字 22" xfId="4645"/>
    <cellStyle name="警告文字 23" xfId="4687"/>
    <cellStyle name="警告文字 24" xfId="4729"/>
    <cellStyle name="警告文字 25" xfId="4844"/>
    <cellStyle name="警告文字 26" xfId="4881"/>
    <cellStyle name="警告文字 27" xfId="7477"/>
    <cellStyle name="警告文字 28" xfId="32910"/>
    <cellStyle name="警告文字 29" xfId="32952"/>
    <cellStyle name="警告文字 3" xfId="2304"/>
    <cellStyle name="警告文字 3 10" xfId="2305"/>
    <cellStyle name="警告文字 3 11" xfId="2306"/>
    <cellStyle name="警告文字 3 12" xfId="2307"/>
    <cellStyle name="警告文字 3 13" xfId="2308"/>
    <cellStyle name="警告文字 3 14" xfId="2309"/>
    <cellStyle name="警告文字 3 15" xfId="2310"/>
    <cellStyle name="警告文字 3 16" xfId="2311"/>
    <cellStyle name="警告文字 3 17" xfId="2312"/>
    <cellStyle name="警告文字 3 2" xfId="2313"/>
    <cellStyle name="警告文字 3 3" xfId="2314"/>
    <cellStyle name="警告文字 3 4" xfId="2315"/>
    <cellStyle name="警告文字 3 5" xfId="2316"/>
    <cellStyle name="警告文字 3 6" xfId="2317"/>
    <cellStyle name="警告文字 3 7" xfId="2318"/>
    <cellStyle name="警告文字 3 8" xfId="2319"/>
    <cellStyle name="警告文字 3 9" xfId="2320"/>
    <cellStyle name="警告文字 30" xfId="32994"/>
    <cellStyle name="警告文字 4" xfId="2321"/>
    <cellStyle name="警告文字 4 10" xfId="2322"/>
    <cellStyle name="警告文字 4 11" xfId="2323"/>
    <cellStyle name="警告文字 4 12" xfId="2324"/>
    <cellStyle name="警告文字 4 13" xfId="2325"/>
    <cellStyle name="警告文字 4 14" xfId="2326"/>
    <cellStyle name="警告文字 4 15" xfId="2327"/>
    <cellStyle name="警告文字 4 16" xfId="2328"/>
    <cellStyle name="警告文字 4 17" xfId="2329"/>
    <cellStyle name="警告文字 4 2" xfId="2330"/>
    <cellStyle name="警告文字 4 3" xfId="2331"/>
    <cellStyle name="警告文字 4 4" xfId="2332"/>
    <cellStyle name="警告文字 4 5" xfId="2333"/>
    <cellStyle name="警告文字 4 6" xfId="2334"/>
    <cellStyle name="警告文字 4 7" xfId="2335"/>
    <cellStyle name="警告文字 4 8" xfId="2336"/>
    <cellStyle name="警告文字 4 9" xfId="2337"/>
    <cellStyle name="警告文字 5" xfId="2338"/>
    <cellStyle name="警告文字 6" xfId="2339"/>
    <cellStyle name="警告文字 7" xfId="2340"/>
    <cellStyle name="警告文字 8" xfId="2341"/>
    <cellStyle name="警告文字 9" xfId="2342"/>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D9EC"/>
      <color rgb="FFFFFF99"/>
      <color rgb="FFFFE5F2"/>
      <color rgb="FF66FF99"/>
      <color rgb="FFFFCCFF"/>
      <color rgb="FFFF99CC"/>
      <color rgb="FFCCCCFF"/>
      <color rgb="FFFFFFEB"/>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biolreprod.org/cgi/instusage" TargetMode="External"/><Relationship Id="rId1" Type="http://schemas.openxmlformats.org/officeDocument/2006/relationships/hyperlink" Target="mailto:zing01@tzuchi.com.tw"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http://www.nejm.org/institutional-information-center" TargetMode="External"/><Relationship Id="rId18" Type="http://schemas.openxmlformats.org/officeDocument/2006/relationships/hyperlink" Target="http://highwire.stanford.edu/librarians/" TargetMode="External"/><Relationship Id="rId26" Type="http://schemas.openxmlformats.org/officeDocument/2006/relationships/hyperlink" Target="mailto:TCH_LIB@tzuchi.com.tw" TargetMode="External"/><Relationship Id="rId39" Type="http://schemas.openxmlformats.org/officeDocument/2006/relationships/hyperlink" Target="http://online.liebertpub.com/action/institutionUsageReport" TargetMode="External"/><Relationship Id="rId21" Type="http://schemas.openxmlformats.org/officeDocument/2006/relationships/hyperlink" Target="mailto:library@tzuchi.org.tw" TargetMode="External"/><Relationship Id="rId34" Type="http://schemas.openxmlformats.org/officeDocument/2006/relationships/hyperlink" Target="mailto:zing01@tzuchi.com.tw" TargetMode="External"/><Relationship Id="rId42" Type="http://schemas.openxmlformats.org/officeDocument/2006/relationships/hyperlink" Target="http://www.psychiatristreports.com/" TargetMode="External"/><Relationship Id="rId7" Type="http://schemas.openxmlformats.org/officeDocument/2006/relationships/hyperlink" Target="http://pediatrics.aappublications.org/cgi/instusage" TargetMode="External"/><Relationship Id="rId2" Type="http://schemas.openxmlformats.org/officeDocument/2006/relationships/hyperlink" Target="http://admincenter.bmj.com/cgi/instadmininfo?show=rptMenu" TargetMode="External"/><Relationship Id="rId16" Type="http://schemas.openxmlformats.org/officeDocument/2006/relationships/hyperlink" Target="http://jnm.snmjournals.org/cgi/instusage" TargetMode="External"/><Relationship Id="rId20" Type="http://schemas.openxmlformats.org/officeDocument/2006/relationships/hyperlink" Target="mailto:tch_lib@tzuchi.com.tw" TargetMode="External"/><Relationship Id="rId29" Type="http://schemas.openxmlformats.org/officeDocument/2006/relationships/hyperlink" Target="http://www.tandfonline.com/" TargetMode="External"/><Relationship Id="rId41" Type="http://schemas.openxmlformats.org/officeDocument/2006/relationships/hyperlink" Target="mailto:tch_lib@tzuchi.com.tw" TargetMode="External"/><Relationship Id="rId1" Type="http://schemas.openxmlformats.org/officeDocument/2006/relationships/hyperlink" Target="http://highwire.stanford.edu/librarians/" TargetMode="External"/><Relationship Id="rId6" Type="http://schemas.openxmlformats.org/officeDocument/2006/relationships/hyperlink" Target="http://online.sagepub.com/cgi/instadmininfo?show=usage" TargetMode="External"/><Relationship Id="rId11" Type="http://schemas.openxmlformats.org/officeDocument/2006/relationships/hyperlink" Target="http://www.jove.com/account/usage-statistics?institution=50202" TargetMode="External"/><Relationship Id="rId24" Type="http://schemas.openxmlformats.org/officeDocument/2006/relationships/hyperlink" Target="http://jco.ascopubs.org/cgi/instusage" TargetMode="External"/><Relationship Id="rId32" Type="http://schemas.openxmlformats.org/officeDocument/2006/relationships/hyperlink" Target="http://thejns.org/action/institutionUsageReport" TargetMode="External"/><Relationship Id="rId37" Type="http://schemas.openxmlformats.org/officeDocument/2006/relationships/hyperlink" Target="http://online.sagepub.com/cgi/instadmininfo?show=usage" TargetMode="External"/><Relationship Id="rId40" Type="http://schemas.openxmlformats.org/officeDocument/2006/relationships/hyperlink" Target="http://highwire.stanford.edu/librarians/" TargetMode="External"/><Relationship Id="rId5" Type="http://schemas.openxmlformats.org/officeDocument/2006/relationships/hyperlink" Target="http://adminportal.springer.com/" TargetMode="External"/><Relationship Id="rId15" Type="http://schemas.openxmlformats.org/officeDocument/2006/relationships/hyperlink" Target="http://tech.snmjournals.org/cgi/instusage" TargetMode="External"/><Relationship Id="rId23" Type="http://schemas.openxmlformats.org/officeDocument/2006/relationships/hyperlink" Target="mailto:tch_lib@tzuchi.com.tw" TargetMode="External"/><Relationship Id="rId28" Type="http://schemas.openxmlformats.org/officeDocument/2006/relationships/hyperlink" Target="http://www.medicaljournals.se/jrm/content/?stats&amp;id=11206906" TargetMode="External"/><Relationship Id="rId36" Type="http://schemas.openxmlformats.org/officeDocument/2006/relationships/hyperlink" Target="http://sitemaster.ajot.aota.org/admin/login.aspx" TargetMode="External"/><Relationship Id="rId10" Type="http://schemas.openxmlformats.org/officeDocument/2006/relationships/hyperlink" Target="http://www.biomedcentral.com/my/usageReports/" TargetMode="External"/><Relationship Id="rId19" Type="http://schemas.openxmlformats.org/officeDocument/2006/relationships/hyperlink" Target="https://www.thieme-connect.com/products/all/home.html" TargetMode="External"/><Relationship Id="rId31" Type="http://schemas.openxmlformats.org/officeDocument/2006/relationships/hyperlink" Target="http://clinchem.aaccjnls.org/lookup/instusage" TargetMode="External"/><Relationship Id="rId44" Type="http://schemas.openxmlformats.org/officeDocument/2006/relationships/printerSettings" Target="../printerSettings/printerSettings12.bin"/><Relationship Id="rId4" Type="http://schemas.openxmlformats.org/officeDocument/2006/relationships/hyperlink" Target="https://academic.oup.com/journals" TargetMode="External"/><Relationship Id="rId9" Type="http://schemas.openxmlformats.org/officeDocument/2006/relationships/hyperlink" Target="http://www.ajronline.org/action/institutionUsageReport?institutionUserId=32192" TargetMode="External"/><Relationship Id="rId14" Type="http://schemas.openxmlformats.org/officeDocument/2006/relationships/hyperlink" Target="http://erj.ersjournals.com/cgi/instusage" TargetMode="External"/><Relationship Id="rId22" Type="http://schemas.openxmlformats.org/officeDocument/2006/relationships/hyperlink" Target="mailto:library1@tzuchi.com.tw" TargetMode="External"/><Relationship Id="rId27" Type="http://schemas.openxmlformats.org/officeDocument/2006/relationships/hyperlink" Target="http://radiographics.rsna.org/" TargetMode="External"/><Relationship Id="rId30" Type="http://schemas.openxmlformats.org/officeDocument/2006/relationships/hyperlink" Target="mailto:tch_lib@tzuchi.com.tw" TargetMode="External"/><Relationship Id="rId35" Type="http://schemas.openxmlformats.org/officeDocument/2006/relationships/hyperlink" Target="http://scitation.aip.org/" TargetMode="External"/><Relationship Id="rId43" Type="http://schemas.openxmlformats.org/officeDocument/2006/relationships/hyperlink" Target="http://www.bloodjournal.org/institutional/login" TargetMode="External"/><Relationship Id="rId8" Type="http://schemas.openxmlformats.org/officeDocument/2006/relationships/hyperlink" Target="http://www.joponline.org/action/institutionUsageReport?institutionUserId=189860" TargetMode="External"/><Relationship Id="rId3" Type="http://schemas.openxmlformats.org/officeDocument/2006/relationships/hyperlink" Target="http://sitemaster.jamanetwork.com/admin/login.aspx" TargetMode="External"/><Relationship Id="rId12" Type="http://schemas.openxmlformats.org/officeDocument/2006/relationships/hyperlink" Target="http://online.sagepub.com/cgi/instadmininfo?show=usage" TargetMode="External"/><Relationship Id="rId17" Type="http://schemas.openxmlformats.org/officeDocument/2006/relationships/hyperlink" Target="https://www.annualreviews.org/action/showLogin" TargetMode="External"/><Relationship Id="rId25" Type="http://schemas.openxmlformats.org/officeDocument/2006/relationships/hyperlink" Target="http://www.jospt.org/action/institutionUsageReport?institutionUserId=47370" TargetMode="External"/><Relationship Id="rId33" Type="http://schemas.openxmlformats.org/officeDocument/2006/relationships/hyperlink" Target="http://highwire.stanford.edu/librarians/" TargetMode="External"/><Relationship Id="rId38" Type="http://schemas.openxmlformats.org/officeDocument/2006/relationships/hyperlink" Target="https://academic.oup.com/journals"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www.biolreprod.org/cgi/instusage" TargetMode="External"/><Relationship Id="rId1" Type="http://schemas.openxmlformats.org/officeDocument/2006/relationships/hyperlink" Target="mailto:zing01@tzuchi.com.tw" TargetMode="External"/></Relationships>
</file>

<file path=xl/worksheets/_rels/sheet16.xml.rels><?xml version="1.0" encoding="UTF-8" standalone="yes"?>
<Relationships xmlns="http://schemas.openxmlformats.org/package/2006/relationships"><Relationship Id="rId13" Type="http://schemas.openxmlformats.org/officeDocument/2006/relationships/hyperlink" Target="https://www.annualreviews.org/action/showLogin" TargetMode="External"/><Relationship Id="rId18" Type="http://schemas.openxmlformats.org/officeDocument/2006/relationships/hyperlink" Target="http://jco.ascopubs.org/cgi/instusage" TargetMode="External"/><Relationship Id="rId26" Type="http://schemas.openxmlformats.org/officeDocument/2006/relationships/hyperlink" Target="http://sitemaster.ajot.aota.org/admin/login.aspx" TargetMode="External"/><Relationship Id="rId39" Type="http://schemas.openxmlformats.org/officeDocument/2006/relationships/printerSettings" Target="../printerSettings/printerSettings16.bin"/><Relationship Id="rId21" Type="http://schemas.openxmlformats.org/officeDocument/2006/relationships/hyperlink" Target="http://radiographics.rsna.org/" TargetMode="External"/><Relationship Id="rId34" Type="http://schemas.openxmlformats.org/officeDocument/2006/relationships/hyperlink" Target="https://idp.springernature.com/login/adminportal?redirect_uri=https://librarian.springernature.com/?sap-outbound-id=91A9F0EAE6BD2F3C2FBB4120177D8B43B03A4A49&amp;error=invalid_credentials" TargetMode="External"/><Relationship Id="rId7" Type="http://schemas.openxmlformats.org/officeDocument/2006/relationships/hyperlink" Target="http://www.biomedcentral.com/my/usageReports/" TargetMode="External"/><Relationship Id="rId12" Type="http://schemas.openxmlformats.org/officeDocument/2006/relationships/hyperlink" Target="http://jnm.snmjournals.org/cgi/instusage" TargetMode="External"/><Relationship Id="rId17" Type="http://schemas.openxmlformats.org/officeDocument/2006/relationships/hyperlink" Target="mailto:tch_lib@tzuchi.com.tw" TargetMode="External"/><Relationship Id="rId25" Type="http://schemas.openxmlformats.org/officeDocument/2006/relationships/hyperlink" Target="mailto:zing01@tzuchi.com.tw" TargetMode="External"/><Relationship Id="rId33" Type="http://schemas.openxmlformats.org/officeDocument/2006/relationships/hyperlink" Target="http://www.tandfonline.com/" TargetMode="External"/><Relationship Id="rId38" Type="http://schemas.openxmlformats.org/officeDocument/2006/relationships/hyperlink" Target="mailto:tch_lib@tzuchi.com.tw" TargetMode="External"/><Relationship Id="rId2" Type="http://schemas.openxmlformats.org/officeDocument/2006/relationships/hyperlink" Target="http://sitemaster.jamanetwork.com/admin/login.aspx" TargetMode="External"/><Relationship Id="rId16" Type="http://schemas.openxmlformats.org/officeDocument/2006/relationships/hyperlink" Target="mailto:library1@tzuchi.com.tw" TargetMode="External"/><Relationship Id="rId20" Type="http://schemas.openxmlformats.org/officeDocument/2006/relationships/hyperlink" Target="mailto:TCH_LIB@tzuchi.com.tw" TargetMode="External"/><Relationship Id="rId29" Type="http://schemas.openxmlformats.org/officeDocument/2006/relationships/hyperlink" Target="http://admincenter.bmj.com/cgi/instadmininfo?show=rptMenu" TargetMode="External"/><Relationship Id="rId1" Type="http://schemas.openxmlformats.org/officeDocument/2006/relationships/hyperlink" Target="http://highwire.stanford.edu/librarians/" TargetMode="External"/><Relationship Id="rId6" Type="http://schemas.openxmlformats.org/officeDocument/2006/relationships/hyperlink" Target="http://www.ajronline.org/action/institutionUsageReport?institutionUserId=32192" TargetMode="External"/><Relationship Id="rId11" Type="http://schemas.openxmlformats.org/officeDocument/2006/relationships/hyperlink" Target="http://tech.snmjournals.org/cgi/instusage" TargetMode="External"/><Relationship Id="rId24" Type="http://schemas.openxmlformats.org/officeDocument/2006/relationships/hyperlink" Target="http://highwire.stanford.edu/librarians/" TargetMode="External"/><Relationship Id="rId32" Type="http://schemas.openxmlformats.org/officeDocument/2006/relationships/hyperlink" Target="mailto:tch_lib@tzuchi.com.tw" TargetMode="External"/><Relationship Id="rId37" Type="http://schemas.openxmlformats.org/officeDocument/2006/relationships/hyperlink" Target="https://sitemaster.ashpublications.org/admin/login.aspx" TargetMode="External"/><Relationship Id="rId5" Type="http://schemas.openxmlformats.org/officeDocument/2006/relationships/hyperlink" Target="http://pediatrics.aappublications.org/cgi/instusage" TargetMode="External"/><Relationship Id="rId15" Type="http://schemas.openxmlformats.org/officeDocument/2006/relationships/hyperlink" Target="mailto:library@tzuchi.org.tw" TargetMode="External"/><Relationship Id="rId23" Type="http://schemas.openxmlformats.org/officeDocument/2006/relationships/hyperlink" Target="http://clinchem.aaccjnls.org/lookup/instusage" TargetMode="External"/><Relationship Id="rId28" Type="http://schemas.openxmlformats.org/officeDocument/2006/relationships/hyperlink" Target="http://www.psychiatristreports.com/" TargetMode="External"/><Relationship Id="rId36" Type="http://schemas.openxmlformats.org/officeDocument/2006/relationships/hyperlink" Target="mailto:TCH_LIB@tzuchi.com.tw" TargetMode="External"/><Relationship Id="rId10" Type="http://schemas.openxmlformats.org/officeDocument/2006/relationships/hyperlink" Target="http://erj.ersjournals.com/cgi/instusage" TargetMode="External"/><Relationship Id="rId19" Type="http://schemas.openxmlformats.org/officeDocument/2006/relationships/hyperlink" Target="http://www.jospt.org/action/institutionUsageReport?institutionUserId=47370" TargetMode="External"/><Relationship Id="rId31" Type="http://schemas.openxmlformats.org/officeDocument/2006/relationships/hyperlink" Target="http://highwire.stanford.edu/librarians/" TargetMode="External"/><Relationship Id="rId4" Type="http://schemas.openxmlformats.org/officeDocument/2006/relationships/hyperlink" Target="http://adminportal.springer.com/" TargetMode="External"/><Relationship Id="rId9" Type="http://schemas.openxmlformats.org/officeDocument/2006/relationships/hyperlink" Target="http://www.nejm.org/institutional-information-center" TargetMode="External"/><Relationship Id="rId14" Type="http://schemas.openxmlformats.org/officeDocument/2006/relationships/hyperlink" Target="https://www.thieme-connect.com/products/all/home.html" TargetMode="External"/><Relationship Id="rId22" Type="http://schemas.openxmlformats.org/officeDocument/2006/relationships/hyperlink" Target="http://www.medicaljournals.se/jrm/content/?stats&amp;id=11206906" TargetMode="External"/><Relationship Id="rId27" Type="http://schemas.openxmlformats.org/officeDocument/2006/relationships/hyperlink" Target="http://online.liebertpub.com/action/institutionUsageReport" TargetMode="External"/><Relationship Id="rId30" Type="http://schemas.openxmlformats.org/officeDocument/2006/relationships/hyperlink" Target="http://online.sagepub.com/cgi/instadmininfo?show=usage" TargetMode="External"/><Relationship Id="rId35" Type="http://schemas.openxmlformats.org/officeDocument/2006/relationships/hyperlink" Target="mailto:rani37jason@tzuchi.com.tw" TargetMode="External"/><Relationship Id="rId8" Type="http://schemas.openxmlformats.org/officeDocument/2006/relationships/hyperlink" Target="http://www.jove.com/account/usage-statistics?institution=50202" TargetMode="External"/><Relationship Id="rId3" Type="http://schemas.openxmlformats.org/officeDocument/2006/relationships/hyperlink" Target="https://academic.oup.com/journals"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biolreprod.org/cgi/instusage" TargetMode="External"/><Relationship Id="rId1" Type="http://schemas.openxmlformats.org/officeDocument/2006/relationships/hyperlink" Target="mailto:zing01@tzuchi.com.tw"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3" Type="http://schemas.openxmlformats.org/officeDocument/2006/relationships/hyperlink" Target="mailto:TCH_LIB@tzuchi.com.tw" TargetMode="External"/><Relationship Id="rId18" Type="http://schemas.openxmlformats.org/officeDocument/2006/relationships/hyperlink" Target="http://highwire.stanford.edu/librarians/" TargetMode="External"/><Relationship Id="rId26" Type="http://schemas.openxmlformats.org/officeDocument/2006/relationships/hyperlink" Target="https://journals.asm.org/content/institutional-usage-reports" TargetMode="External"/><Relationship Id="rId21" Type="http://schemas.openxmlformats.org/officeDocument/2006/relationships/hyperlink" Target="http://admincenter.bmj.com/cgi/instadmininfo?show=rptMenu" TargetMode="External"/><Relationship Id="rId34" Type="http://schemas.openxmlformats.org/officeDocument/2006/relationships/hyperlink" Target="mailto:tch_lib@tzuchi.com.tw" TargetMode="External"/><Relationship Id="rId7" Type="http://schemas.openxmlformats.org/officeDocument/2006/relationships/hyperlink" Target="http://jnm.snmjournals.org/cgi/instusage" TargetMode="External"/><Relationship Id="rId12" Type="http://schemas.openxmlformats.org/officeDocument/2006/relationships/hyperlink" Target="http://jco.ascopubs.org/cgi/instusage" TargetMode="External"/><Relationship Id="rId17" Type="http://schemas.openxmlformats.org/officeDocument/2006/relationships/hyperlink" Target="http://online.liebertpub.com/action/institutionUsageReport" TargetMode="External"/><Relationship Id="rId25" Type="http://schemas.openxmlformats.org/officeDocument/2006/relationships/hyperlink" Target="https://sitemaster.publications.aap.org/admin/login.aspx" TargetMode="External"/><Relationship Id="rId33" Type="http://schemas.openxmlformats.org/officeDocument/2006/relationships/hyperlink" Target="mailto:Oxford@22!!" TargetMode="External"/><Relationship Id="rId38" Type="http://schemas.openxmlformats.org/officeDocument/2006/relationships/printerSettings" Target="../printerSettings/printerSettings20.bin"/><Relationship Id="rId2" Type="http://schemas.openxmlformats.org/officeDocument/2006/relationships/hyperlink" Target="http://www.ajronline.org/action/institutionUsageReport?institutionUserId=32192" TargetMode="External"/><Relationship Id="rId16" Type="http://schemas.openxmlformats.org/officeDocument/2006/relationships/hyperlink" Target="http://sitemaster.ajot.aota.org/admin/login.aspx" TargetMode="External"/><Relationship Id="rId20" Type="http://schemas.openxmlformats.org/officeDocument/2006/relationships/hyperlink" Target="https://ams.thejns.org/" TargetMode="External"/><Relationship Id="rId29" Type="http://schemas.openxmlformats.org/officeDocument/2006/relationships/hyperlink" Target="mailto:rani37jason@tzuchi.com.tw" TargetMode="External"/><Relationship Id="rId1" Type="http://schemas.openxmlformats.org/officeDocument/2006/relationships/hyperlink" Target="http://highwire.stanford.edu/librarians/" TargetMode="External"/><Relationship Id="rId6" Type="http://schemas.openxmlformats.org/officeDocument/2006/relationships/hyperlink" Target="http://tech.snmjournals.org/cgi/instusage" TargetMode="External"/><Relationship Id="rId11" Type="http://schemas.openxmlformats.org/officeDocument/2006/relationships/hyperlink" Target="mailto:tch_lib@tzuchi.com.tw" TargetMode="External"/><Relationship Id="rId24" Type="http://schemas.openxmlformats.org/officeDocument/2006/relationships/hyperlink" Target="https://academic.oup.com/journals" TargetMode="External"/><Relationship Id="rId32" Type="http://schemas.openxmlformats.org/officeDocument/2006/relationships/hyperlink" Target="mailto:xd305241@tzuchi.com.tw" TargetMode="External"/><Relationship Id="rId37" Type="http://schemas.openxmlformats.org/officeDocument/2006/relationships/hyperlink" Target="mailto:library1@tzuchi.com.tw" TargetMode="External"/><Relationship Id="rId5" Type="http://schemas.openxmlformats.org/officeDocument/2006/relationships/hyperlink" Target="http://www.nejm.org/institutional-information-center" TargetMode="External"/><Relationship Id="rId15" Type="http://schemas.openxmlformats.org/officeDocument/2006/relationships/hyperlink" Target="http://www.medicaljournals.se/jrm/content/?stats&amp;id=11206906" TargetMode="External"/><Relationship Id="rId23" Type="http://schemas.openxmlformats.org/officeDocument/2006/relationships/hyperlink" Target="http://www.jospt.org/action/institutionUsageReport?institutionUserId=47370" TargetMode="External"/><Relationship Id="rId28" Type="http://schemas.openxmlformats.org/officeDocument/2006/relationships/hyperlink" Target="http://www.tandfonline.com/" TargetMode="External"/><Relationship Id="rId36" Type="http://schemas.openxmlformats.org/officeDocument/2006/relationships/hyperlink" Target="http://sitemaster.jamanetwork.com/admin/login.aspx" TargetMode="External"/><Relationship Id="rId10" Type="http://schemas.openxmlformats.org/officeDocument/2006/relationships/hyperlink" Target="mailto:library@tzuchi.org.tw" TargetMode="External"/><Relationship Id="rId19" Type="http://schemas.openxmlformats.org/officeDocument/2006/relationships/hyperlink" Target="https://librarian.springernature.com/" TargetMode="External"/><Relationship Id="rId31" Type="http://schemas.openxmlformats.org/officeDocument/2006/relationships/hyperlink" Target="mailto:tch_lib@tzuchi.com.tw" TargetMode="External"/><Relationship Id="rId4" Type="http://schemas.openxmlformats.org/officeDocument/2006/relationships/hyperlink" Target="http://www.jove.com/account/usage-statistics?institution=50202" TargetMode="External"/><Relationship Id="rId9" Type="http://schemas.openxmlformats.org/officeDocument/2006/relationships/hyperlink" Target="https://www.thieme-connect.com/products/all/home.html" TargetMode="External"/><Relationship Id="rId14" Type="http://schemas.openxmlformats.org/officeDocument/2006/relationships/hyperlink" Target="http://radiographics.rsna.org/" TargetMode="External"/><Relationship Id="rId22" Type="http://schemas.openxmlformats.org/officeDocument/2006/relationships/hyperlink" Target="https://librarian.springernature.com/" TargetMode="External"/><Relationship Id="rId27" Type="http://schemas.openxmlformats.org/officeDocument/2006/relationships/hyperlink" Target="mailto:tch_lib@tzuchi.com.tw" TargetMode="External"/><Relationship Id="rId30" Type="http://schemas.openxmlformats.org/officeDocument/2006/relationships/hyperlink" Target="http://erj.ersjournals.com/cgi/instusage" TargetMode="External"/><Relationship Id="rId35" Type="http://schemas.openxmlformats.org/officeDocument/2006/relationships/hyperlink" Target="mailto:TCH_LIB@tzuchi.com.tw" TargetMode="External"/><Relationship Id="rId8" Type="http://schemas.openxmlformats.org/officeDocument/2006/relationships/hyperlink" Target="https://www.annualreviews.org/action/showLogin" TargetMode="External"/><Relationship Id="rId3" Type="http://schemas.openxmlformats.org/officeDocument/2006/relationships/hyperlink" Target="http://www.biomedcentral.com/my/usageReports/"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mailto:TCH_LIB@tzuchi.com.tw" TargetMode="External"/><Relationship Id="rId3" Type="http://schemas.openxmlformats.org/officeDocument/2006/relationships/hyperlink" Target="http://report.airiti.com/" TargetMode="External"/><Relationship Id="rId7" Type="http://schemas.openxmlformats.org/officeDocument/2006/relationships/hyperlink" Target="mailto:htzuchitchlib@gmail.com" TargetMode="External"/><Relationship Id="rId12" Type="http://schemas.openxmlformats.org/officeDocument/2006/relationships/printerSettings" Target="../printerSettings/printerSettings22.bin"/><Relationship Id="rId2" Type="http://schemas.openxmlformats.org/officeDocument/2006/relationships/hyperlink" Target="https://r5.imaiosreports.com/" TargetMode="External"/><Relationship Id="rId1" Type="http://schemas.openxmlformats.org/officeDocument/2006/relationships/hyperlink" Target="http://sitemaster.mhmedical.com/admin/login.aspx" TargetMode="External"/><Relationship Id="rId6" Type="http://schemas.openxmlformats.org/officeDocument/2006/relationships/hyperlink" Target="mailto:TCH_LIB@tzuchi.com.tw" TargetMode="External"/><Relationship Id="rId11" Type="http://schemas.openxmlformats.org/officeDocument/2006/relationships/hyperlink" Target="https://www.symskan.com/Member/Index" TargetMode="External"/><Relationship Id="rId5" Type="http://schemas.openxmlformats.org/officeDocument/2006/relationships/hyperlink" Target="https://onlinelibrary.wiley.com/action/showLogin?uri=%2F" TargetMode="External"/><Relationship Id="rId10" Type="http://schemas.openxmlformats.org/officeDocument/2006/relationships/hyperlink" Target="https://www.psychoanalystdatabase.com/pages/pg070Logon.aspx" TargetMode="External"/><Relationship Id="rId4" Type="http://schemas.openxmlformats.org/officeDocument/2006/relationships/hyperlink" Target="https://onlinelibrary.wiley.com/" TargetMode="External"/><Relationship Id="rId9" Type="http://schemas.openxmlformats.org/officeDocument/2006/relationships/hyperlink" Target="https://r5.imaiosreports.com/"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radiographics.rsna.org/" TargetMode="External"/><Relationship Id="rId13" Type="http://schemas.openxmlformats.org/officeDocument/2006/relationships/hyperlink" Target="http://admincenter.bmj.com/cgi/instadmininfo?show=rptMenu" TargetMode="External"/><Relationship Id="rId18" Type="http://schemas.openxmlformats.org/officeDocument/2006/relationships/hyperlink" Target="https://journals.asm.org/content/institutional-usage-reports" TargetMode="External"/><Relationship Id="rId26" Type="http://schemas.openxmlformats.org/officeDocument/2006/relationships/hyperlink" Target="mailto:rani37jason@tzuchi.com.tw" TargetMode="External"/><Relationship Id="rId3" Type="http://schemas.openxmlformats.org/officeDocument/2006/relationships/hyperlink" Target="http://www.biomedcentral.com/my/usageReports/" TargetMode="External"/><Relationship Id="rId21" Type="http://schemas.openxmlformats.org/officeDocument/2006/relationships/hyperlink" Target="http://sitemaster.jamanetwork.com/admin/login.aspx" TargetMode="External"/><Relationship Id="rId7" Type="http://schemas.openxmlformats.org/officeDocument/2006/relationships/hyperlink" Target="mailto:TCH_LIB@tzuchi.com.tw" TargetMode="External"/><Relationship Id="rId12" Type="http://schemas.openxmlformats.org/officeDocument/2006/relationships/hyperlink" Target="https://ams.thejns.org/" TargetMode="External"/><Relationship Id="rId17" Type="http://schemas.openxmlformats.org/officeDocument/2006/relationships/hyperlink" Target="https://sitemaster.publications.aap.org/admin/login.aspx" TargetMode="External"/><Relationship Id="rId25" Type="http://schemas.openxmlformats.org/officeDocument/2006/relationships/hyperlink" Target="mailto:tch_lib@tzuchi.com.tw" TargetMode="External"/><Relationship Id="rId2" Type="http://schemas.openxmlformats.org/officeDocument/2006/relationships/hyperlink" Target="http://www.ajronline.org/action/institutionUsageReport?institutionUserId=32192" TargetMode="External"/><Relationship Id="rId16" Type="http://schemas.openxmlformats.org/officeDocument/2006/relationships/hyperlink" Target="https://academic.oup.com/journals" TargetMode="External"/><Relationship Id="rId20" Type="http://schemas.openxmlformats.org/officeDocument/2006/relationships/hyperlink" Target="http://www.tandfonline.com/" TargetMode="External"/><Relationship Id="rId29" Type="http://schemas.openxmlformats.org/officeDocument/2006/relationships/hyperlink" Target="mailto:xd305241@tzuchi.com.tw" TargetMode="External"/><Relationship Id="rId1" Type="http://schemas.openxmlformats.org/officeDocument/2006/relationships/hyperlink" Target="http://highwire.stanford.edu/librarians/" TargetMode="External"/><Relationship Id="rId6" Type="http://schemas.openxmlformats.org/officeDocument/2006/relationships/hyperlink" Target="http://jco.ascopubs.org/cgi/instusage" TargetMode="External"/><Relationship Id="rId11" Type="http://schemas.openxmlformats.org/officeDocument/2006/relationships/hyperlink" Target="https://librarian.springernature.com/" TargetMode="External"/><Relationship Id="rId24" Type="http://schemas.openxmlformats.org/officeDocument/2006/relationships/hyperlink" Target="mailto:Oxford@22!!" TargetMode="External"/><Relationship Id="rId5" Type="http://schemas.openxmlformats.org/officeDocument/2006/relationships/hyperlink" Target="mailto:library@tzuchi.org.tw" TargetMode="External"/><Relationship Id="rId15" Type="http://schemas.openxmlformats.org/officeDocument/2006/relationships/hyperlink" Target="http://www.jospt.org/action/institutionUsageReport?institutionUserId=47370" TargetMode="External"/><Relationship Id="rId23" Type="http://schemas.openxmlformats.org/officeDocument/2006/relationships/hyperlink" Target="mailto:tch_lib@tzuchi.com.tw" TargetMode="External"/><Relationship Id="rId28" Type="http://schemas.openxmlformats.org/officeDocument/2006/relationships/hyperlink" Target="http://jnm.snmjournals.org/cgi/instusage" TargetMode="External"/><Relationship Id="rId10" Type="http://schemas.openxmlformats.org/officeDocument/2006/relationships/hyperlink" Target="http://sitemaster.ajot.aota.org/admin/login.aspx" TargetMode="External"/><Relationship Id="rId19" Type="http://schemas.openxmlformats.org/officeDocument/2006/relationships/hyperlink" Target="mailto:tch_lib@tzuchi.com.tw" TargetMode="External"/><Relationship Id="rId31" Type="http://schemas.openxmlformats.org/officeDocument/2006/relationships/printerSettings" Target="../printerSettings/printerSettings23.bin"/><Relationship Id="rId4" Type="http://schemas.openxmlformats.org/officeDocument/2006/relationships/hyperlink" Target="https://www.annualreviews.org/action/showLogin" TargetMode="External"/><Relationship Id="rId9" Type="http://schemas.openxmlformats.org/officeDocument/2006/relationships/hyperlink" Target="http://www.medicaljournals.se/jrm/content/?stats&amp;id=11206906" TargetMode="External"/><Relationship Id="rId14" Type="http://schemas.openxmlformats.org/officeDocument/2006/relationships/hyperlink" Target="https://librarian.springernature.com/" TargetMode="External"/><Relationship Id="rId22" Type="http://schemas.openxmlformats.org/officeDocument/2006/relationships/hyperlink" Target="https://portal.highwire.org/lists/browse.dtl" TargetMode="External"/><Relationship Id="rId27" Type="http://schemas.openxmlformats.org/officeDocument/2006/relationships/hyperlink" Target="http://erj.ersjournals.com/cgi/instusage" TargetMode="External"/><Relationship Id="rId30" Type="http://schemas.openxmlformats.org/officeDocument/2006/relationships/hyperlink" Target="mailto:tch_lib@tzuchi.com.tw"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sslvpn1.ntu.edu.tw/,DanaInfo=google.com"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mailto:tch41227@tzuchi.com.tw"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s://r5.imaiosreports.com/" TargetMode="External"/><Relationship Id="rId13" Type="http://schemas.openxmlformats.org/officeDocument/2006/relationships/hyperlink" Target="https://www.symskan.com/" TargetMode="External"/><Relationship Id="rId3" Type="http://schemas.openxmlformats.org/officeDocument/2006/relationships/hyperlink" Target="mailto:shihyu@tzuchi.com.tw" TargetMode="External"/><Relationship Id="rId7" Type="http://schemas.openxmlformats.org/officeDocument/2006/relationships/hyperlink" Target="https://onlinelibrary.wiley.com/" TargetMode="External"/><Relationship Id="rId12" Type="http://schemas.openxmlformats.org/officeDocument/2006/relationships/hyperlink" Target="mailto:Tzuchilib@12121" TargetMode="External"/><Relationship Id="rId2" Type="http://schemas.openxmlformats.org/officeDocument/2006/relationships/hyperlink" Target="http://admin.webofknowledge.com/?SID=1BgnKJe%40fnNA1ACojIK" TargetMode="External"/><Relationship Id="rId16" Type="http://schemas.openxmlformats.org/officeDocument/2006/relationships/printerSettings" Target="../printerSettings/printerSettings26.bin"/><Relationship Id="rId1" Type="http://schemas.openxmlformats.org/officeDocument/2006/relationships/hyperlink" Target="http://60.199.250.239/airitireport/Reports/LogIn" TargetMode="External"/><Relationship Id="rId6" Type="http://schemas.openxmlformats.org/officeDocument/2006/relationships/hyperlink" Target="https://app.ithenticate.com/zh_tw/login" TargetMode="External"/><Relationship Id="rId11" Type="http://schemas.openxmlformats.org/officeDocument/2006/relationships/hyperlink" Target="mailto:Tzhchi@179447" TargetMode="External"/><Relationship Id="rId5" Type="http://schemas.openxmlformats.org/officeDocument/2006/relationships/hyperlink" Target="http://sitemaster.mhmedical.com/admin/login.aspx" TargetMode="External"/><Relationship Id="rId15" Type="http://schemas.openxmlformats.org/officeDocument/2006/relationships/hyperlink" Target="mailto:rani37jason@tzuchi.com.tw" TargetMode="External"/><Relationship Id="rId10" Type="http://schemas.openxmlformats.org/officeDocument/2006/relationships/hyperlink" Target="mailto:rani37jason@tzuchi.com.tw" TargetMode="External"/><Relationship Id="rId4" Type="http://schemas.openxmlformats.org/officeDocument/2006/relationships/hyperlink" Target="mailto:tzuchi@2121" TargetMode="External"/><Relationship Id="rId9" Type="http://schemas.openxmlformats.org/officeDocument/2006/relationships/hyperlink" Target="mailto:rani37jason@tzuchi.com.tw" TargetMode="External"/><Relationship Id="rId14" Type="http://schemas.openxmlformats.org/officeDocument/2006/relationships/hyperlink" Target="http://report.airiti.com/"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zing01@tzuchi.com.tw" TargetMode="External"/><Relationship Id="rId1" Type="http://schemas.openxmlformats.org/officeDocument/2006/relationships/hyperlink" Target="http://www.biolreprod.org/cgi/instusage"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www.ajcn.org/cgi/instusage" TargetMode="External"/><Relationship Id="rId18" Type="http://schemas.openxmlformats.org/officeDocument/2006/relationships/hyperlink" Target="http://highwire.stanford.edu/librarians/" TargetMode="External"/><Relationship Id="rId26" Type="http://schemas.openxmlformats.org/officeDocument/2006/relationships/hyperlink" Target="http://pediatrics.aappublications.org/cgi/instusage" TargetMode="External"/><Relationship Id="rId39" Type="http://schemas.openxmlformats.org/officeDocument/2006/relationships/hyperlink" Target="http://www.tandfonline.com/" TargetMode="External"/><Relationship Id="rId21" Type="http://schemas.openxmlformats.org/officeDocument/2006/relationships/hyperlink" Target="http://www.medicaljournals.se/jrm/content/?stats&amp;id=11206906" TargetMode="External"/><Relationship Id="rId34" Type="http://schemas.openxmlformats.org/officeDocument/2006/relationships/hyperlink" Target="http://scitation.aip.org/" TargetMode="External"/><Relationship Id="rId42" Type="http://schemas.openxmlformats.org/officeDocument/2006/relationships/hyperlink" Target="http://online.sagepub.com/cgi/instadmininfo?show=usage" TargetMode="External"/><Relationship Id="rId47" Type="http://schemas.openxmlformats.org/officeDocument/2006/relationships/hyperlink" Target="mailto:tch_lib@tzuchi.com.tw" TargetMode="External"/><Relationship Id="rId50" Type="http://schemas.openxmlformats.org/officeDocument/2006/relationships/hyperlink" Target="mailto:tch_lib@tzuchi.com.tw" TargetMode="External"/><Relationship Id="rId55" Type="http://schemas.openxmlformats.org/officeDocument/2006/relationships/hyperlink" Target="mailto:tzuchilib@hotmail.com" TargetMode="External"/><Relationship Id="rId7" Type="http://schemas.openxmlformats.org/officeDocument/2006/relationships/hyperlink" Target="http://www.nejm.org/institutional-information-center" TargetMode="External"/><Relationship Id="rId2" Type="http://schemas.openxmlformats.org/officeDocument/2006/relationships/hyperlink" Target="http://www.sciencemag.org/cgi/instusage" TargetMode="External"/><Relationship Id="rId16" Type="http://schemas.openxmlformats.org/officeDocument/2006/relationships/hyperlink" Target="mailto:zing01@tzuchi.com.tw" TargetMode="External"/><Relationship Id="rId29" Type="http://schemas.openxmlformats.org/officeDocument/2006/relationships/hyperlink" Target="http://www.tandfonline.com/" TargetMode="External"/><Relationship Id="rId11" Type="http://schemas.openxmlformats.org/officeDocument/2006/relationships/hyperlink" Target="http://highwire.stanford.edu/librarians/" TargetMode="External"/><Relationship Id="rId24" Type="http://schemas.openxmlformats.org/officeDocument/2006/relationships/hyperlink" Target="http://www.tandfonline.com/" TargetMode="External"/><Relationship Id="rId32" Type="http://schemas.openxmlformats.org/officeDocument/2006/relationships/hyperlink" Target="http://www.jove.com/account/usage-statistics?institution=50202" TargetMode="External"/><Relationship Id="rId37" Type="http://schemas.openxmlformats.org/officeDocument/2006/relationships/hyperlink" Target="https://www.annualreviews.org/action/showLogin" TargetMode="External"/><Relationship Id="rId40" Type="http://schemas.openxmlformats.org/officeDocument/2006/relationships/hyperlink" Target="http://highwire.stanford.edu/librarians/" TargetMode="External"/><Relationship Id="rId45" Type="http://schemas.openxmlformats.org/officeDocument/2006/relationships/hyperlink" Target="mailto:TCH_LIB@tzuchi.com.tw" TargetMode="External"/><Relationship Id="rId53" Type="http://schemas.openxmlformats.org/officeDocument/2006/relationships/hyperlink" Target="mailto:TCH_LIB@tzuchi.com.tw" TargetMode="External"/><Relationship Id="rId58" Type="http://schemas.openxmlformats.org/officeDocument/2006/relationships/printerSettings" Target="../printerSettings/printerSettings4.bin"/><Relationship Id="rId5" Type="http://schemas.openxmlformats.org/officeDocument/2006/relationships/hyperlink" Target="http://jnm.snmjournals.org/cgi/instusage" TargetMode="External"/><Relationship Id="rId19" Type="http://schemas.openxmlformats.org/officeDocument/2006/relationships/hyperlink" Target="http://www.ajronline.org/action/institutionUsageReport?institutionUserId=32192" TargetMode="External"/><Relationship Id="rId4" Type="http://schemas.openxmlformats.org/officeDocument/2006/relationships/hyperlink" Target="http://tech.snmjournals.org/cgi/instusage" TargetMode="External"/><Relationship Id="rId9" Type="http://schemas.openxmlformats.org/officeDocument/2006/relationships/hyperlink" Target="https://www.thieme-connect.com/ejournals/" TargetMode="External"/><Relationship Id="rId14" Type="http://schemas.openxmlformats.org/officeDocument/2006/relationships/hyperlink" Target="http://thejns.org/action/institutionUsageReport" TargetMode="External"/><Relationship Id="rId22" Type="http://schemas.openxmlformats.org/officeDocument/2006/relationships/hyperlink" Target="http://online.sagepub.com/cgi/instadmininfo?show=usage" TargetMode="External"/><Relationship Id="rId27" Type="http://schemas.openxmlformats.org/officeDocument/2006/relationships/hyperlink" Target="http://classic.bloodjournal.hematologylibrary.org/cgi/instusage" TargetMode="External"/><Relationship Id="rId30" Type="http://schemas.openxmlformats.org/officeDocument/2006/relationships/hyperlink" Target="https://www.mpsinsight.com/npg" TargetMode="External"/><Relationship Id="rId35" Type="http://schemas.openxmlformats.org/officeDocument/2006/relationships/hyperlink" Target="http://www.biomedcentral.com/my/usageReports/" TargetMode="External"/><Relationship Id="rId43" Type="http://schemas.openxmlformats.org/officeDocument/2006/relationships/hyperlink" Target="http://link.springer.com/signup-login?previousUrl=http%3A%2F%2Fadminportal.springer.com" TargetMode="External"/><Relationship Id="rId48" Type="http://schemas.openxmlformats.org/officeDocument/2006/relationships/hyperlink" Target="mailto:library@tzuchi.org.tw" TargetMode="External"/><Relationship Id="rId56" Type="http://schemas.openxmlformats.org/officeDocument/2006/relationships/hyperlink" Target="http://admincenter.bmj.com/cgi/instadmininfo?show=rptMenu" TargetMode="External"/><Relationship Id="rId8" Type="http://schemas.openxmlformats.org/officeDocument/2006/relationships/hyperlink" Target="http://online.liebertpub.com/action/institutionUsageReport" TargetMode="External"/><Relationship Id="rId51" Type="http://schemas.openxmlformats.org/officeDocument/2006/relationships/hyperlink" Target="mailto:galin@tzuchi.com.tw" TargetMode="External"/><Relationship Id="rId3" Type="http://schemas.openxmlformats.org/officeDocument/2006/relationships/hyperlink" Target="http://www.tandfonline.com/" TargetMode="External"/><Relationship Id="rId12" Type="http://schemas.openxmlformats.org/officeDocument/2006/relationships/hyperlink" Target="http://jco.ascopubs.org/cgi/instusage" TargetMode="External"/><Relationship Id="rId17" Type="http://schemas.openxmlformats.org/officeDocument/2006/relationships/hyperlink" Target="http://highwire.stanford.edu/librarians/" TargetMode="External"/><Relationship Id="rId25" Type="http://schemas.openxmlformats.org/officeDocument/2006/relationships/hyperlink" Target="http://www.jospt.org/action/institutionUsageReport?institutionUserId=47370" TargetMode="External"/><Relationship Id="rId33" Type="http://schemas.openxmlformats.org/officeDocument/2006/relationships/hyperlink" Target="http://radiographics.rsna.org/" TargetMode="External"/><Relationship Id="rId38" Type="http://schemas.openxmlformats.org/officeDocument/2006/relationships/hyperlink" Target="http://highwire.stanford.edu/librarians/" TargetMode="External"/><Relationship Id="rId46" Type="http://schemas.openxmlformats.org/officeDocument/2006/relationships/hyperlink" Target="http://online.sagepub.com/cgi/instadmininfo?show=usage" TargetMode="External"/><Relationship Id="rId59" Type="http://schemas.openxmlformats.org/officeDocument/2006/relationships/vmlDrawing" Target="../drawings/vmlDrawing1.vml"/><Relationship Id="rId20" Type="http://schemas.openxmlformats.org/officeDocument/2006/relationships/hyperlink" Target="mailto:tzuchilib@hotmail.com" TargetMode="External"/><Relationship Id="rId41" Type="http://schemas.openxmlformats.org/officeDocument/2006/relationships/hyperlink" Target="http://adminportal.springer.com/" TargetMode="External"/><Relationship Id="rId54" Type="http://schemas.openxmlformats.org/officeDocument/2006/relationships/hyperlink" Target="http://online.sagepub.com/cgi/instadmininfo?show=usage" TargetMode="External"/><Relationship Id="rId1" Type="http://schemas.openxmlformats.org/officeDocument/2006/relationships/hyperlink" Target="http://sitemaster.jamanetwork.com/admin/login.aspx" TargetMode="External"/><Relationship Id="rId6" Type="http://schemas.openxmlformats.org/officeDocument/2006/relationships/hyperlink" Target="http://psychiatristreports.com/Usage.aspx" TargetMode="External"/><Relationship Id="rId15" Type="http://schemas.openxmlformats.org/officeDocument/2006/relationships/hyperlink" Target="http://www.joponline.org/action/institutionUsageReport?institutionUserId=189860" TargetMode="External"/><Relationship Id="rId23" Type="http://schemas.openxmlformats.org/officeDocument/2006/relationships/hyperlink" Target="http://theoncologist.alphamedpress.org/cgi/instusage" TargetMode="External"/><Relationship Id="rId28" Type="http://schemas.openxmlformats.org/officeDocument/2006/relationships/hyperlink" Target="https://www.thieme-connect.com/ejournals/" TargetMode="External"/><Relationship Id="rId36" Type="http://schemas.openxmlformats.org/officeDocument/2006/relationships/hyperlink" Target="http://adminportal.springer.com/" TargetMode="External"/><Relationship Id="rId49" Type="http://schemas.openxmlformats.org/officeDocument/2006/relationships/hyperlink" Target="mailto:library1@tzuchi.com.tw" TargetMode="External"/><Relationship Id="rId57" Type="http://schemas.openxmlformats.org/officeDocument/2006/relationships/hyperlink" Target="mailto:TCH_LIB@tzuchi.com.tw" TargetMode="External"/><Relationship Id="rId10" Type="http://schemas.openxmlformats.org/officeDocument/2006/relationships/hyperlink" Target="http://erj.ersjournals.com/cgi/instusage" TargetMode="External"/><Relationship Id="rId31" Type="http://schemas.openxmlformats.org/officeDocument/2006/relationships/hyperlink" Target="https://services.oxfordjournals.org/my_account/?url=https://services.oxfordjournals.org/my_account" TargetMode="External"/><Relationship Id="rId44" Type="http://schemas.openxmlformats.org/officeDocument/2006/relationships/hyperlink" Target="mailto:zing01@tzuchi.com.tw" TargetMode="External"/><Relationship Id="rId52" Type="http://schemas.openxmlformats.org/officeDocument/2006/relationships/hyperlink" Target="mailto:library1@tzuchi.com.tw" TargetMode="External"/><Relationship Id="rId60"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zing01@tzuchi.com.tw" TargetMode="External"/><Relationship Id="rId1" Type="http://schemas.openxmlformats.org/officeDocument/2006/relationships/hyperlink" Target="http://www.biolreprod.org/cgi/instusage"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classic.bloodjournal.hematologylibrary.org/cgi/instusage" TargetMode="External"/><Relationship Id="rId18" Type="http://schemas.openxmlformats.org/officeDocument/2006/relationships/hyperlink" Target="http://www.nejm.org/institutional-information-center" TargetMode="External"/><Relationship Id="rId26" Type="http://schemas.openxmlformats.org/officeDocument/2006/relationships/hyperlink" Target="http://online.sagepub.com/cgi/instadmininfo?show=usage" TargetMode="External"/><Relationship Id="rId39" Type="http://schemas.openxmlformats.org/officeDocument/2006/relationships/hyperlink" Target="http://www.medicaljournals.se/jrm/content/?stats&amp;id=11206906" TargetMode="External"/><Relationship Id="rId21" Type="http://schemas.openxmlformats.org/officeDocument/2006/relationships/hyperlink" Target="http://tech.snmjournals.org/cgi/instusage" TargetMode="External"/><Relationship Id="rId34" Type="http://schemas.openxmlformats.org/officeDocument/2006/relationships/hyperlink" Target="mailto:tch_lib@tzuchi.com.tw" TargetMode="External"/><Relationship Id="rId42" Type="http://schemas.openxmlformats.org/officeDocument/2006/relationships/hyperlink" Target="mailto:tch_lib@tzuchi.com.tw" TargetMode="External"/><Relationship Id="rId7" Type="http://schemas.openxmlformats.org/officeDocument/2006/relationships/hyperlink" Target="http://theoncologist.alphamedpress.org/cgi/instusage" TargetMode="External"/><Relationship Id="rId2" Type="http://schemas.openxmlformats.org/officeDocument/2006/relationships/hyperlink" Target="http://highwire.stanford.edu/librarians/" TargetMode="External"/><Relationship Id="rId16" Type="http://schemas.openxmlformats.org/officeDocument/2006/relationships/hyperlink" Target="http://online.sagepub.com/cgi/instadmininfo?show=usage" TargetMode="External"/><Relationship Id="rId29" Type="http://schemas.openxmlformats.org/officeDocument/2006/relationships/hyperlink" Target="mailto:tch_lib@tzuchi.com.tw" TargetMode="External"/><Relationship Id="rId1" Type="http://schemas.openxmlformats.org/officeDocument/2006/relationships/hyperlink" Target="http://highwire.stanford.edu/librarians/" TargetMode="External"/><Relationship Id="rId6" Type="http://schemas.openxmlformats.org/officeDocument/2006/relationships/hyperlink" Target="http://adminportal.springer.com/" TargetMode="External"/><Relationship Id="rId11" Type="http://schemas.openxmlformats.org/officeDocument/2006/relationships/hyperlink" Target="http://www.ajcn.org/cgi/instusage" TargetMode="External"/><Relationship Id="rId24" Type="http://schemas.openxmlformats.org/officeDocument/2006/relationships/hyperlink" Target="http://highwire.stanford.edu/librarians/" TargetMode="External"/><Relationship Id="rId32" Type="http://schemas.openxmlformats.org/officeDocument/2006/relationships/hyperlink" Target="mailto:tch_lib@tzuchi.com.tw" TargetMode="External"/><Relationship Id="rId37" Type="http://schemas.openxmlformats.org/officeDocument/2006/relationships/hyperlink" Target="mailto:TCH_LIB@tzuchi.com.tw" TargetMode="External"/><Relationship Id="rId40" Type="http://schemas.openxmlformats.org/officeDocument/2006/relationships/hyperlink" Target="http://scitation.aip.org/" TargetMode="External"/><Relationship Id="rId45" Type="http://schemas.openxmlformats.org/officeDocument/2006/relationships/hyperlink" Target="mailto:zing01@tzuchi.com.tw" TargetMode="External"/><Relationship Id="rId5" Type="http://schemas.openxmlformats.org/officeDocument/2006/relationships/hyperlink" Target="https://academic.oup.com/journals" TargetMode="External"/><Relationship Id="rId15" Type="http://schemas.openxmlformats.org/officeDocument/2006/relationships/hyperlink" Target="http://www.jove.com/account/usage-statistics?institution=50202" TargetMode="External"/><Relationship Id="rId23" Type="http://schemas.openxmlformats.org/officeDocument/2006/relationships/hyperlink" Target="https://www.annualreviews.org/action/showLogin" TargetMode="External"/><Relationship Id="rId28" Type="http://schemas.openxmlformats.org/officeDocument/2006/relationships/hyperlink" Target="mailto:galin@tzuchi.com.tw" TargetMode="External"/><Relationship Id="rId36" Type="http://schemas.openxmlformats.org/officeDocument/2006/relationships/hyperlink" Target="http://www.jospt.org/action/institutionUsageReport?institutionUserId=47370" TargetMode="External"/><Relationship Id="rId10" Type="http://schemas.openxmlformats.org/officeDocument/2006/relationships/hyperlink" Target="http://www.joponline.org/action/institutionUsageReport?institutionUserId=189860" TargetMode="External"/><Relationship Id="rId19" Type="http://schemas.openxmlformats.org/officeDocument/2006/relationships/hyperlink" Target="http://online.liebertpub.com/action/institutionUsageReport" TargetMode="External"/><Relationship Id="rId31" Type="http://schemas.openxmlformats.org/officeDocument/2006/relationships/hyperlink" Target="mailto:library@tzuchi.org.tw" TargetMode="External"/><Relationship Id="rId44" Type="http://schemas.openxmlformats.org/officeDocument/2006/relationships/hyperlink" Target="http://thejns.org/action/institutionUsageReport" TargetMode="External"/><Relationship Id="rId4" Type="http://schemas.openxmlformats.org/officeDocument/2006/relationships/hyperlink" Target="http://sitemaster.jamanetwork.com/admin/login.aspx" TargetMode="External"/><Relationship Id="rId9" Type="http://schemas.openxmlformats.org/officeDocument/2006/relationships/hyperlink" Target="http://pediatrics.aappublications.org/cgi/instusage" TargetMode="External"/><Relationship Id="rId14" Type="http://schemas.openxmlformats.org/officeDocument/2006/relationships/hyperlink" Target="http://www.biomedcentral.com/my/usageReports/" TargetMode="External"/><Relationship Id="rId22" Type="http://schemas.openxmlformats.org/officeDocument/2006/relationships/hyperlink" Target="http://jnm.snmjournals.org/cgi/instusage" TargetMode="External"/><Relationship Id="rId27" Type="http://schemas.openxmlformats.org/officeDocument/2006/relationships/hyperlink" Target="https://www.mpsinsight.com/npg" TargetMode="External"/><Relationship Id="rId30" Type="http://schemas.openxmlformats.org/officeDocument/2006/relationships/hyperlink" Target="mailto:tch_lib@tzuchi.com.tw" TargetMode="External"/><Relationship Id="rId35" Type="http://schemas.openxmlformats.org/officeDocument/2006/relationships/hyperlink" Target="http://jco.ascopubs.org/cgi/instusage" TargetMode="External"/><Relationship Id="rId43" Type="http://schemas.openxmlformats.org/officeDocument/2006/relationships/hyperlink" Target="http://clinchem.aaccjnls.org/lookup/instusage" TargetMode="External"/><Relationship Id="rId8" Type="http://schemas.openxmlformats.org/officeDocument/2006/relationships/hyperlink" Target="http://online.sagepub.com/cgi/instadmininfo?show=usage" TargetMode="External"/><Relationship Id="rId3" Type="http://schemas.openxmlformats.org/officeDocument/2006/relationships/hyperlink" Target="http://admincenter.bmj.com/cgi/instadmininfo?show=rptMenu" TargetMode="External"/><Relationship Id="rId12" Type="http://schemas.openxmlformats.org/officeDocument/2006/relationships/hyperlink" Target="http://www.ajronline.org/action/institutionUsageReport?institutionUserId=32192" TargetMode="External"/><Relationship Id="rId17" Type="http://schemas.openxmlformats.org/officeDocument/2006/relationships/hyperlink" Target="http://psychiatristreports.com/Usage.aspx" TargetMode="External"/><Relationship Id="rId25" Type="http://schemas.openxmlformats.org/officeDocument/2006/relationships/hyperlink" Target="https://www.thieme-connect.com/products/all/home.html" TargetMode="External"/><Relationship Id="rId33" Type="http://schemas.openxmlformats.org/officeDocument/2006/relationships/hyperlink" Target="mailto:library1@tzuchi.com.tw" TargetMode="External"/><Relationship Id="rId38" Type="http://schemas.openxmlformats.org/officeDocument/2006/relationships/hyperlink" Target="http://radiographics.rsna.org/" TargetMode="External"/><Relationship Id="rId46" Type="http://schemas.openxmlformats.org/officeDocument/2006/relationships/printerSettings" Target="../printerSettings/printerSettings8.bin"/><Relationship Id="rId20" Type="http://schemas.openxmlformats.org/officeDocument/2006/relationships/hyperlink" Target="http://erj.ersjournals.com/cgi/instusage" TargetMode="External"/><Relationship Id="rId41" Type="http://schemas.openxmlformats.org/officeDocument/2006/relationships/hyperlink" Target="http://www.tandfonline.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6"/>
  <sheetViews>
    <sheetView workbookViewId="0">
      <selection sqref="A1:E1"/>
    </sheetView>
  </sheetViews>
  <sheetFormatPr defaultRowHeight="16.5"/>
  <cols>
    <col min="1" max="1" width="52.875" customWidth="1"/>
    <col min="2" max="3" width="12.25" bestFit="1" customWidth="1"/>
    <col min="4" max="4" width="13.875" bestFit="1" customWidth="1"/>
    <col min="5" max="5" width="12.25" bestFit="1" customWidth="1"/>
    <col min="6" max="6" width="12.75" style="123" customWidth="1"/>
  </cols>
  <sheetData>
    <row r="1" spans="1:6" ht="25.15" customHeight="1">
      <c r="A1" s="1271" t="s">
        <v>540</v>
      </c>
      <c r="B1" s="1271"/>
      <c r="C1" s="1271"/>
      <c r="D1" s="1271"/>
      <c r="E1" s="1271"/>
    </row>
    <row r="2" spans="1:6">
      <c r="A2" s="21" t="s">
        <v>1060</v>
      </c>
      <c r="B2" s="22"/>
      <c r="C2" s="22"/>
      <c r="D2" s="22"/>
      <c r="E2" s="22"/>
    </row>
    <row r="3" spans="1:6">
      <c r="A3" s="27" t="s">
        <v>1061</v>
      </c>
      <c r="B3" s="23" t="s">
        <v>674</v>
      </c>
      <c r="C3" s="23" t="s">
        <v>499</v>
      </c>
      <c r="D3" s="23" t="s">
        <v>675</v>
      </c>
      <c r="E3" s="23" t="s">
        <v>580</v>
      </c>
    </row>
    <row r="4" spans="1:6">
      <c r="A4" s="24" t="s">
        <v>1059</v>
      </c>
      <c r="B4" s="17" t="s">
        <v>382</v>
      </c>
      <c r="C4" s="17" t="s">
        <v>382</v>
      </c>
      <c r="D4" s="25">
        <v>1285</v>
      </c>
      <c r="E4" s="17" t="s">
        <v>382</v>
      </c>
      <c r="F4" s="124" t="s">
        <v>856</v>
      </c>
    </row>
    <row r="5" spans="1:6">
      <c r="A5" s="24" t="s">
        <v>444</v>
      </c>
      <c r="B5" s="17" t="s">
        <v>382</v>
      </c>
      <c r="C5" s="17" t="s">
        <v>382</v>
      </c>
      <c r="D5" s="25">
        <v>3488</v>
      </c>
      <c r="E5" s="17" t="s">
        <v>382</v>
      </c>
      <c r="F5" s="124" t="s">
        <v>856</v>
      </c>
    </row>
    <row r="6" spans="1:6">
      <c r="A6" s="24" t="s">
        <v>720</v>
      </c>
      <c r="B6" s="17" t="s">
        <v>382</v>
      </c>
      <c r="C6" s="9">
        <v>12795</v>
      </c>
      <c r="D6" s="17" t="s">
        <v>382</v>
      </c>
      <c r="E6" s="11">
        <v>1895</v>
      </c>
      <c r="F6" s="124" t="s">
        <v>856</v>
      </c>
    </row>
    <row r="7" spans="1:6">
      <c r="A7" s="24" t="s">
        <v>706</v>
      </c>
      <c r="B7" s="70">
        <v>5154</v>
      </c>
      <c r="C7" s="70">
        <v>2627</v>
      </c>
      <c r="D7" s="341">
        <v>1984</v>
      </c>
      <c r="E7" s="70">
        <v>2622</v>
      </c>
      <c r="F7" s="124" t="s">
        <v>856</v>
      </c>
    </row>
    <row r="8" spans="1:6">
      <c r="A8" s="24" t="s">
        <v>853</v>
      </c>
      <c r="B8" s="25">
        <v>2392</v>
      </c>
      <c r="C8" s="25">
        <v>11132</v>
      </c>
      <c r="D8" s="17" t="s">
        <v>382</v>
      </c>
      <c r="E8" s="17" t="s">
        <v>382</v>
      </c>
      <c r="F8" s="124" t="s">
        <v>856</v>
      </c>
    </row>
    <row r="9" spans="1:6">
      <c r="A9" s="24" t="s">
        <v>1063</v>
      </c>
      <c r="B9" s="17" t="s">
        <v>382</v>
      </c>
      <c r="C9" s="17" t="s">
        <v>382</v>
      </c>
      <c r="D9" s="17" t="s">
        <v>382</v>
      </c>
      <c r="E9" s="25">
        <v>11640</v>
      </c>
      <c r="F9" s="124" t="s">
        <v>856</v>
      </c>
    </row>
    <row r="10" spans="1:6">
      <c r="A10" s="24" t="s">
        <v>735</v>
      </c>
      <c r="B10" s="17" t="s">
        <v>382</v>
      </c>
      <c r="C10" s="25">
        <v>197</v>
      </c>
      <c r="D10" s="38">
        <v>234</v>
      </c>
      <c r="E10" s="17" t="s">
        <v>382</v>
      </c>
      <c r="F10" s="124" t="s">
        <v>856</v>
      </c>
    </row>
    <row r="11" spans="1:6">
      <c r="A11" s="24" t="s">
        <v>736</v>
      </c>
      <c r="B11" s="70">
        <v>182</v>
      </c>
      <c r="C11" s="70">
        <v>454</v>
      </c>
      <c r="D11" s="70">
        <v>372</v>
      </c>
      <c r="E11" s="70">
        <v>480</v>
      </c>
      <c r="F11" s="127" t="s">
        <v>856</v>
      </c>
    </row>
    <row r="12" spans="1:6">
      <c r="A12" s="24" t="s">
        <v>1109</v>
      </c>
      <c r="B12" s="17" t="s">
        <v>382</v>
      </c>
      <c r="C12" s="17" t="s">
        <v>382</v>
      </c>
      <c r="D12" s="70">
        <v>1158</v>
      </c>
      <c r="E12" s="17" t="s">
        <v>382</v>
      </c>
      <c r="F12" s="127" t="s">
        <v>856</v>
      </c>
    </row>
    <row r="13" spans="1:6">
      <c r="A13" s="128" t="s">
        <v>1088</v>
      </c>
      <c r="B13" s="17">
        <v>90</v>
      </c>
      <c r="C13" s="17">
        <v>295</v>
      </c>
      <c r="D13" s="17">
        <v>86</v>
      </c>
      <c r="E13" s="17">
        <v>72</v>
      </c>
      <c r="F13" s="126" t="s">
        <v>1054</v>
      </c>
    </row>
    <row r="14" spans="1:6">
      <c r="A14" s="129" t="s">
        <v>1118</v>
      </c>
      <c r="B14" s="25">
        <v>39</v>
      </c>
      <c r="C14" s="25">
        <v>91</v>
      </c>
      <c r="D14" s="25">
        <v>84</v>
      </c>
      <c r="E14" s="17">
        <v>18</v>
      </c>
      <c r="F14" s="126" t="s">
        <v>1053</v>
      </c>
    </row>
    <row r="15" spans="1:6">
      <c r="A15" s="24" t="s">
        <v>673</v>
      </c>
      <c r="B15" s="17" t="s">
        <v>382</v>
      </c>
      <c r="C15" s="17" t="s">
        <v>382</v>
      </c>
      <c r="D15" s="17" t="s">
        <v>382</v>
      </c>
      <c r="E15" s="11">
        <v>159</v>
      </c>
      <c r="F15" s="125" t="s">
        <v>709</v>
      </c>
    </row>
    <row r="16" spans="1:6">
      <c r="A16" s="10" t="s">
        <v>1119</v>
      </c>
      <c r="B16" s="17" t="s">
        <v>382</v>
      </c>
      <c r="C16" s="9">
        <v>67</v>
      </c>
      <c r="D16" s="17" t="s">
        <v>382</v>
      </c>
      <c r="E16" s="17" t="s">
        <v>382</v>
      </c>
      <c r="F16" s="125" t="s">
        <v>709</v>
      </c>
    </row>
    <row r="17" spans="1:6">
      <c r="A17" s="24" t="s">
        <v>844</v>
      </c>
      <c r="B17" s="17" t="s">
        <v>382</v>
      </c>
      <c r="C17" s="17" t="s">
        <v>382</v>
      </c>
      <c r="D17" s="17" t="s">
        <v>382</v>
      </c>
      <c r="E17" s="50">
        <v>21</v>
      </c>
      <c r="F17" s="125" t="s">
        <v>709</v>
      </c>
    </row>
    <row r="18" spans="1:6">
      <c r="A18" s="24" t="s">
        <v>845</v>
      </c>
      <c r="B18" s="17" t="s">
        <v>382</v>
      </c>
      <c r="C18" s="17" t="s">
        <v>382</v>
      </c>
      <c r="D18" s="17" t="s">
        <v>382</v>
      </c>
      <c r="E18" s="50">
        <v>14</v>
      </c>
      <c r="F18" s="125" t="s">
        <v>709</v>
      </c>
    </row>
    <row r="20" spans="1:6">
      <c r="A20" s="21" t="s">
        <v>1064</v>
      </c>
      <c r="B20" s="22"/>
      <c r="C20" s="22"/>
      <c r="D20" s="22"/>
      <c r="E20" s="22"/>
    </row>
    <row r="21" spans="1:6">
      <c r="A21" s="27" t="s">
        <v>1061</v>
      </c>
      <c r="B21" s="23" t="s">
        <v>674</v>
      </c>
      <c r="C21" s="23" t="s">
        <v>499</v>
      </c>
      <c r="D21" s="23" t="s">
        <v>675</v>
      </c>
      <c r="E21" s="23" t="s">
        <v>1062</v>
      </c>
    </row>
    <row r="22" spans="1:6">
      <c r="A22" s="24" t="s">
        <v>1059</v>
      </c>
      <c r="B22" s="17" t="s">
        <v>382</v>
      </c>
      <c r="C22" s="17" t="s">
        <v>382</v>
      </c>
      <c r="D22" s="25">
        <v>1460</v>
      </c>
      <c r="E22" s="17" t="s">
        <v>382</v>
      </c>
      <c r="F22" s="124" t="s">
        <v>856</v>
      </c>
    </row>
    <row r="23" spans="1:6">
      <c r="A23" s="24" t="s">
        <v>444</v>
      </c>
      <c r="B23" s="17" t="s">
        <v>382</v>
      </c>
      <c r="C23" s="17" t="s">
        <v>819</v>
      </c>
      <c r="D23" s="25">
        <v>1585</v>
      </c>
      <c r="E23" s="17" t="s">
        <v>819</v>
      </c>
      <c r="F23" s="124" t="s">
        <v>856</v>
      </c>
    </row>
    <row r="24" spans="1:6">
      <c r="A24" s="24" t="s">
        <v>720</v>
      </c>
      <c r="B24" s="17" t="s">
        <v>382</v>
      </c>
      <c r="C24" s="9">
        <v>11743</v>
      </c>
      <c r="D24" s="156" t="s">
        <v>819</v>
      </c>
      <c r="E24" s="11">
        <v>1699</v>
      </c>
      <c r="F24" s="124" t="s">
        <v>856</v>
      </c>
    </row>
    <row r="25" spans="1:6">
      <c r="A25" s="24" t="s">
        <v>706</v>
      </c>
      <c r="B25" s="70">
        <v>4534</v>
      </c>
      <c r="C25" s="70">
        <v>2254</v>
      </c>
      <c r="D25" s="341">
        <v>1564</v>
      </c>
      <c r="E25" s="70">
        <v>2133</v>
      </c>
      <c r="F25" s="124" t="s">
        <v>856</v>
      </c>
    </row>
    <row r="26" spans="1:6">
      <c r="A26" s="24" t="s">
        <v>853</v>
      </c>
      <c r="B26" s="25">
        <v>2231</v>
      </c>
      <c r="C26" s="25">
        <v>10431</v>
      </c>
      <c r="D26" s="17" t="s">
        <v>382</v>
      </c>
      <c r="E26" s="17" t="s">
        <v>382</v>
      </c>
      <c r="F26" s="124" t="s">
        <v>856</v>
      </c>
    </row>
    <row r="27" spans="1:6">
      <c r="A27" s="24" t="s">
        <v>1063</v>
      </c>
      <c r="B27" s="17" t="s">
        <v>382</v>
      </c>
      <c r="C27" s="17" t="s">
        <v>382</v>
      </c>
      <c r="D27" s="17" t="s">
        <v>382</v>
      </c>
      <c r="E27" s="25">
        <v>8121</v>
      </c>
      <c r="F27" s="124" t="s">
        <v>856</v>
      </c>
    </row>
    <row r="28" spans="1:6">
      <c r="A28" s="24" t="s">
        <v>1058</v>
      </c>
      <c r="B28" s="17" t="s">
        <v>382</v>
      </c>
      <c r="C28" s="25">
        <v>151</v>
      </c>
      <c r="D28" s="38">
        <v>177</v>
      </c>
      <c r="E28" s="17" t="s">
        <v>382</v>
      </c>
      <c r="F28" s="124" t="s">
        <v>856</v>
      </c>
    </row>
    <row r="29" spans="1:6">
      <c r="A29" s="24" t="s">
        <v>737</v>
      </c>
      <c r="B29" s="70">
        <v>145</v>
      </c>
      <c r="C29" s="70">
        <v>1485</v>
      </c>
      <c r="D29" s="70">
        <v>383</v>
      </c>
      <c r="E29" s="70">
        <v>455</v>
      </c>
      <c r="F29" s="124" t="s">
        <v>856</v>
      </c>
    </row>
    <row r="30" spans="1:6">
      <c r="A30" s="24" t="s">
        <v>1109</v>
      </c>
      <c r="B30" s="17" t="s">
        <v>382</v>
      </c>
      <c r="C30" s="17" t="s">
        <v>382</v>
      </c>
      <c r="D30" s="70">
        <v>543</v>
      </c>
      <c r="E30" s="17" t="s">
        <v>382</v>
      </c>
      <c r="F30" s="127" t="s">
        <v>856</v>
      </c>
    </row>
    <row r="31" spans="1:6">
      <c r="A31" s="24" t="s">
        <v>1088</v>
      </c>
      <c r="B31" s="17">
        <v>61</v>
      </c>
      <c r="C31" s="17">
        <v>179</v>
      </c>
      <c r="D31" s="17">
        <v>68</v>
      </c>
      <c r="E31" s="17">
        <v>51</v>
      </c>
      <c r="F31" s="123" t="s">
        <v>1054</v>
      </c>
    </row>
    <row r="32" spans="1:6">
      <c r="A32" s="24" t="s">
        <v>1118</v>
      </c>
      <c r="B32" s="25">
        <v>41</v>
      </c>
      <c r="C32" s="25">
        <v>152</v>
      </c>
      <c r="D32" s="25">
        <v>141</v>
      </c>
      <c r="E32" s="17">
        <v>21</v>
      </c>
      <c r="F32" s="123" t="s">
        <v>1053</v>
      </c>
    </row>
    <row r="33" spans="1:6">
      <c r="A33" s="24" t="s">
        <v>673</v>
      </c>
      <c r="B33" s="17" t="s">
        <v>382</v>
      </c>
      <c r="C33" s="17" t="s">
        <v>382</v>
      </c>
      <c r="D33" s="17" t="s">
        <v>382</v>
      </c>
      <c r="E33" s="11">
        <v>86</v>
      </c>
      <c r="F33" s="125" t="s">
        <v>709</v>
      </c>
    </row>
    <row r="34" spans="1:6">
      <c r="A34" s="24" t="s">
        <v>1119</v>
      </c>
      <c r="B34" s="17" t="s">
        <v>819</v>
      </c>
      <c r="C34" s="26">
        <v>54</v>
      </c>
      <c r="D34" s="17" t="s">
        <v>382</v>
      </c>
      <c r="E34" s="17" t="s">
        <v>819</v>
      </c>
      <c r="F34" s="125" t="s">
        <v>709</v>
      </c>
    </row>
    <row r="35" spans="1:6">
      <c r="A35" s="24" t="s">
        <v>844</v>
      </c>
      <c r="B35" s="17" t="s">
        <v>382</v>
      </c>
      <c r="C35" s="17" t="s">
        <v>382</v>
      </c>
      <c r="D35" s="17" t="s">
        <v>382</v>
      </c>
      <c r="E35" s="50">
        <v>26</v>
      </c>
      <c r="F35" s="125" t="s">
        <v>709</v>
      </c>
    </row>
    <row r="36" spans="1:6">
      <c r="A36" s="24" t="s">
        <v>845</v>
      </c>
      <c r="B36" s="17" t="s">
        <v>382</v>
      </c>
      <c r="C36" s="17" t="s">
        <v>382</v>
      </c>
      <c r="D36" s="17" t="s">
        <v>382</v>
      </c>
      <c r="E36" s="50">
        <v>12</v>
      </c>
      <c r="F36" s="125" t="s">
        <v>709</v>
      </c>
    </row>
    <row r="37" spans="1:6" s="37" customFormat="1">
      <c r="A37" s="54"/>
      <c r="B37" s="22"/>
      <c r="C37" s="53"/>
      <c r="D37" s="53"/>
      <c r="E37" s="53"/>
      <c r="F37" s="125"/>
    </row>
    <row r="38" spans="1:6">
      <c r="A38" s="21" t="s">
        <v>1065</v>
      </c>
      <c r="B38" s="22"/>
      <c r="C38" s="22"/>
      <c r="D38" s="22"/>
      <c r="E38" s="22"/>
    </row>
    <row r="39" spans="1:6">
      <c r="A39" s="27" t="s">
        <v>1061</v>
      </c>
      <c r="B39" s="23" t="s">
        <v>674</v>
      </c>
      <c r="C39" s="23" t="s">
        <v>499</v>
      </c>
      <c r="D39" s="23" t="s">
        <v>675</v>
      </c>
      <c r="E39" s="23" t="s">
        <v>1062</v>
      </c>
    </row>
    <row r="40" spans="1:6">
      <c r="A40" s="24" t="s">
        <v>1059</v>
      </c>
      <c r="B40" s="17" t="s">
        <v>382</v>
      </c>
      <c r="C40" s="17" t="s">
        <v>382</v>
      </c>
      <c r="D40" s="25">
        <v>1619</v>
      </c>
      <c r="E40" s="17" t="s">
        <v>382</v>
      </c>
      <c r="F40" s="124" t="s">
        <v>856</v>
      </c>
    </row>
    <row r="41" spans="1:6">
      <c r="A41" s="24" t="s">
        <v>444</v>
      </c>
      <c r="B41" s="17" t="s">
        <v>382</v>
      </c>
      <c r="C41" s="17" t="s">
        <v>819</v>
      </c>
      <c r="D41" s="25">
        <v>1676</v>
      </c>
      <c r="E41" s="17" t="s">
        <v>819</v>
      </c>
      <c r="F41" s="124" t="s">
        <v>856</v>
      </c>
    </row>
    <row r="42" spans="1:6">
      <c r="A42" s="24" t="s">
        <v>720</v>
      </c>
      <c r="B42" s="17" t="s">
        <v>382</v>
      </c>
      <c r="C42" s="9">
        <v>14259</v>
      </c>
      <c r="D42" s="17" t="s">
        <v>382</v>
      </c>
      <c r="E42" s="11">
        <v>1365</v>
      </c>
      <c r="F42" s="124" t="s">
        <v>856</v>
      </c>
    </row>
    <row r="43" spans="1:6">
      <c r="A43" s="24" t="s">
        <v>706</v>
      </c>
      <c r="B43" s="70">
        <v>7413</v>
      </c>
      <c r="C43" s="70">
        <v>4090</v>
      </c>
      <c r="D43" s="341">
        <v>2726</v>
      </c>
      <c r="E43" s="70">
        <v>4018</v>
      </c>
      <c r="F43" s="124" t="s">
        <v>856</v>
      </c>
    </row>
    <row r="44" spans="1:6">
      <c r="A44" s="24" t="s">
        <v>853</v>
      </c>
      <c r="B44" s="25">
        <v>2312</v>
      </c>
      <c r="C44" s="25">
        <v>11065</v>
      </c>
      <c r="D44" s="17" t="s">
        <v>382</v>
      </c>
      <c r="E44" s="17" t="s">
        <v>382</v>
      </c>
      <c r="F44" s="124" t="s">
        <v>856</v>
      </c>
    </row>
    <row r="45" spans="1:6">
      <c r="A45" s="24" t="s">
        <v>1063</v>
      </c>
      <c r="B45" s="17" t="s">
        <v>382</v>
      </c>
      <c r="C45" s="17" t="s">
        <v>382</v>
      </c>
      <c r="D45" s="17" t="s">
        <v>382</v>
      </c>
      <c r="E45" s="25">
        <v>14217</v>
      </c>
      <c r="F45" s="124" t="s">
        <v>856</v>
      </c>
    </row>
    <row r="46" spans="1:6">
      <c r="A46" s="24" t="s">
        <v>1058</v>
      </c>
      <c r="B46" s="17" t="s">
        <v>382</v>
      </c>
      <c r="C46" s="25">
        <v>396</v>
      </c>
      <c r="D46" s="38">
        <v>290</v>
      </c>
      <c r="E46" s="17" t="s">
        <v>382</v>
      </c>
      <c r="F46" s="124" t="s">
        <v>856</v>
      </c>
    </row>
    <row r="47" spans="1:6">
      <c r="A47" s="24" t="s">
        <v>737</v>
      </c>
      <c r="B47" s="70">
        <v>224</v>
      </c>
      <c r="C47" s="70">
        <v>679</v>
      </c>
      <c r="D47" s="70">
        <v>694</v>
      </c>
      <c r="E47" s="70">
        <v>570</v>
      </c>
      <c r="F47" s="124" t="s">
        <v>856</v>
      </c>
    </row>
    <row r="48" spans="1:6">
      <c r="A48" s="24" t="s">
        <v>1109</v>
      </c>
      <c r="B48" s="17" t="s">
        <v>382</v>
      </c>
      <c r="C48" s="17" t="s">
        <v>382</v>
      </c>
      <c r="D48" s="70">
        <v>2726</v>
      </c>
      <c r="E48" s="17" t="s">
        <v>382</v>
      </c>
      <c r="F48" s="127" t="s">
        <v>856</v>
      </c>
    </row>
    <row r="49" spans="1:6">
      <c r="A49" s="24" t="s">
        <v>1088</v>
      </c>
      <c r="B49" s="17">
        <v>217</v>
      </c>
      <c r="C49" s="26">
        <v>611</v>
      </c>
      <c r="D49" s="26">
        <v>175</v>
      </c>
      <c r="E49" s="17">
        <v>216</v>
      </c>
      <c r="F49" s="123" t="s">
        <v>1054</v>
      </c>
    </row>
    <row r="50" spans="1:6" ht="15.95" customHeight="1">
      <c r="A50" s="24" t="s">
        <v>1118</v>
      </c>
      <c r="B50" s="25">
        <v>59</v>
      </c>
      <c r="C50" s="25">
        <v>199</v>
      </c>
      <c r="D50" s="25">
        <v>68</v>
      </c>
      <c r="E50" s="17">
        <v>91</v>
      </c>
      <c r="F50" s="123" t="s">
        <v>1053</v>
      </c>
    </row>
    <row r="51" spans="1:6">
      <c r="A51" s="24" t="s">
        <v>673</v>
      </c>
      <c r="B51" s="17" t="s">
        <v>382</v>
      </c>
      <c r="C51" s="17" t="s">
        <v>382</v>
      </c>
      <c r="D51" s="17" t="s">
        <v>382</v>
      </c>
      <c r="E51" s="11">
        <v>101</v>
      </c>
      <c r="F51" s="125" t="s">
        <v>709</v>
      </c>
    </row>
    <row r="52" spans="1:6">
      <c r="A52" s="24" t="s">
        <v>1119</v>
      </c>
      <c r="B52" s="17" t="s">
        <v>819</v>
      </c>
      <c r="C52" s="26">
        <v>24</v>
      </c>
      <c r="D52" s="17" t="s">
        <v>382</v>
      </c>
      <c r="E52" s="17" t="s">
        <v>819</v>
      </c>
      <c r="F52" s="125" t="s">
        <v>709</v>
      </c>
    </row>
    <row r="53" spans="1:6">
      <c r="A53" s="24" t="s">
        <v>844</v>
      </c>
      <c r="B53" s="17" t="s">
        <v>382</v>
      </c>
      <c r="C53" s="17" t="s">
        <v>382</v>
      </c>
      <c r="D53" s="17" t="s">
        <v>382</v>
      </c>
      <c r="E53" s="50">
        <v>16</v>
      </c>
      <c r="F53" s="125" t="s">
        <v>709</v>
      </c>
    </row>
    <row r="54" spans="1:6">
      <c r="A54" s="24" t="s">
        <v>845</v>
      </c>
      <c r="B54" s="17" t="s">
        <v>382</v>
      </c>
      <c r="C54" s="17" t="s">
        <v>382</v>
      </c>
      <c r="D54" s="17" t="s">
        <v>382</v>
      </c>
      <c r="E54" s="50">
        <v>4</v>
      </c>
      <c r="F54" s="125" t="s">
        <v>709</v>
      </c>
    </row>
    <row r="56" spans="1:6">
      <c r="A56" s="21" t="s">
        <v>528</v>
      </c>
      <c r="B56" s="22"/>
      <c r="C56" s="22"/>
      <c r="D56" s="22"/>
      <c r="E56" s="22"/>
    </row>
    <row r="57" spans="1:6">
      <c r="A57" s="27" t="s">
        <v>1061</v>
      </c>
      <c r="B57" s="23" t="s">
        <v>674</v>
      </c>
      <c r="C57" s="23" t="s">
        <v>499</v>
      </c>
      <c r="D57" s="23" t="s">
        <v>675</v>
      </c>
      <c r="E57" s="23" t="s">
        <v>1062</v>
      </c>
    </row>
    <row r="58" spans="1:6">
      <c r="A58" s="24" t="s">
        <v>1059</v>
      </c>
      <c r="B58" s="17" t="s">
        <v>382</v>
      </c>
      <c r="C58" s="17" t="s">
        <v>382</v>
      </c>
      <c r="D58" s="25">
        <v>1516</v>
      </c>
      <c r="E58" s="17" t="s">
        <v>382</v>
      </c>
      <c r="F58" s="124" t="s">
        <v>856</v>
      </c>
    </row>
    <row r="59" spans="1:6">
      <c r="A59" s="24" t="s">
        <v>444</v>
      </c>
      <c r="B59" s="17" t="s">
        <v>382</v>
      </c>
      <c r="C59" s="17" t="s">
        <v>819</v>
      </c>
      <c r="D59" s="25">
        <v>1688</v>
      </c>
      <c r="E59" s="17" t="s">
        <v>819</v>
      </c>
      <c r="F59" s="124" t="s">
        <v>856</v>
      </c>
    </row>
    <row r="60" spans="1:6">
      <c r="A60" s="24" t="s">
        <v>720</v>
      </c>
      <c r="B60" s="17" t="s">
        <v>382</v>
      </c>
      <c r="C60" s="9">
        <v>14564</v>
      </c>
      <c r="D60" s="17" t="s">
        <v>382</v>
      </c>
      <c r="E60" s="11">
        <v>1271</v>
      </c>
      <c r="F60" s="124" t="s">
        <v>856</v>
      </c>
    </row>
    <row r="61" spans="1:6">
      <c r="A61" s="24" t="s">
        <v>706</v>
      </c>
      <c r="B61" s="70">
        <v>6319</v>
      </c>
      <c r="C61" s="70">
        <v>3382</v>
      </c>
      <c r="D61" s="341">
        <v>2237</v>
      </c>
      <c r="E61" s="70">
        <v>3513</v>
      </c>
      <c r="F61" s="124" t="s">
        <v>856</v>
      </c>
    </row>
    <row r="62" spans="1:6">
      <c r="A62" s="24" t="s">
        <v>853</v>
      </c>
      <c r="B62" s="11">
        <v>2221</v>
      </c>
      <c r="C62" s="9">
        <v>11208</v>
      </c>
      <c r="D62" s="17" t="s">
        <v>382</v>
      </c>
      <c r="E62" s="17" t="s">
        <v>382</v>
      </c>
      <c r="F62" s="124" t="s">
        <v>856</v>
      </c>
    </row>
    <row r="63" spans="1:6">
      <c r="A63" s="24" t="s">
        <v>1063</v>
      </c>
      <c r="B63" s="17" t="s">
        <v>382</v>
      </c>
      <c r="C63" s="17" t="s">
        <v>382</v>
      </c>
      <c r="D63" s="17" t="s">
        <v>382</v>
      </c>
      <c r="E63" s="9">
        <v>13374</v>
      </c>
      <c r="F63" s="124" t="s">
        <v>856</v>
      </c>
    </row>
    <row r="64" spans="1:6">
      <c r="A64" s="24" t="s">
        <v>590</v>
      </c>
      <c r="B64" s="17" t="s">
        <v>382</v>
      </c>
      <c r="C64" s="25">
        <v>151</v>
      </c>
      <c r="D64" s="25">
        <v>291</v>
      </c>
      <c r="E64" s="17" t="s">
        <v>382</v>
      </c>
      <c r="F64" s="124" t="s">
        <v>856</v>
      </c>
    </row>
    <row r="65" spans="1:6">
      <c r="A65" s="24" t="s">
        <v>737</v>
      </c>
      <c r="B65" s="50">
        <v>165</v>
      </c>
      <c r="C65" s="50">
        <v>549</v>
      </c>
      <c r="D65" s="50">
        <v>504</v>
      </c>
      <c r="E65" s="50">
        <v>428</v>
      </c>
      <c r="F65" s="124" t="s">
        <v>856</v>
      </c>
    </row>
    <row r="66" spans="1:6">
      <c r="A66" s="24" t="s">
        <v>1109</v>
      </c>
      <c r="B66" s="17" t="s">
        <v>382</v>
      </c>
      <c r="C66" s="17" t="s">
        <v>382</v>
      </c>
      <c r="D66" s="28">
        <v>656</v>
      </c>
      <c r="E66" s="17" t="s">
        <v>382</v>
      </c>
      <c r="F66" s="127" t="s">
        <v>856</v>
      </c>
    </row>
    <row r="67" spans="1:6">
      <c r="A67" s="24" t="s">
        <v>1088</v>
      </c>
      <c r="B67" s="9">
        <v>181</v>
      </c>
      <c r="C67" s="9">
        <v>561</v>
      </c>
      <c r="D67" s="9">
        <v>156</v>
      </c>
      <c r="E67" s="17">
        <v>195</v>
      </c>
      <c r="F67" s="123" t="s">
        <v>1054</v>
      </c>
    </row>
    <row r="68" spans="1:6">
      <c r="A68" s="24" t="s">
        <v>581</v>
      </c>
      <c r="B68" s="25">
        <v>65</v>
      </c>
      <c r="C68" s="25">
        <v>170</v>
      </c>
      <c r="D68" s="25">
        <v>167</v>
      </c>
      <c r="E68" s="17">
        <v>109</v>
      </c>
      <c r="F68" s="123" t="s">
        <v>1053</v>
      </c>
    </row>
    <row r="69" spans="1:6">
      <c r="A69" s="24" t="s">
        <v>673</v>
      </c>
      <c r="B69" s="17" t="s">
        <v>382</v>
      </c>
      <c r="C69" s="17" t="s">
        <v>382</v>
      </c>
      <c r="D69" s="17" t="s">
        <v>382</v>
      </c>
      <c r="E69" s="11">
        <v>155</v>
      </c>
      <c r="F69" s="125" t="s">
        <v>709</v>
      </c>
    </row>
    <row r="70" spans="1:6">
      <c r="A70" s="147" t="s">
        <v>1119</v>
      </c>
      <c r="B70" s="17" t="s">
        <v>819</v>
      </c>
      <c r="C70" s="26">
        <v>78</v>
      </c>
      <c r="D70" s="26" t="s">
        <v>382</v>
      </c>
      <c r="E70" s="17" t="s">
        <v>819</v>
      </c>
      <c r="F70" s="125" t="s">
        <v>709</v>
      </c>
    </row>
    <row r="71" spans="1:6">
      <c r="A71" s="24" t="s">
        <v>844</v>
      </c>
      <c r="B71" s="17" t="s">
        <v>382</v>
      </c>
      <c r="C71" s="17" t="s">
        <v>382</v>
      </c>
      <c r="D71" s="17" t="s">
        <v>382</v>
      </c>
      <c r="E71" s="50">
        <v>140</v>
      </c>
      <c r="F71" s="125" t="s">
        <v>709</v>
      </c>
    </row>
    <row r="72" spans="1:6">
      <c r="A72" s="24" t="s">
        <v>845</v>
      </c>
      <c r="B72" s="17" t="s">
        <v>382</v>
      </c>
      <c r="C72" s="17" t="s">
        <v>382</v>
      </c>
      <c r="D72" s="17" t="s">
        <v>382</v>
      </c>
      <c r="E72" s="50">
        <v>15</v>
      </c>
      <c r="F72" s="125" t="s">
        <v>709</v>
      </c>
    </row>
    <row r="74" spans="1:6">
      <c r="A74" s="21" t="s">
        <v>529</v>
      </c>
      <c r="B74" s="22"/>
      <c r="C74" s="22"/>
      <c r="D74" s="22"/>
      <c r="E74" s="22"/>
    </row>
    <row r="75" spans="1:6">
      <c r="A75" s="27" t="s">
        <v>1061</v>
      </c>
      <c r="B75" s="23" t="s">
        <v>674</v>
      </c>
      <c r="C75" s="23" t="s">
        <v>499</v>
      </c>
      <c r="D75" s="23" t="s">
        <v>675</v>
      </c>
      <c r="E75" s="23" t="s">
        <v>1062</v>
      </c>
    </row>
    <row r="76" spans="1:6">
      <c r="A76" s="24" t="s">
        <v>1059</v>
      </c>
      <c r="B76" s="17" t="s">
        <v>382</v>
      </c>
      <c r="C76" s="17" t="s">
        <v>382</v>
      </c>
      <c r="D76" s="25">
        <v>1794</v>
      </c>
      <c r="E76" s="17" t="s">
        <v>382</v>
      </c>
      <c r="F76" s="124" t="s">
        <v>856</v>
      </c>
    </row>
    <row r="77" spans="1:6">
      <c r="A77" s="24" t="s">
        <v>444</v>
      </c>
      <c r="B77" s="17" t="s">
        <v>382</v>
      </c>
      <c r="C77" s="17" t="s">
        <v>382</v>
      </c>
      <c r="D77" s="25">
        <v>2176</v>
      </c>
      <c r="E77" s="17" t="s">
        <v>382</v>
      </c>
      <c r="F77" s="124" t="s">
        <v>856</v>
      </c>
    </row>
    <row r="78" spans="1:6">
      <c r="A78" s="24" t="s">
        <v>720</v>
      </c>
      <c r="B78" s="17" t="s">
        <v>382</v>
      </c>
      <c r="C78" s="9">
        <v>12668</v>
      </c>
      <c r="D78" s="17" t="s">
        <v>382</v>
      </c>
      <c r="E78" s="11">
        <v>2146</v>
      </c>
      <c r="F78" s="124" t="s">
        <v>856</v>
      </c>
    </row>
    <row r="79" spans="1:6">
      <c r="A79" s="145" t="s">
        <v>706</v>
      </c>
      <c r="B79" s="156">
        <v>7312</v>
      </c>
      <c r="C79" s="70">
        <v>4477</v>
      </c>
      <c r="D79" s="341">
        <v>2242</v>
      </c>
      <c r="E79" s="70">
        <v>3765</v>
      </c>
      <c r="F79" s="124" t="s">
        <v>856</v>
      </c>
    </row>
    <row r="80" spans="1:6">
      <c r="A80" s="24" t="s">
        <v>853</v>
      </c>
      <c r="B80" s="25">
        <v>2264</v>
      </c>
      <c r="C80" s="25">
        <v>11079</v>
      </c>
      <c r="D80" s="17" t="s">
        <v>382</v>
      </c>
      <c r="E80" s="17" t="s">
        <v>382</v>
      </c>
      <c r="F80" s="124" t="s">
        <v>856</v>
      </c>
    </row>
    <row r="81" spans="1:6">
      <c r="A81" s="24" t="s">
        <v>1063</v>
      </c>
      <c r="B81" s="17" t="s">
        <v>382</v>
      </c>
      <c r="C81" s="17" t="s">
        <v>382</v>
      </c>
      <c r="D81" s="17" t="s">
        <v>382</v>
      </c>
      <c r="E81" s="25">
        <v>12790</v>
      </c>
      <c r="F81" s="124" t="s">
        <v>856</v>
      </c>
    </row>
    <row r="82" spans="1:6">
      <c r="A82" s="24" t="s">
        <v>735</v>
      </c>
      <c r="B82" s="17" t="s">
        <v>382</v>
      </c>
      <c r="C82" s="25">
        <v>399</v>
      </c>
      <c r="D82" s="38">
        <v>417</v>
      </c>
      <c r="E82" s="17" t="s">
        <v>382</v>
      </c>
      <c r="F82" s="124" t="s">
        <v>856</v>
      </c>
    </row>
    <row r="83" spans="1:6">
      <c r="A83" s="24" t="s">
        <v>737</v>
      </c>
      <c r="B83" s="70">
        <v>294</v>
      </c>
      <c r="C83" s="70">
        <v>753</v>
      </c>
      <c r="D83" s="70">
        <v>702</v>
      </c>
      <c r="E83" s="70">
        <v>475</v>
      </c>
      <c r="F83" s="124" t="s">
        <v>856</v>
      </c>
    </row>
    <row r="84" spans="1:6">
      <c r="A84" s="24" t="s">
        <v>1109</v>
      </c>
      <c r="B84" s="17" t="s">
        <v>382</v>
      </c>
      <c r="C84" s="17" t="s">
        <v>382</v>
      </c>
      <c r="D84" s="70">
        <v>1013</v>
      </c>
      <c r="E84" s="17" t="s">
        <v>382</v>
      </c>
      <c r="F84" s="127" t="s">
        <v>856</v>
      </c>
    </row>
    <row r="85" spans="1:6">
      <c r="A85" s="24" t="s">
        <v>843</v>
      </c>
      <c r="B85" s="17">
        <v>723</v>
      </c>
      <c r="C85" s="17">
        <v>2026</v>
      </c>
      <c r="D85" s="17">
        <v>399</v>
      </c>
      <c r="E85" s="17" t="s">
        <v>819</v>
      </c>
      <c r="F85" s="123" t="s">
        <v>1054</v>
      </c>
    </row>
    <row r="86" spans="1:6">
      <c r="A86" s="24" t="s">
        <v>818</v>
      </c>
      <c r="B86" s="25">
        <v>118</v>
      </c>
      <c r="C86" s="25">
        <v>267</v>
      </c>
      <c r="D86" s="25">
        <v>226</v>
      </c>
      <c r="E86" s="17" t="s">
        <v>382</v>
      </c>
      <c r="F86" s="123" t="s">
        <v>1053</v>
      </c>
    </row>
    <row r="87" spans="1:6">
      <c r="A87" s="24" t="s">
        <v>673</v>
      </c>
      <c r="B87" s="17" t="s">
        <v>382</v>
      </c>
      <c r="C87" s="17" t="s">
        <v>382</v>
      </c>
      <c r="D87" s="17" t="s">
        <v>382</v>
      </c>
      <c r="E87" s="11">
        <v>97</v>
      </c>
      <c r="F87" s="125" t="s">
        <v>709</v>
      </c>
    </row>
    <row r="88" spans="1:6">
      <c r="A88" s="10" t="s">
        <v>1119</v>
      </c>
      <c r="B88" s="17" t="s">
        <v>382</v>
      </c>
      <c r="C88" s="70">
        <v>93</v>
      </c>
      <c r="D88" s="17" t="s">
        <v>382</v>
      </c>
      <c r="E88" s="17" t="s">
        <v>382</v>
      </c>
      <c r="F88" s="125" t="s">
        <v>709</v>
      </c>
    </row>
    <row r="89" spans="1:6">
      <c r="A89" s="145" t="s">
        <v>844</v>
      </c>
      <c r="B89" s="156" t="s">
        <v>382</v>
      </c>
      <c r="C89" s="156" t="s">
        <v>382</v>
      </c>
      <c r="D89" s="156" t="s">
        <v>382</v>
      </c>
      <c r="E89" s="50">
        <v>104</v>
      </c>
      <c r="F89" s="123" t="s">
        <v>709</v>
      </c>
    </row>
    <row r="90" spans="1:6">
      <c r="A90" s="145" t="s">
        <v>845</v>
      </c>
      <c r="B90" s="156" t="s">
        <v>382</v>
      </c>
      <c r="C90" s="156" t="s">
        <v>382</v>
      </c>
      <c r="D90" s="156" t="s">
        <v>382</v>
      </c>
      <c r="E90" s="50">
        <v>15</v>
      </c>
      <c r="F90" s="123" t="s">
        <v>709</v>
      </c>
    </row>
    <row r="92" spans="1:6">
      <c r="A92" s="21" t="s">
        <v>491</v>
      </c>
      <c r="B92" s="22"/>
      <c r="C92" s="22"/>
      <c r="D92" s="22"/>
      <c r="E92" s="22"/>
    </row>
    <row r="93" spans="1:6">
      <c r="A93" s="27" t="s">
        <v>1061</v>
      </c>
      <c r="B93" s="23" t="s">
        <v>674</v>
      </c>
      <c r="C93" s="23" t="s">
        <v>499</v>
      </c>
      <c r="D93" s="23" t="s">
        <v>675</v>
      </c>
      <c r="E93" s="23" t="s">
        <v>1062</v>
      </c>
    </row>
    <row r="94" spans="1:6">
      <c r="A94" s="24" t="s">
        <v>1059</v>
      </c>
      <c r="B94" s="17" t="s">
        <v>382</v>
      </c>
      <c r="C94" s="17" t="s">
        <v>382</v>
      </c>
      <c r="D94" s="25">
        <v>1380</v>
      </c>
      <c r="E94" s="17" t="s">
        <v>382</v>
      </c>
      <c r="F94" s="124" t="s">
        <v>856</v>
      </c>
    </row>
    <row r="95" spans="1:6">
      <c r="A95" s="24" t="s">
        <v>444</v>
      </c>
      <c r="B95" s="17" t="s">
        <v>382</v>
      </c>
      <c r="C95" s="17" t="s">
        <v>382</v>
      </c>
      <c r="D95" s="25">
        <v>1630</v>
      </c>
      <c r="E95" s="17" t="s">
        <v>382</v>
      </c>
      <c r="F95" s="124" t="s">
        <v>856</v>
      </c>
    </row>
    <row r="96" spans="1:6">
      <c r="A96" s="24" t="s">
        <v>720</v>
      </c>
      <c r="B96" s="17" t="s">
        <v>382</v>
      </c>
      <c r="C96" s="9">
        <v>13639</v>
      </c>
      <c r="D96" s="17" t="s">
        <v>382</v>
      </c>
      <c r="E96" s="11">
        <v>1262</v>
      </c>
      <c r="F96" s="124" t="s">
        <v>856</v>
      </c>
    </row>
    <row r="97" spans="1:6">
      <c r="A97" s="158" t="s">
        <v>706</v>
      </c>
      <c r="B97" s="156">
        <v>5532</v>
      </c>
      <c r="C97" s="70">
        <v>1544</v>
      </c>
      <c r="D97" s="341">
        <v>2151</v>
      </c>
      <c r="E97" s="70">
        <v>2091</v>
      </c>
      <c r="F97" s="124" t="s">
        <v>856</v>
      </c>
    </row>
    <row r="98" spans="1:6">
      <c r="A98" s="24" t="s">
        <v>853</v>
      </c>
      <c r="B98" s="249">
        <v>2006</v>
      </c>
      <c r="C98" s="9">
        <v>10967</v>
      </c>
      <c r="D98" s="17" t="s">
        <v>382</v>
      </c>
      <c r="E98" s="17" t="s">
        <v>382</v>
      </c>
      <c r="F98" s="124" t="s">
        <v>856</v>
      </c>
    </row>
    <row r="99" spans="1:6">
      <c r="A99" s="24" t="s">
        <v>1063</v>
      </c>
      <c r="B99" s="17" t="s">
        <v>382</v>
      </c>
      <c r="C99" s="17" t="s">
        <v>382</v>
      </c>
      <c r="D99" s="17" t="s">
        <v>382</v>
      </c>
      <c r="E99" s="25">
        <v>10598</v>
      </c>
      <c r="F99" s="124" t="s">
        <v>856</v>
      </c>
    </row>
    <row r="100" spans="1:6">
      <c r="A100" s="24" t="s">
        <v>1058</v>
      </c>
      <c r="B100" s="17" t="s">
        <v>382</v>
      </c>
      <c r="C100" s="25">
        <v>235</v>
      </c>
      <c r="D100" s="38">
        <v>311</v>
      </c>
      <c r="E100" s="17" t="s">
        <v>382</v>
      </c>
      <c r="F100" s="124" t="s">
        <v>856</v>
      </c>
    </row>
    <row r="101" spans="1:6">
      <c r="A101" s="24" t="s">
        <v>737</v>
      </c>
      <c r="B101" s="70">
        <v>300</v>
      </c>
      <c r="C101" s="70">
        <v>619</v>
      </c>
      <c r="D101" s="70">
        <v>594</v>
      </c>
      <c r="E101" s="70">
        <v>450</v>
      </c>
      <c r="F101" s="124" t="s">
        <v>856</v>
      </c>
    </row>
    <row r="102" spans="1:6">
      <c r="A102" s="24" t="s">
        <v>1109</v>
      </c>
      <c r="B102" s="17" t="s">
        <v>382</v>
      </c>
      <c r="C102" s="17" t="s">
        <v>382</v>
      </c>
      <c r="D102" s="70">
        <v>1174</v>
      </c>
      <c r="E102" s="17" t="s">
        <v>382</v>
      </c>
      <c r="F102" s="127" t="s">
        <v>856</v>
      </c>
    </row>
    <row r="103" spans="1:6">
      <c r="A103" s="24" t="s">
        <v>1088</v>
      </c>
      <c r="B103" s="17">
        <v>252</v>
      </c>
      <c r="C103" s="17">
        <v>1063</v>
      </c>
      <c r="D103" s="17">
        <v>240</v>
      </c>
      <c r="E103" s="17" t="s">
        <v>819</v>
      </c>
      <c r="F103" s="123" t="s">
        <v>1054</v>
      </c>
    </row>
    <row r="104" spans="1:6">
      <c r="A104" s="24" t="s">
        <v>1118</v>
      </c>
      <c r="B104" s="25">
        <v>58</v>
      </c>
      <c r="C104" s="25">
        <v>141</v>
      </c>
      <c r="D104" s="25">
        <v>518</v>
      </c>
      <c r="E104" s="17" t="s">
        <v>382</v>
      </c>
      <c r="F104" s="123" t="s">
        <v>1053</v>
      </c>
    </row>
    <row r="105" spans="1:6">
      <c r="A105" s="24" t="s">
        <v>673</v>
      </c>
      <c r="B105" s="17" t="s">
        <v>382</v>
      </c>
      <c r="C105" s="17" t="s">
        <v>382</v>
      </c>
      <c r="D105" s="17" t="s">
        <v>382</v>
      </c>
      <c r="E105" s="11">
        <v>107</v>
      </c>
      <c r="F105" s="125" t="s">
        <v>709</v>
      </c>
    </row>
    <row r="106" spans="1:6">
      <c r="A106" s="10" t="s">
        <v>1119</v>
      </c>
      <c r="B106" s="17" t="s">
        <v>382</v>
      </c>
      <c r="C106" s="70">
        <v>107</v>
      </c>
      <c r="D106" s="17" t="s">
        <v>382</v>
      </c>
      <c r="E106" s="17" t="s">
        <v>382</v>
      </c>
      <c r="F106" s="125" t="s">
        <v>709</v>
      </c>
    </row>
    <row r="107" spans="1:6">
      <c r="A107" s="24" t="s">
        <v>844</v>
      </c>
      <c r="B107" s="17" t="s">
        <v>382</v>
      </c>
      <c r="C107" s="17" t="s">
        <v>382</v>
      </c>
      <c r="D107" s="17" t="s">
        <v>382</v>
      </c>
      <c r="E107" s="50">
        <v>33</v>
      </c>
      <c r="F107" s="125" t="s">
        <v>709</v>
      </c>
    </row>
    <row r="108" spans="1:6">
      <c r="A108" s="24" t="s">
        <v>845</v>
      </c>
      <c r="B108" s="17" t="s">
        <v>382</v>
      </c>
      <c r="C108" s="17" t="s">
        <v>382</v>
      </c>
      <c r="D108" s="17" t="s">
        <v>382</v>
      </c>
      <c r="E108" s="50">
        <v>23</v>
      </c>
      <c r="F108" s="125" t="s">
        <v>709</v>
      </c>
    </row>
    <row r="110" spans="1:6">
      <c r="A110" s="21" t="s">
        <v>1131</v>
      </c>
      <c r="B110" s="22"/>
      <c r="C110" s="22"/>
      <c r="D110" s="22"/>
      <c r="E110" s="22"/>
    </row>
    <row r="111" spans="1:6">
      <c r="A111" s="27" t="s">
        <v>1061</v>
      </c>
      <c r="B111" s="23" t="s">
        <v>674</v>
      </c>
      <c r="C111" s="23" t="s">
        <v>499</v>
      </c>
      <c r="D111" s="23" t="s">
        <v>675</v>
      </c>
      <c r="E111" s="23" t="s">
        <v>1062</v>
      </c>
    </row>
    <row r="112" spans="1:6">
      <c r="A112" s="24" t="s">
        <v>1059</v>
      </c>
      <c r="B112" s="17" t="s">
        <v>819</v>
      </c>
      <c r="C112" s="17" t="s">
        <v>819</v>
      </c>
      <c r="D112" s="25">
        <v>2503</v>
      </c>
      <c r="E112" s="17" t="s">
        <v>819</v>
      </c>
      <c r="F112" s="124" t="s">
        <v>856</v>
      </c>
    </row>
    <row r="113" spans="1:6">
      <c r="A113" s="24" t="s">
        <v>444</v>
      </c>
      <c r="B113" s="17" t="s">
        <v>819</v>
      </c>
      <c r="C113" s="17" t="s">
        <v>819</v>
      </c>
      <c r="D113" s="25">
        <v>2532</v>
      </c>
      <c r="E113" s="17" t="s">
        <v>819</v>
      </c>
      <c r="F113" s="124" t="s">
        <v>856</v>
      </c>
    </row>
    <row r="114" spans="1:6">
      <c r="A114" s="24" t="s">
        <v>720</v>
      </c>
      <c r="B114" s="17" t="s">
        <v>819</v>
      </c>
      <c r="C114" s="70">
        <v>13054</v>
      </c>
      <c r="D114" s="17" t="s">
        <v>819</v>
      </c>
      <c r="E114" s="11">
        <v>1953</v>
      </c>
      <c r="F114" s="124" t="s">
        <v>856</v>
      </c>
    </row>
    <row r="115" spans="1:6">
      <c r="A115" s="24" t="s">
        <v>706</v>
      </c>
      <c r="B115" s="156">
        <v>5462</v>
      </c>
      <c r="C115" s="70">
        <v>2837</v>
      </c>
      <c r="D115" s="341">
        <v>2688</v>
      </c>
      <c r="E115" s="70">
        <v>3073</v>
      </c>
      <c r="F115" s="124" t="s">
        <v>856</v>
      </c>
    </row>
    <row r="116" spans="1:6">
      <c r="A116" s="24" t="s">
        <v>853</v>
      </c>
      <c r="B116" s="11">
        <v>2156</v>
      </c>
      <c r="C116" s="70">
        <v>10741</v>
      </c>
      <c r="D116" s="17" t="s">
        <v>819</v>
      </c>
      <c r="E116" s="17" t="s">
        <v>819</v>
      </c>
      <c r="F116" s="124" t="s">
        <v>856</v>
      </c>
    </row>
    <row r="117" spans="1:6">
      <c r="A117" s="24" t="s">
        <v>1063</v>
      </c>
      <c r="B117" s="17" t="s">
        <v>819</v>
      </c>
      <c r="C117" s="17" t="s">
        <v>819</v>
      </c>
      <c r="D117" s="17" t="s">
        <v>819</v>
      </c>
      <c r="E117" s="25">
        <v>12483</v>
      </c>
      <c r="F117" s="124" t="s">
        <v>856</v>
      </c>
    </row>
    <row r="118" spans="1:6">
      <c r="A118" s="24" t="s">
        <v>1058</v>
      </c>
      <c r="B118" s="17" t="s">
        <v>819</v>
      </c>
      <c r="C118" s="25">
        <v>372</v>
      </c>
      <c r="D118" s="38">
        <v>510</v>
      </c>
      <c r="E118" s="17" t="s">
        <v>819</v>
      </c>
      <c r="F118" s="124" t="s">
        <v>856</v>
      </c>
    </row>
    <row r="119" spans="1:6">
      <c r="A119" s="24" t="s">
        <v>736</v>
      </c>
      <c r="B119" s="70">
        <v>162</v>
      </c>
      <c r="C119" s="70">
        <v>557</v>
      </c>
      <c r="D119" s="70">
        <v>615</v>
      </c>
      <c r="E119" s="70">
        <v>669</v>
      </c>
      <c r="F119" s="124" t="s">
        <v>856</v>
      </c>
    </row>
    <row r="120" spans="1:6">
      <c r="A120" s="24" t="s">
        <v>1109</v>
      </c>
      <c r="B120" s="17" t="s">
        <v>819</v>
      </c>
      <c r="C120" s="17" t="s">
        <v>819</v>
      </c>
      <c r="D120" s="70">
        <v>694</v>
      </c>
      <c r="E120" s="17" t="s">
        <v>819</v>
      </c>
      <c r="F120" s="127" t="s">
        <v>856</v>
      </c>
    </row>
    <row r="121" spans="1:6">
      <c r="A121" s="24" t="s">
        <v>1088</v>
      </c>
      <c r="B121" s="17">
        <v>130</v>
      </c>
      <c r="C121" s="17">
        <v>427</v>
      </c>
      <c r="D121" s="17">
        <v>167</v>
      </c>
      <c r="E121" s="17" t="s">
        <v>819</v>
      </c>
      <c r="F121" s="123" t="s">
        <v>1054</v>
      </c>
    </row>
    <row r="122" spans="1:6">
      <c r="A122" s="24" t="s">
        <v>1118</v>
      </c>
      <c r="B122" s="25">
        <v>52</v>
      </c>
      <c r="C122" s="25">
        <v>199</v>
      </c>
      <c r="D122" s="25">
        <v>78</v>
      </c>
      <c r="E122" s="17" t="s">
        <v>819</v>
      </c>
      <c r="F122" s="123" t="s">
        <v>1053</v>
      </c>
    </row>
    <row r="123" spans="1:6">
      <c r="A123" s="24" t="s">
        <v>673</v>
      </c>
      <c r="B123" s="17" t="s">
        <v>819</v>
      </c>
      <c r="C123" s="17" t="s">
        <v>819</v>
      </c>
      <c r="D123" s="17" t="s">
        <v>819</v>
      </c>
      <c r="E123" s="11">
        <v>279</v>
      </c>
      <c r="F123" s="125" t="s">
        <v>709</v>
      </c>
    </row>
    <row r="124" spans="1:6">
      <c r="A124" s="145" t="s">
        <v>774</v>
      </c>
      <c r="B124" s="17" t="s">
        <v>819</v>
      </c>
      <c r="C124" s="70">
        <v>128</v>
      </c>
      <c r="D124" s="17" t="s">
        <v>819</v>
      </c>
      <c r="E124" s="17" t="s">
        <v>819</v>
      </c>
      <c r="F124" s="125" t="s">
        <v>709</v>
      </c>
    </row>
    <row r="125" spans="1:6">
      <c r="A125" s="24" t="s">
        <v>844</v>
      </c>
      <c r="B125" s="17" t="s">
        <v>819</v>
      </c>
      <c r="C125" s="17" t="s">
        <v>819</v>
      </c>
      <c r="D125" s="17" t="s">
        <v>819</v>
      </c>
      <c r="E125" s="70">
        <v>32</v>
      </c>
      <c r="F125" s="125" t="s">
        <v>709</v>
      </c>
    </row>
    <row r="126" spans="1:6">
      <c r="A126" s="24" t="s">
        <v>845</v>
      </c>
      <c r="B126" s="17" t="s">
        <v>819</v>
      </c>
      <c r="C126" s="17" t="s">
        <v>819</v>
      </c>
      <c r="D126" s="17" t="s">
        <v>819</v>
      </c>
      <c r="E126" s="70">
        <v>15</v>
      </c>
      <c r="F126" s="125" t="s">
        <v>709</v>
      </c>
    </row>
    <row r="128" spans="1:6">
      <c r="A128" s="21" t="s">
        <v>493</v>
      </c>
      <c r="B128" s="22"/>
      <c r="C128" s="22"/>
      <c r="D128" s="22"/>
      <c r="E128" s="22"/>
    </row>
    <row r="129" spans="1:6">
      <c r="A129" s="27" t="s">
        <v>1061</v>
      </c>
      <c r="B129" s="23" t="s">
        <v>674</v>
      </c>
      <c r="C129" s="23" t="s">
        <v>499</v>
      </c>
      <c r="D129" s="23" t="s">
        <v>675</v>
      </c>
      <c r="E129" s="23" t="s">
        <v>1062</v>
      </c>
    </row>
    <row r="130" spans="1:6">
      <c r="A130" s="24" t="s">
        <v>1059</v>
      </c>
      <c r="B130" s="17" t="s">
        <v>819</v>
      </c>
      <c r="C130" s="17" t="s">
        <v>819</v>
      </c>
      <c r="D130" s="25">
        <v>1544</v>
      </c>
      <c r="E130" s="17" t="s">
        <v>819</v>
      </c>
      <c r="F130" s="124" t="s">
        <v>856</v>
      </c>
    </row>
    <row r="131" spans="1:6">
      <c r="A131" s="24" t="s">
        <v>444</v>
      </c>
      <c r="B131" s="17" t="s">
        <v>819</v>
      </c>
      <c r="C131" s="17" t="s">
        <v>819</v>
      </c>
      <c r="D131" s="25">
        <v>1453</v>
      </c>
      <c r="E131" s="17" t="s">
        <v>819</v>
      </c>
      <c r="F131" s="124" t="s">
        <v>856</v>
      </c>
    </row>
    <row r="132" spans="1:6" ht="16.7" customHeight="1">
      <c r="A132" s="24" t="s">
        <v>720</v>
      </c>
      <c r="B132" s="17" t="s">
        <v>819</v>
      </c>
      <c r="C132" s="25">
        <v>13295</v>
      </c>
      <c r="D132" s="17" t="s">
        <v>819</v>
      </c>
      <c r="E132" s="157">
        <v>1732</v>
      </c>
      <c r="F132" s="124" t="s">
        <v>856</v>
      </c>
    </row>
    <row r="133" spans="1:6" ht="16.7" customHeight="1">
      <c r="A133" s="24" t="s">
        <v>706</v>
      </c>
      <c r="B133" s="156">
        <v>6607</v>
      </c>
      <c r="C133" s="70">
        <v>3480</v>
      </c>
      <c r="D133" s="340">
        <v>3617</v>
      </c>
      <c r="E133" s="70">
        <v>3546</v>
      </c>
      <c r="F133" s="124" t="s">
        <v>856</v>
      </c>
    </row>
    <row r="134" spans="1:6">
      <c r="A134" s="24" t="s">
        <v>853</v>
      </c>
      <c r="B134" s="11">
        <v>2207</v>
      </c>
      <c r="C134" s="9">
        <v>10461</v>
      </c>
      <c r="D134" s="17" t="s">
        <v>819</v>
      </c>
      <c r="E134" s="17" t="s">
        <v>819</v>
      </c>
      <c r="F134" s="124" t="s">
        <v>856</v>
      </c>
    </row>
    <row r="135" spans="1:6">
      <c r="A135" s="24" t="s">
        <v>1063</v>
      </c>
      <c r="B135" s="17" t="s">
        <v>819</v>
      </c>
      <c r="C135" s="17" t="s">
        <v>819</v>
      </c>
      <c r="D135" s="17" t="s">
        <v>819</v>
      </c>
      <c r="E135" s="25">
        <v>13011</v>
      </c>
      <c r="F135" s="124" t="s">
        <v>856</v>
      </c>
    </row>
    <row r="136" spans="1:6">
      <c r="A136" s="24" t="s">
        <v>1058</v>
      </c>
      <c r="B136" s="17" t="s">
        <v>819</v>
      </c>
      <c r="C136" s="25">
        <v>320</v>
      </c>
      <c r="D136" s="38">
        <v>369</v>
      </c>
      <c r="E136" s="17" t="s">
        <v>819</v>
      </c>
      <c r="F136" s="124" t="s">
        <v>856</v>
      </c>
    </row>
    <row r="137" spans="1:6">
      <c r="A137" s="24" t="s">
        <v>737</v>
      </c>
      <c r="B137" s="70">
        <v>195</v>
      </c>
      <c r="C137" s="70">
        <v>831</v>
      </c>
      <c r="D137" s="70">
        <v>1099</v>
      </c>
      <c r="E137" s="70">
        <v>617</v>
      </c>
      <c r="F137" s="124" t="s">
        <v>856</v>
      </c>
    </row>
    <row r="138" spans="1:6">
      <c r="A138" s="24" t="s">
        <v>1109</v>
      </c>
      <c r="B138" s="17" t="s">
        <v>819</v>
      </c>
      <c r="C138" s="17" t="s">
        <v>819</v>
      </c>
      <c r="D138" s="70">
        <v>1283</v>
      </c>
      <c r="E138" s="17" t="s">
        <v>819</v>
      </c>
      <c r="F138" s="127" t="s">
        <v>856</v>
      </c>
    </row>
    <row r="139" spans="1:6">
      <c r="A139" s="24" t="s">
        <v>1088</v>
      </c>
      <c r="B139" s="17">
        <v>394</v>
      </c>
      <c r="C139" s="17">
        <v>395</v>
      </c>
      <c r="D139" s="17">
        <v>136</v>
      </c>
      <c r="E139" s="17" t="s">
        <v>819</v>
      </c>
      <c r="F139" s="123" t="s">
        <v>1054</v>
      </c>
    </row>
    <row r="140" spans="1:6">
      <c r="A140" s="24" t="s">
        <v>818</v>
      </c>
      <c r="B140" s="25">
        <v>85</v>
      </c>
      <c r="C140" s="25">
        <v>315</v>
      </c>
      <c r="D140" s="25">
        <v>299</v>
      </c>
      <c r="E140" s="17" t="s">
        <v>819</v>
      </c>
      <c r="F140" s="123" t="s">
        <v>1053</v>
      </c>
    </row>
    <row r="141" spans="1:6">
      <c r="A141" s="24" t="s">
        <v>673</v>
      </c>
      <c r="B141" s="17" t="s">
        <v>819</v>
      </c>
      <c r="C141" s="17" t="s">
        <v>819</v>
      </c>
      <c r="D141" s="17" t="s">
        <v>819</v>
      </c>
      <c r="E141" s="11">
        <v>251</v>
      </c>
      <c r="F141" s="125" t="s">
        <v>709</v>
      </c>
    </row>
    <row r="142" spans="1:6">
      <c r="A142" s="10" t="s">
        <v>1119</v>
      </c>
      <c r="B142" s="17" t="s">
        <v>819</v>
      </c>
      <c r="C142" s="70">
        <v>97</v>
      </c>
      <c r="D142" s="17" t="s">
        <v>819</v>
      </c>
      <c r="E142" s="17" t="s">
        <v>819</v>
      </c>
      <c r="F142" s="125" t="s">
        <v>709</v>
      </c>
    </row>
    <row r="143" spans="1:6">
      <c r="A143" s="24" t="s">
        <v>844</v>
      </c>
      <c r="B143" s="17" t="s">
        <v>819</v>
      </c>
      <c r="C143" s="17" t="s">
        <v>819</v>
      </c>
      <c r="D143" s="17" t="s">
        <v>819</v>
      </c>
      <c r="E143" s="50">
        <v>171</v>
      </c>
      <c r="F143" s="125" t="s">
        <v>709</v>
      </c>
    </row>
    <row r="144" spans="1:6">
      <c r="A144" s="24" t="s">
        <v>845</v>
      </c>
      <c r="B144" s="17" t="s">
        <v>819</v>
      </c>
      <c r="C144" s="17" t="s">
        <v>819</v>
      </c>
      <c r="D144" s="17" t="s">
        <v>819</v>
      </c>
      <c r="E144" s="50">
        <v>6</v>
      </c>
      <c r="F144" s="125" t="s">
        <v>709</v>
      </c>
    </row>
    <row r="146" spans="1:6">
      <c r="A146" s="21" t="s">
        <v>477</v>
      </c>
      <c r="B146" s="22"/>
      <c r="C146" s="22"/>
      <c r="D146" s="22"/>
      <c r="E146" s="22"/>
    </row>
    <row r="147" spans="1:6">
      <c r="A147" s="27" t="s">
        <v>1061</v>
      </c>
      <c r="B147" s="23" t="s">
        <v>674</v>
      </c>
      <c r="C147" s="23" t="s">
        <v>499</v>
      </c>
      <c r="D147" s="23" t="s">
        <v>675</v>
      </c>
      <c r="E147" s="23" t="s">
        <v>1062</v>
      </c>
    </row>
    <row r="148" spans="1:6">
      <c r="A148" s="24" t="s">
        <v>1059</v>
      </c>
      <c r="B148" s="17" t="s">
        <v>819</v>
      </c>
      <c r="C148" s="17" t="s">
        <v>819</v>
      </c>
      <c r="D148" s="25">
        <v>2748</v>
      </c>
      <c r="E148" s="17" t="s">
        <v>819</v>
      </c>
      <c r="F148" s="124" t="s">
        <v>856</v>
      </c>
    </row>
    <row r="149" spans="1:6">
      <c r="A149" s="24" t="s">
        <v>444</v>
      </c>
      <c r="B149" s="17" t="s">
        <v>819</v>
      </c>
      <c r="C149" s="17" t="s">
        <v>819</v>
      </c>
      <c r="D149" s="25">
        <v>2570</v>
      </c>
      <c r="E149" s="17" t="s">
        <v>819</v>
      </c>
      <c r="F149" s="124" t="s">
        <v>856</v>
      </c>
    </row>
    <row r="150" spans="1:6">
      <c r="A150" s="24" t="s">
        <v>720</v>
      </c>
      <c r="B150" s="17" t="s">
        <v>819</v>
      </c>
      <c r="C150" s="25">
        <v>13979</v>
      </c>
      <c r="D150" s="17" t="s">
        <v>819</v>
      </c>
      <c r="E150" s="157">
        <v>1142</v>
      </c>
      <c r="F150" s="124" t="s">
        <v>856</v>
      </c>
    </row>
    <row r="151" spans="1:6">
      <c r="A151" s="24" t="s">
        <v>706</v>
      </c>
      <c r="B151" s="156">
        <f>3067+3225</f>
        <v>6292</v>
      </c>
      <c r="C151" s="70">
        <v>3067</v>
      </c>
      <c r="D151" s="341">
        <v>2474</v>
      </c>
      <c r="E151" s="70">
        <v>3261</v>
      </c>
      <c r="F151" s="124" t="s">
        <v>856</v>
      </c>
    </row>
    <row r="152" spans="1:6">
      <c r="A152" s="24" t="s">
        <v>853</v>
      </c>
      <c r="B152" s="25">
        <v>2186</v>
      </c>
      <c r="C152" s="25">
        <v>11176</v>
      </c>
      <c r="D152" s="17" t="s">
        <v>819</v>
      </c>
      <c r="E152" s="17" t="s">
        <v>819</v>
      </c>
      <c r="F152" s="124" t="s">
        <v>856</v>
      </c>
    </row>
    <row r="153" spans="1:6">
      <c r="A153" s="24" t="s">
        <v>1063</v>
      </c>
      <c r="B153" s="17" t="s">
        <v>819</v>
      </c>
      <c r="C153" s="17" t="s">
        <v>819</v>
      </c>
      <c r="D153" s="17" t="s">
        <v>819</v>
      </c>
      <c r="E153" s="25">
        <v>12903</v>
      </c>
      <c r="F153" s="124" t="s">
        <v>856</v>
      </c>
    </row>
    <row r="154" spans="1:6">
      <c r="A154" s="24" t="s">
        <v>1058</v>
      </c>
      <c r="B154" s="17" t="s">
        <v>819</v>
      </c>
      <c r="C154" s="25">
        <v>164</v>
      </c>
      <c r="D154" s="38">
        <v>247</v>
      </c>
      <c r="E154" s="17" t="s">
        <v>819</v>
      </c>
      <c r="F154" s="124" t="s">
        <v>856</v>
      </c>
    </row>
    <row r="155" spans="1:6">
      <c r="A155" s="24" t="s">
        <v>737</v>
      </c>
      <c r="B155" s="70">
        <v>203</v>
      </c>
      <c r="C155" s="70">
        <v>861</v>
      </c>
      <c r="D155" s="70">
        <v>1568</v>
      </c>
      <c r="E155" s="70">
        <v>854</v>
      </c>
      <c r="F155" s="124" t="s">
        <v>856</v>
      </c>
    </row>
    <row r="156" spans="1:6">
      <c r="A156" s="24" t="s">
        <v>1109</v>
      </c>
      <c r="B156" s="17" t="s">
        <v>819</v>
      </c>
      <c r="C156" s="17" t="s">
        <v>819</v>
      </c>
      <c r="D156" s="70">
        <v>1924</v>
      </c>
      <c r="E156" s="17" t="s">
        <v>819</v>
      </c>
      <c r="F156" s="127" t="s">
        <v>856</v>
      </c>
    </row>
    <row r="157" spans="1:6">
      <c r="A157" s="24" t="s">
        <v>1088</v>
      </c>
      <c r="B157" s="17">
        <v>167</v>
      </c>
      <c r="C157" s="17">
        <v>241</v>
      </c>
      <c r="D157" s="17">
        <v>141</v>
      </c>
      <c r="E157" s="17" t="s">
        <v>819</v>
      </c>
      <c r="F157" s="123" t="s">
        <v>1054</v>
      </c>
    </row>
    <row r="158" spans="1:6">
      <c r="A158" s="24" t="s">
        <v>1118</v>
      </c>
      <c r="B158" s="25">
        <v>75</v>
      </c>
      <c r="C158" s="25">
        <v>259</v>
      </c>
      <c r="D158" s="25">
        <v>208</v>
      </c>
      <c r="E158" s="17" t="s">
        <v>819</v>
      </c>
      <c r="F158" s="123" t="s">
        <v>1053</v>
      </c>
    </row>
    <row r="159" spans="1:6">
      <c r="A159" s="24" t="s">
        <v>673</v>
      </c>
      <c r="B159" s="17" t="s">
        <v>819</v>
      </c>
      <c r="C159" s="17" t="s">
        <v>819</v>
      </c>
      <c r="D159" s="17" t="s">
        <v>819</v>
      </c>
      <c r="E159" s="11">
        <v>169</v>
      </c>
      <c r="F159" s="125" t="s">
        <v>709</v>
      </c>
    </row>
    <row r="160" spans="1:6">
      <c r="A160" s="10" t="s">
        <v>1119</v>
      </c>
      <c r="B160" s="17" t="s">
        <v>819</v>
      </c>
      <c r="C160" s="70">
        <v>102</v>
      </c>
      <c r="D160" s="17" t="s">
        <v>819</v>
      </c>
      <c r="E160" s="17" t="s">
        <v>819</v>
      </c>
      <c r="F160" s="125" t="s">
        <v>709</v>
      </c>
    </row>
    <row r="161" spans="1:6">
      <c r="A161" s="24" t="s">
        <v>844</v>
      </c>
      <c r="B161" s="17" t="s">
        <v>819</v>
      </c>
      <c r="C161" s="17" t="s">
        <v>819</v>
      </c>
      <c r="D161" s="17" t="s">
        <v>819</v>
      </c>
      <c r="E161" s="50">
        <v>588</v>
      </c>
      <c r="F161" s="125" t="s">
        <v>709</v>
      </c>
    </row>
    <row r="162" spans="1:6">
      <c r="A162" s="24" t="s">
        <v>845</v>
      </c>
      <c r="B162" s="17" t="s">
        <v>819</v>
      </c>
      <c r="C162" s="17" t="s">
        <v>819</v>
      </c>
      <c r="D162" s="17" t="s">
        <v>819</v>
      </c>
      <c r="E162" s="50">
        <v>47</v>
      </c>
      <c r="F162" s="125" t="s">
        <v>709</v>
      </c>
    </row>
    <row r="164" spans="1:6">
      <c r="A164" s="21" t="s">
        <v>478</v>
      </c>
      <c r="B164" s="22"/>
      <c r="C164" s="22"/>
      <c r="D164" s="22"/>
      <c r="E164" s="22"/>
    </row>
    <row r="165" spans="1:6">
      <c r="A165" s="27" t="s">
        <v>1061</v>
      </c>
      <c r="B165" s="23" t="s">
        <v>674</v>
      </c>
      <c r="C165" s="23" t="s">
        <v>499</v>
      </c>
      <c r="D165" s="23" t="s">
        <v>675</v>
      </c>
      <c r="E165" s="23" t="s">
        <v>1062</v>
      </c>
    </row>
    <row r="166" spans="1:6">
      <c r="A166" s="24" t="s">
        <v>1059</v>
      </c>
      <c r="B166" s="17" t="s">
        <v>819</v>
      </c>
      <c r="C166" s="17" t="s">
        <v>819</v>
      </c>
      <c r="D166" s="25">
        <v>1623</v>
      </c>
      <c r="E166" s="17" t="s">
        <v>819</v>
      </c>
      <c r="F166" s="124" t="s">
        <v>856</v>
      </c>
    </row>
    <row r="167" spans="1:6">
      <c r="A167" s="24" t="s">
        <v>444</v>
      </c>
      <c r="B167" s="17" t="s">
        <v>819</v>
      </c>
      <c r="C167" s="17" t="s">
        <v>819</v>
      </c>
      <c r="D167" s="25">
        <v>1376</v>
      </c>
      <c r="E167" s="17" t="s">
        <v>819</v>
      </c>
      <c r="F167" s="124" t="s">
        <v>856</v>
      </c>
    </row>
    <row r="168" spans="1:6">
      <c r="A168" s="24" t="s">
        <v>720</v>
      </c>
      <c r="B168" s="17" t="s">
        <v>819</v>
      </c>
      <c r="C168" s="9">
        <v>8122</v>
      </c>
      <c r="D168" s="17" t="s">
        <v>819</v>
      </c>
      <c r="E168" s="11">
        <v>1124</v>
      </c>
      <c r="F168" s="124" t="s">
        <v>856</v>
      </c>
    </row>
    <row r="169" spans="1:6">
      <c r="A169" s="24" t="s">
        <v>706</v>
      </c>
      <c r="B169" s="156">
        <v>4963</v>
      </c>
      <c r="C169" s="70">
        <v>2992</v>
      </c>
      <c r="D169" s="340">
        <v>2800</v>
      </c>
      <c r="E169" s="70">
        <v>3411</v>
      </c>
      <c r="F169" s="124" t="s">
        <v>856</v>
      </c>
    </row>
    <row r="170" spans="1:6">
      <c r="A170" s="24" t="s">
        <v>853</v>
      </c>
      <c r="B170" s="11">
        <v>2297</v>
      </c>
      <c r="C170" s="9">
        <v>11357</v>
      </c>
      <c r="D170" s="17" t="s">
        <v>819</v>
      </c>
      <c r="E170" s="17" t="s">
        <v>819</v>
      </c>
      <c r="F170" s="124" t="s">
        <v>856</v>
      </c>
    </row>
    <row r="171" spans="1:6">
      <c r="A171" s="24" t="s">
        <v>1063</v>
      </c>
      <c r="B171" s="17" t="s">
        <v>819</v>
      </c>
      <c r="C171" s="17" t="s">
        <v>819</v>
      </c>
      <c r="D171" s="17" t="s">
        <v>819</v>
      </c>
      <c r="E171" s="25">
        <v>14491</v>
      </c>
      <c r="F171" s="124" t="s">
        <v>856</v>
      </c>
    </row>
    <row r="172" spans="1:6">
      <c r="A172" s="24" t="s">
        <v>1058</v>
      </c>
      <c r="B172" s="17" t="s">
        <v>819</v>
      </c>
      <c r="C172" s="25">
        <v>167</v>
      </c>
      <c r="D172" s="38">
        <v>247</v>
      </c>
      <c r="E172" s="17" t="s">
        <v>819</v>
      </c>
      <c r="F172" s="124" t="s">
        <v>856</v>
      </c>
    </row>
    <row r="173" spans="1:6">
      <c r="A173" s="24" t="s">
        <v>737</v>
      </c>
      <c r="B173" s="70">
        <v>160</v>
      </c>
      <c r="C173" s="70">
        <v>522</v>
      </c>
      <c r="D173" s="70">
        <v>674</v>
      </c>
      <c r="E173" s="70">
        <v>529</v>
      </c>
      <c r="F173" s="124" t="s">
        <v>856</v>
      </c>
    </row>
    <row r="174" spans="1:6">
      <c r="A174" s="24" t="s">
        <v>1109</v>
      </c>
      <c r="B174" s="17" t="s">
        <v>819</v>
      </c>
      <c r="C174" s="17" t="s">
        <v>819</v>
      </c>
      <c r="D174" s="70">
        <v>1734</v>
      </c>
      <c r="E174" s="17" t="s">
        <v>819</v>
      </c>
      <c r="F174" s="127" t="s">
        <v>856</v>
      </c>
    </row>
    <row r="175" spans="1:6">
      <c r="A175" s="24" t="s">
        <v>1088</v>
      </c>
      <c r="B175" s="17">
        <v>182</v>
      </c>
      <c r="C175" s="17">
        <v>524</v>
      </c>
      <c r="D175" s="17">
        <v>154</v>
      </c>
      <c r="E175" s="17" t="s">
        <v>819</v>
      </c>
      <c r="F175" s="123" t="s">
        <v>1054</v>
      </c>
    </row>
    <row r="176" spans="1:6">
      <c r="A176" s="24" t="s">
        <v>1118</v>
      </c>
      <c r="B176" s="25">
        <v>30</v>
      </c>
      <c r="C176" s="25">
        <v>73</v>
      </c>
      <c r="D176" s="25">
        <v>28</v>
      </c>
      <c r="E176" s="17" t="s">
        <v>819</v>
      </c>
      <c r="F176" s="123" t="s">
        <v>1053</v>
      </c>
    </row>
    <row r="177" spans="1:6">
      <c r="A177" s="24" t="s">
        <v>673</v>
      </c>
      <c r="B177" s="17" t="s">
        <v>819</v>
      </c>
      <c r="C177" s="17" t="s">
        <v>819</v>
      </c>
      <c r="D177" s="17" t="s">
        <v>819</v>
      </c>
      <c r="E177" s="11">
        <v>362</v>
      </c>
      <c r="F177" s="125" t="s">
        <v>709</v>
      </c>
    </row>
    <row r="178" spans="1:6">
      <c r="A178" s="10" t="s">
        <v>1119</v>
      </c>
      <c r="B178" s="17" t="s">
        <v>819</v>
      </c>
      <c r="C178" s="70">
        <v>176</v>
      </c>
      <c r="D178" s="17" t="s">
        <v>819</v>
      </c>
      <c r="E178" s="17" t="s">
        <v>819</v>
      </c>
      <c r="F178" s="125" t="s">
        <v>709</v>
      </c>
    </row>
    <row r="179" spans="1:6">
      <c r="A179" s="24" t="s">
        <v>844</v>
      </c>
      <c r="B179" s="17" t="s">
        <v>819</v>
      </c>
      <c r="C179" s="17" t="s">
        <v>819</v>
      </c>
      <c r="D179" s="17" t="s">
        <v>819</v>
      </c>
      <c r="E179" s="50">
        <v>32</v>
      </c>
      <c r="F179" s="125" t="s">
        <v>709</v>
      </c>
    </row>
    <row r="180" spans="1:6">
      <c r="A180" s="24" t="s">
        <v>845</v>
      </c>
      <c r="B180" s="17" t="s">
        <v>819</v>
      </c>
      <c r="C180" s="17" t="s">
        <v>819</v>
      </c>
      <c r="D180" s="17" t="s">
        <v>819</v>
      </c>
      <c r="E180" s="50">
        <v>70</v>
      </c>
      <c r="F180" s="125" t="s">
        <v>709</v>
      </c>
    </row>
    <row r="182" spans="1:6">
      <c r="A182" s="21" t="s">
        <v>479</v>
      </c>
      <c r="B182" s="22"/>
      <c r="C182" s="22"/>
      <c r="D182" s="22"/>
      <c r="E182" s="22"/>
    </row>
    <row r="183" spans="1:6">
      <c r="A183" s="27" t="s">
        <v>1061</v>
      </c>
      <c r="B183" s="23" t="s">
        <v>674</v>
      </c>
      <c r="C183" s="23" t="s">
        <v>499</v>
      </c>
      <c r="D183" s="23" t="s">
        <v>675</v>
      </c>
      <c r="E183" s="23" t="s">
        <v>1062</v>
      </c>
    </row>
    <row r="184" spans="1:6">
      <c r="A184" s="24" t="s">
        <v>1059</v>
      </c>
      <c r="B184" s="17" t="s">
        <v>819</v>
      </c>
      <c r="C184" s="17" t="s">
        <v>819</v>
      </c>
      <c r="D184" s="25">
        <v>1759</v>
      </c>
      <c r="E184" s="17" t="s">
        <v>819</v>
      </c>
      <c r="F184" s="124" t="s">
        <v>856</v>
      </c>
    </row>
    <row r="185" spans="1:6">
      <c r="A185" s="24" t="s">
        <v>444</v>
      </c>
      <c r="B185" s="17" t="s">
        <v>819</v>
      </c>
      <c r="C185" s="17" t="s">
        <v>819</v>
      </c>
      <c r="D185" s="25">
        <v>1816</v>
      </c>
      <c r="E185" s="17" t="s">
        <v>819</v>
      </c>
      <c r="F185" s="124" t="s">
        <v>856</v>
      </c>
    </row>
    <row r="186" spans="1:6">
      <c r="A186" s="24" t="s">
        <v>720</v>
      </c>
      <c r="B186" s="17" t="s">
        <v>819</v>
      </c>
      <c r="C186" s="9">
        <v>9106</v>
      </c>
      <c r="D186" s="17" t="s">
        <v>819</v>
      </c>
      <c r="E186" s="11">
        <v>1889</v>
      </c>
      <c r="F186" s="124" t="s">
        <v>856</v>
      </c>
    </row>
    <row r="187" spans="1:6">
      <c r="A187" s="24" t="s">
        <v>706</v>
      </c>
      <c r="B187" s="156">
        <v>5365</v>
      </c>
      <c r="C187" s="70">
        <v>2908</v>
      </c>
      <c r="D187" s="340">
        <v>2205</v>
      </c>
      <c r="E187" s="70">
        <v>3240</v>
      </c>
      <c r="F187" s="124" t="s">
        <v>856</v>
      </c>
    </row>
    <row r="188" spans="1:6">
      <c r="A188" s="24" t="s">
        <v>853</v>
      </c>
      <c r="B188" s="11">
        <v>1985</v>
      </c>
      <c r="C188" s="9">
        <v>9987</v>
      </c>
      <c r="D188" s="17" t="s">
        <v>819</v>
      </c>
      <c r="E188" s="17" t="s">
        <v>819</v>
      </c>
      <c r="F188" s="124" t="s">
        <v>856</v>
      </c>
    </row>
    <row r="189" spans="1:6">
      <c r="A189" s="24" t="s">
        <v>1063</v>
      </c>
      <c r="B189" s="17" t="s">
        <v>819</v>
      </c>
      <c r="C189" s="17" t="s">
        <v>819</v>
      </c>
      <c r="D189" s="17" t="s">
        <v>819</v>
      </c>
      <c r="E189" s="25">
        <v>16240</v>
      </c>
      <c r="F189" s="124" t="s">
        <v>856</v>
      </c>
    </row>
    <row r="190" spans="1:6">
      <c r="A190" s="24" t="s">
        <v>1058</v>
      </c>
      <c r="B190" s="17" t="s">
        <v>819</v>
      </c>
      <c r="C190" s="25">
        <v>163</v>
      </c>
      <c r="D190" s="38">
        <v>279</v>
      </c>
      <c r="E190" s="17" t="s">
        <v>819</v>
      </c>
      <c r="F190" s="124" t="s">
        <v>856</v>
      </c>
    </row>
    <row r="191" spans="1:6">
      <c r="A191" s="329" t="s">
        <v>737</v>
      </c>
      <c r="B191" s="70">
        <v>127</v>
      </c>
      <c r="C191" s="70">
        <v>419</v>
      </c>
      <c r="D191" s="70">
        <v>635</v>
      </c>
      <c r="E191" s="70">
        <v>313</v>
      </c>
      <c r="F191" s="124" t="s">
        <v>856</v>
      </c>
    </row>
    <row r="192" spans="1:6">
      <c r="A192" s="24" t="s">
        <v>1109</v>
      </c>
      <c r="B192" s="17" t="s">
        <v>819</v>
      </c>
      <c r="C192" s="17" t="s">
        <v>819</v>
      </c>
      <c r="D192" s="70">
        <v>1293</v>
      </c>
      <c r="E192" s="17" t="s">
        <v>819</v>
      </c>
      <c r="F192" s="127" t="s">
        <v>856</v>
      </c>
    </row>
    <row r="193" spans="1:7">
      <c r="A193" s="24" t="s">
        <v>1088</v>
      </c>
      <c r="B193" s="17">
        <v>141</v>
      </c>
      <c r="C193" s="17">
        <v>464</v>
      </c>
      <c r="D193" s="17">
        <v>143</v>
      </c>
      <c r="E193" s="17" t="s">
        <v>819</v>
      </c>
      <c r="F193" s="123" t="s">
        <v>1054</v>
      </c>
    </row>
    <row r="194" spans="1:7">
      <c r="A194" s="24" t="s">
        <v>1118</v>
      </c>
      <c r="B194" s="25">
        <v>87</v>
      </c>
      <c r="C194" s="25">
        <v>259</v>
      </c>
      <c r="D194" s="25">
        <v>162</v>
      </c>
      <c r="E194" s="17" t="s">
        <v>819</v>
      </c>
      <c r="F194" s="123" t="s">
        <v>1053</v>
      </c>
    </row>
    <row r="195" spans="1:7">
      <c r="A195" s="24" t="s">
        <v>673</v>
      </c>
      <c r="B195" s="17" t="s">
        <v>819</v>
      </c>
      <c r="C195" s="17" t="s">
        <v>819</v>
      </c>
      <c r="D195" s="17" t="s">
        <v>819</v>
      </c>
      <c r="E195" s="11">
        <v>433</v>
      </c>
      <c r="F195" s="125" t="s">
        <v>709</v>
      </c>
    </row>
    <row r="196" spans="1:7">
      <c r="A196" s="10" t="s">
        <v>1119</v>
      </c>
      <c r="B196" s="17" t="s">
        <v>819</v>
      </c>
      <c r="C196" s="70">
        <v>243</v>
      </c>
      <c r="D196" s="17" t="s">
        <v>819</v>
      </c>
      <c r="E196" s="17" t="s">
        <v>819</v>
      </c>
      <c r="F196" s="125" t="s">
        <v>709</v>
      </c>
    </row>
    <row r="197" spans="1:7">
      <c r="A197" s="24" t="s">
        <v>844</v>
      </c>
      <c r="B197" s="17" t="s">
        <v>819</v>
      </c>
      <c r="C197" s="17" t="s">
        <v>819</v>
      </c>
      <c r="D197" s="17" t="s">
        <v>819</v>
      </c>
      <c r="E197" s="50">
        <v>118</v>
      </c>
      <c r="F197" s="125" t="s">
        <v>709</v>
      </c>
    </row>
    <row r="198" spans="1:7">
      <c r="A198" s="24" t="s">
        <v>845</v>
      </c>
      <c r="B198" s="17" t="s">
        <v>819</v>
      </c>
      <c r="C198" s="17" t="s">
        <v>819</v>
      </c>
      <c r="D198" s="17" t="s">
        <v>819</v>
      </c>
      <c r="E198" s="50">
        <v>73</v>
      </c>
      <c r="F198" s="125" t="s">
        <v>709</v>
      </c>
    </row>
    <row r="200" spans="1:7">
      <c r="A200" s="21" t="s">
        <v>480</v>
      </c>
      <c r="B200" s="22"/>
      <c r="C200" s="22"/>
      <c r="D200" s="22"/>
      <c r="E200" s="22"/>
    </row>
    <row r="201" spans="1:7">
      <c r="A201" s="27" t="s">
        <v>1061</v>
      </c>
      <c r="B201" s="23" t="s">
        <v>674</v>
      </c>
      <c r="C201" s="23" t="s">
        <v>499</v>
      </c>
      <c r="D201" s="23" t="s">
        <v>675</v>
      </c>
      <c r="E201" s="23" t="s">
        <v>1062</v>
      </c>
    </row>
    <row r="202" spans="1:7">
      <c r="A202" s="24" t="s">
        <v>1059</v>
      </c>
      <c r="B202" s="17" t="s">
        <v>819</v>
      </c>
      <c r="C202" s="17" t="s">
        <v>819</v>
      </c>
      <c r="D202" s="25">
        <v>1480</v>
      </c>
      <c r="E202" s="17" t="s">
        <v>819</v>
      </c>
      <c r="F202" s="124" t="s">
        <v>856</v>
      </c>
    </row>
    <row r="203" spans="1:7">
      <c r="A203" s="24" t="s">
        <v>444</v>
      </c>
      <c r="B203" s="17" t="s">
        <v>819</v>
      </c>
      <c r="C203" s="17" t="s">
        <v>819</v>
      </c>
      <c r="D203" s="25">
        <v>1518</v>
      </c>
      <c r="E203" s="17" t="s">
        <v>819</v>
      </c>
      <c r="F203" s="124" t="s">
        <v>856</v>
      </c>
    </row>
    <row r="204" spans="1:7">
      <c r="A204" s="24" t="s">
        <v>720</v>
      </c>
      <c r="B204" s="17" t="s">
        <v>819</v>
      </c>
      <c r="C204" s="9">
        <v>9416</v>
      </c>
      <c r="D204" s="17" t="s">
        <v>819</v>
      </c>
      <c r="E204" s="11">
        <v>1647</v>
      </c>
      <c r="F204" s="124" t="s">
        <v>856</v>
      </c>
    </row>
    <row r="205" spans="1:7">
      <c r="A205" s="24" t="s">
        <v>706</v>
      </c>
      <c r="B205" s="25">
        <v>6176</v>
      </c>
      <c r="C205" s="25">
        <v>3245</v>
      </c>
      <c r="D205" s="25">
        <v>2122</v>
      </c>
      <c r="E205" s="17">
        <v>2870</v>
      </c>
      <c r="F205" s="124" t="s">
        <v>856</v>
      </c>
      <c r="G205" s="349"/>
    </row>
    <row r="206" spans="1:7">
      <c r="A206" s="24" t="s">
        <v>853</v>
      </c>
      <c r="B206" s="11">
        <v>1932</v>
      </c>
      <c r="C206" s="9">
        <v>13265</v>
      </c>
      <c r="D206" s="17" t="s">
        <v>819</v>
      </c>
      <c r="E206" s="17" t="s">
        <v>819</v>
      </c>
      <c r="F206" s="124" t="s">
        <v>856</v>
      </c>
    </row>
    <row r="207" spans="1:7">
      <c r="A207" s="24" t="s">
        <v>1063</v>
      </c>
      <c r="B207" s="17" t="s">
        <v>819</v>
      </c>
      <c r="C207" s="17" t="s">
        <v>819</v>
      </c>
      <c r="D207" s="17" t="s">
        <v>819</v>
      </c>
      <c r="E207" s="25">
        <v>16292</v>
      </c>
      <c r="F207" s="124" t="s">
        <v>856</v>
      </c>
    </row>
    <row r="208" spans="1:7">
      <c r="A208" s="24" t="s">
        <v>1058</v>
      </c>
      <c r="B208" s="17" t="s">
        <v>819</v>
      </c>
      <c r="C208" s="25">
        <v>209</v>
      </c>
      <c r="D208" s="38">
        <v>305</v>
      </c>
      <c r="E208" s="17" t="s">
        <v>819</v>
      </c>
      <c r="F208" s="124" t="s">
        <v>856</v>
      </c>
    </row>
    <row r="209" spans="1:6">
      <c r="A209" s="24" t="s">
        <v>737</v>
      </c>
      <c r="B209" s="70">
        <v>51</v>
      </c>
      <c r="C209" s="70">
        <v>102</v>
      </c>
      <c r="D209" s="70">
        <v>69</v>
      </c>
      <c r="E209" s="70">
        <v>83</v>
      </c>
      <c r="F209" s="124" t="s">
        <v>856</v>
      </c>
    </row>
    <row r="210" spans="1:6">
      <c r="A210" s="24" t="s">
        <v>1109</v>
      </c>
      <c r="B210" s="17" t="s">
        <v>819</v>
      </c>
      <c r="C210" s="17" t="s">
        <v>819</v>
      </c>
      <c r="D210" s="70">
        <v>860</v>
      </c>
      <c r="E210" s="17" t="s">
        <v>819</v>
      </c>
      <c r="F210" s="127" t="s">
        <v>856</v>
      </c>
    </row>
    <row r="211" spans="1:6">
      <c r="A211" s="24" t="s">
        <v>1088</v>
      </c>
      <c r="B211" s="17">
        <v>256</v>
      </c>
      <c r="C211" s="17">
        <v>641</v>
      </c>
      <c r="D211" s="17">
        <v>239</v>
      </c>
      <c r="E211" s="17" t="s">
        <v>819</v>
      </c>
      <c r="F211" s="123" t="s">
        <v>1054</v>
      </c>
    </row>
    <row r="212" spans="1:6">
      <c r="A212" s="24" t="s">
        <v>1118</v>
      </c>
      <c r="B212" s="25">
        <v>43</v>
      </c>
      <c r="C212" s="25">
        <v>100</v>
      </c>
      <c r="D212" s="25">
        <v>134</v>
      </c>
      <c r="E212" s="17" t="s">
        <v>819</v>
      </c>
      <c r="F212" s="123" t="s">
        <v>1053</v>
      </c>
    </row>
    <row r="213" spans="1:6">
      <c r="A213" s="24" t="s">
        <v>673</v>
      </c>
      <c r="B213" s="17" t="s">
        <v>819</v>
      </c>
      <c r="C213" s="17" t="s">
        <v>819</v>
      </c>
      <c r="D213" s="17" t="s">
        <v>819</v>
      </c>
      <c r="E213" s="11">
        <v>159</v>
      </c>
      <c r="F213" s="125" t="s">
        <v>709</v>
      </c>
    </row>
    <row r="214" spans="1:6">
      <c r="A214" s="10" t="s">
        <v>1119</v>
      </c>
      <c r="B214" s="17" t="s">
        <v>819</v>
      </c>
      <c r="C214" s="70">
        <v>197</v>
      </c>
      <c r="D214" s="17" t="s">
        <v>819</v>
      </c>
      <c r="E214" s="17" t="s">
        <v>819</v>
      </c>
      <c r="F214" s="125" t="s">
        <v>709</v>
      </c>
    </row>
    <row r="215" spans="1:6">
      <c r="A215" s="24" t="s">
        <v>844</v>
      </c>
      <c r="B215" s="17" t="s">
        <v>819</v>
      </c>
      <c r="C215" s="17" t="s">
        <v>819</v>
      </c>
      <c r="D215" s="17" t="s">
        <v>819</v>
      </c>
      <c r="E215" s="50">
        <v>37</v>
      </c>
      <c r="F215" s="125" t="s">
        <v>709</v>
      </c>
    </row>
    <row r="216" spans="1:6">
      <c r="A216" s="24" t="s">
        <v>845</v>
      </c>
      <c r="B216" s="17" t="s">
        <v>819</v>
      </c>
      <c r="C216" s="17" t="s">
        <v>819</v>
      </c>
      <c r="D216" s="17" t="s">
        <v>819</v>
      </c>
      <c r="E216" s="50">
        <v>18</v>
      </c>
      <c r="F216" s="125" t="s">
        <v>709</v>
      </c>
    </row>
  </sheetData>
  <mergeCells count="1">
    <mergeCell ref="A1:E1"/>
  </mergeCells>
  <phoneticPr fontId="11" type="noConversion"/>
  <pageMargins left="0.75" right="0.75" top="1" bottom="1" header="0.5" footer="0.5"/>
  <pageSetup paperSize="9" scale="8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0"/>
  <sheetViews>
    <sheetView workbookViewId="0">
      <selection sqref="A1:D1"/>
    </sheetView>
  </sheetViews>
  <sheetFormatPr defaultColWidth="9" defaultRowHeight="16.5"/>
  <cols>
    <col min="1" max="1" width="9" style="55" customWidth="1"/>
    <col min="2" max="2" width="15.25" style="55" customWidth="1"/>
    <col min="3" max="3" width="15.875" style="55" customWidth="1"/>
    <col min="4" max="4" width="15.5" style="55" customWidth="1"/>
    <col min="5" max="5" width="12.875" style="55" customWidth="1"/>
    <col min="6" max="6" width="12.25" style="55" customWidth="1"/>
    <col min="7" max="7" width="13.5" style="55" bestFit="1" customWidth="1"/>
    <col min="8" max="8" width="13.5" style="55" customWidth="1"/>
    <col min="9" max="9" width="12.25" style="55" customWidth="1"/>
    <col min="10" max="10" width="9.75" style="55" bestFit="1" customWidth="1"/>
    <col min="11" max="14" width="9.125" style="55" bestFit="1" customWidth="1"/>
    <col min="15" max="16384" width="9" style="55"/>
  </cols>
  <sheetData>
    <row r="1" spans="1:6" s="8" customFormat="1" ht="20.25" customHeight="1">
      <c r="A1" s="1344" t="s">
        <v>1258</v>
      </c>
      <c r="B1" s="1344"/>
      <c r="C1" s="1344"/>
      <c r="D1" s="1344"/>
      <c r="F1" s="16"/>
    </row>
    <row r="2" spans="1:6" s="8" customFormat="1" ht="20.25" customHeight="1">
      <c r="F2" s="16"/>
    </row>
    <row r="3" spans="1:6" s="14" customFormat="1" ht="20.25" customHeight="1">
      <c r="A3" s="56" t="s">
        <v>310</v>
      </c>
      <c r="C3" s="75"/>
      <c r="F3" s="55"/>
    </row>
    <row r="4" spans="1:6" s="13" customFormat="1" ht="20.25" customHeight="1">
      <c r="A4" s="351" t="s">
        <v>498</v>
      </c>
      <c r="B4" s="351" t="s">
        <v>366</v>
      </c>
    </row>
    <row r="5" spans="1:6" s="13" customFormat="1" ht="20.25" customHeight="1">
      <c r="A5" s="157" t="s">
        <v>514</v>
      </c>
      <c r="B5" s="23">
        <v>1368</v>
      </c>
    </row>
    <row r="6" spans="1:6" s="13" customFormat="1" ht="20.25" customHeight="1">
      <c r="A6" s="157" t="s">
        <v>210</v>
      </c>
      <c r="B6" s="11">
        <v>1110</v>
      </c>
    </row>
    <row r="7" spans="1:6" s="13" customFormat="1" ht="20.25" customHeight="1">
      <c r="A7" s="157" t="s">
        <v>814</v>
      </c>
      <c r="B7" s="11">
        <v>1785</v>
      </c>
    </row>
    <row r="8" spans="1:6" s="13" customFormat="1" ht="20.25" customHeight="1">
      <c r="A8" s="157" t="s">
        <v>815</v>
      </c>
      <c r="B8" s="11">
        <v>925</v>
      </c>
    </row>
    <row r="9" spans="1:6" s="13" customFormat="1" ht="20.25" customHeight="1">
      <c r="A9" s="157" t="s">
        <v>816</v>
      </c>
      <c r="B9" s="11">
        <v>1124</v>
      </c>
    </row>
    <row r="10" spans="1:6" s="13" customFormat="1" ht="20.25" customHeight="1">
      <c r="A10" s="157" t="s">
        <v>817</v>
      </c>
      <c r="B10" s="11">
        <v>891</v>
      </c>
    </row>
    <row r="11" spans="1:6" s="13" customFormat="1" ht="20.25" customHeight="1">
      <c r="A11" s="157" t="s">
        <v>405</v>
      </c>
      <c r="B11" s="11">
        <v>935</v>
      </c>
    </row>
    <row r="12" spans="1:6" s="13" customFormat="1" ht="20.25" customHeight="1">
      <c r="A12" s="157" t="s">
        <v>406</v>
      </c>
      <c r="B12" s="11">
        <v>1070</v>
      </c>
    </row>
    <row r="13" spans="1:6" s="13" customFormat="1" ht="20.25" customHeight="1">
      <c r="A13" s="157" t="s">
        <v>407</v>
      </c>
      <c r="B13" s="11">
        <v>1385</v>
      </c>
    </row>
    <row r="14" spans="1:6" s="13" customFormat="1" ht="20.25" customHeight="1">
      <c r="A14" s="157" t="s">
        <v>408</v>
      </c>
      <c r="B14" s="11">
        <v>1452</v>
      </c>
    </row>
    <row r="15" spans="1:6" s="13" customFormat="1" ht="20.25" customHeight="1">
      <c r="A15" s="157" t="s">
        <v>409</v>
      </c>
      <c r="B15" s="156">
        <v>2770</v>
      </c>
    </row>
    <row r="16" spans="1:6" s="13" customFormat="1" ht="20.25" customHeight="1">
      <c r="A16" s="157" t="s">
        <v>1099</v>
      </c>
      <c r="B16" s="11">
        <v>2321</v>
      </c>
    </row>
    <row r="17" spans="1:8" s="13" customFormat="1" ht="20.25" customHeight="1">
      <c r="A17" s="11" t="s">
        <v>367</v>
      </c>
      <c r="B17" s="15">
        <f>SUM(B5:B16)</f>
        <v>17136</v>
      </c>
    </row>
    <row r="18" spans="1:8" s="13" customFormat="1" ht="20.25" customHeight="1">
      <c r="B18" s="16"/>
      <c r="C18" s="16"/>
      <c r="D18" s="16"/>
      <c r="E18" s="16"/>
    </row>
    <row r="19" spans="1:8" s="14" customFormat="1" ht="20.25" customHeight="1">
      <c r="A19" s="56" t="s">
        <v>285</v>
      </c>
      <c r="C19" s="75"/>
      <c r="F19" s="55"/>
    </row>
    <row r="20" spans="1:8" s="13" customFormat="1" ht="20.25" customHeight="1">
      <c r="A20" s="351" t="s">
        <v>498</v>
      </c>
      <c r="B20" s="351" t="s">
        <v>807</v>
      </c>
      <c r="C20" s="188" t="s">
        <v>366</v>
      </c>
      <c r="D20" s="351" t="s">
        <v>368</v>
      </c>
    </row>
    <row r="21" spans="1:8" s="13" customFormat="1" ht="20.25" customHeight="1">
      <c r="A21" s="157" t="s">
        <v>514</v>
      </c>
      <c r="B21" s="156">
        <v>11703</v>
      </c>
      <c r="C21" s="23">
        <v>1354</v>
      </c>
      <c r="D21" s="156">
        <v>947</v>
      </c>
      <c r="E21" s="357"/>
    </row>
    <row r="22" spans="1:8" s="13" customFormat="1" ht="20.25" customHeight="1">
      <c r="A22" s="157" t="s">
        <v>210</v>
      </c>
      <c r="B22" s="156">
        <v>11229</v>
      </c>
      <c r="C22" s="23">
        <v>1446</v>
      </c>
      <c r="D22" s="156">
        <v>1185</v>
      </c>
      <c r="E22" s="357"/>
      <c r="F22" s="55"/>
      <c r="G22" s="55"/>
      <c r="H22" s="55"/>
    </row>
    <row r="23" spans="1:8" s="13" customFormat="1" ht="20.25" customHeight="1">
      <c r="A23" s="157" t="s">
        <v>814</v>
      </c>
      <c r="B23" s="156">
        <v>14522</v>
      </c>
      <c r="C23" s="17">
        <v>1195</v>
      </c>
      <c r="D23" s="156">
        <v>1830</v>
      </c>
      <c r="E23" s="357"/>
      <c r="F23" s="55"/>
    </row>
    <row r="24" spans="1:8" s="13" customFormat="1" ht="20.25" customHeight="1">
      <c r="A24" s="157" t="s">
        <v>815</v>
      </c>
      <c r="B24" s="156">
        <v>12176</v>
      </c>
      <c r="C24" s="17">
        <v>1491</v>
      </c>
      <c r="D24" s="156">
        <v>1134</v>
      </c>
      <c r="E24" s="357"/>
    </row>
    <row r="25" spans="1:8" s="13" customFormat="1" ht="20.25" customHeight="1">
      <c r="A25" s="157" t="s">
        <v>816</v>
      </c>
      <c r="B25" s="156">
        <v>12878</v>
      </c>
      <c r="C25" s="23">
        <v>1265</v>
      </c>
      <c r="D25" s="156">
        <v>1615</v>
      </c>
      <c r="E25" s="357"/>
    </row>
    <row r="26" spans="1:8" s="13" customFormat="1" ht="20.25" customHeight="1">
      <c r="A26" s="157" t="s">
        <v>817</v>
      </c>
      <c r="B26" s="156">
        <v>11868</v>
      </c>
      <c r="C26" s="156">
        <v>959</v>
      </c>
      <c r="D26" s="156">
        <v>1457</v>
      </c>
      <c r="E26" s="357"/>
      <c r="F26" s="57"/>
    </row>
    <row r="27" spans="1:8" s="13" customFormat="1" ht="20.25" customHeight="1">
      <c r="A27" s="157" t="s">
        <v>405</v>
      </c>
      <c r="B27" s="156">
        <v>12153</v>
      </c>
      <c r="C27" s="156">
        <v>1427</v>
      </c>
      <c r="D27" s="156">
        <v>1758</v>
      </c>
      <c r="E27" s="357"/>
    </row>
    <row r="28" spans="1:8" s="13" customFormat="1" ht="20.25" customHeight="1">
      <c r="A28" s="157" t="s">
        <v>406</v>
      </c>
      <c r="B28" s="156">
        <v>13867</v>
      </c>
      <c r="C28" s="156">
        <v>1817</v>
      </c>
      <c r="D28" s="156">
        <v>1865</v>
      </c>
      <c r="E28" s="357"/>
    </row>
    <row r="29" spans="1:8" s="13" customFormat="1" ht="20.25" customHeight="1">
      <c r="A29" s="157" t="s">
        <v>407</v>
      </c>
      <c r="B29" s="156">
        <v>12137</v>
      </c>
      <c r="C29" s="156">
        <v>1062</v>
      </c>
      <c r="D29" s="156">
        <v>1171</v>
      </c>
      <c r="E29" s="357"/>
    </row>
    <row r="30" spans="1:8" s="13" customFormat="1" ht="20.25" customHeight="1">
      <c r="A30" s="157" t="s">
        <v>408</v>
      </c>
      <c r="B30" s="156">
        <v>11774</v>
      </c>
      <c r="C30" s="17">
        <v>1252</v>
      </c>
      <c r="D30" s="156">
        <v>1209</v>
      </c>
      <c r="E30" s="357"/>
    </row>
    <row r="31" spans="1:8" s="13" customFormat="1" ht="20.25" customHeight="1">
      <c r="A31" s="157" t="s">
        <v>409</v>
      </c>
      <c r="B31" s="521">
        <v>12342</v>
      </c>
      <c r="C31" s="156">
        <v>4451</v>
      </c>
      <c r="D31" s="156">
        <v>1641</v>
      </c>
      <c r="E31" s="357"/>
    </row>
    <row r="32" spans="1:8" s="13" customFormat="1" ht="20.25" customHeight="1">
      <c r="A32" s="157" t="s">
        <v>1099</v>
      </c>
      <c r="B32" s="156">
        <v>10673</v>
      </c>
      <c r="C32" s="70">
        <v>7385</v>
      </c>
      <c r="D32" s="156">
        <v>1675</v>
      </c>
      <c r="E32" s="357"/>
    </row>
    <row r="33" spans="1:8" s="13" customFormat="1" ht="20.25" customHeight="1">
      <c r="A33" s="11" t="s">
        <v>367</v>
      </c>
      <c r="B33" s="15">
        <f>SUM(B21:B32)</f>
        <v>147322</v>
      </c>
      <c r="C33" s="15">
        <f>SUM(C21:C32)</f>
        <v>25104</v>
      </c>
      <c r="D33" s="15">
        <f>SUM(D21:D32)</f>
        <v>17487</v>
      </c>
      <c r="E33" s="16"/>
    </row>
    <row r="34" spans="1:8" s="13" customFormat="1" ht="20.25" customHeight="1">
      <c r="B34" s="16"/>
      <c r="C34" s="16"/>
      <c r="D34" s="16"/>
      <c r="E34" s="16"/>
    </row>
    <row r="35" spans="1:8">
      <c r="A35" s="55" t="s">
        <v>286</v>
      </c>
      <c r="D35" s="506" t="s">
        <v>1326</v>
      </c>
      <c r="E35" s="507"/>
    </row>
    <row r="36" spans="1:8">
      <c r="A36" s="351" t="s">
        <v>498</v>
      </c>
      <c r="B36" s="188" t="s">
        <v>369</v>
      </c>
      <c r="C36" s="188" t="s">
        <v>499</v>
      </c>
      <c r="D36" s="188" t="s">
        <v>366</v>
      </c>
      <c r="E36" s="188" t="s">
        <v>368</v>
      </c>
      <c r="G36" s="357"/>
      <c r="H36" s="357"/>
    </row>
    <row r="37" spans="1:8">
      <c r="A37" s="157" t="s">
        <v>514</v>
      </c>
      <c r="B37" s="505">
        <v>5869</v>
      </c>
      <c r="C37" s="505">
        <v>3075</v>
      </c>
      <c r="D37" s="156">
        <v>2799</v>
      </c>
      <c r="E37" s="156">
        <v>2664</v>
      </c>
    </row>
    <row r="38" spans="1:8">
      <c r="A38" s="157" t="s">
        <v>210</v>
      </c>
      <c r="B38" s="505">
        <v>5869</v>
      </c>
      <c r="C38" s="505">
        <v>3075</v>
      </c>
      <c r="D38" s="156">
        <v>2223</v>
      </c>
      <c r="E38" s="156">
        <v>1887</v>
      </c>
    </row>
    <row r="39" spans="1:8">
      <c r="A39" s="157" t="s">
        <v>814</v>
      </c>
      <c r="B39" s="505">
        <v>5869</v>
      </c>
      <c r="C39" s="505">
        <v>3075</v>
      </c>
      <c r="D39" s="156">
        <v>2018</v>
      </c>
      <c r="E39" s="156">
        <v>3047</v>
      </c>
    </row>
    <row r="40" spans="1:8">
      <c r="A40" s="157" t="s">
        <v>815</v>
      </c>
      <c r="B40" s="508">
        <v>5869</v>
      </c>
      <c r="C40" s="508">
        <v>3075</v>
      </c>
      <c r="D40" s="156">
        <v>2448</v>
      </c>
      <c r="E40" s="156">
        <v>3588</v>
      </c>
    </row>
    <row r="41" spans="1:8">
      <c r="A41" s="157" t="s">
        <v>816</v>
      </c>
      <c r="B41" s="508">
        <v>5869</v>
      </c>
      <c r="C41" s="508">
        <v>3075</v>
      </c>
      <c r="D41" s="156">
        <f>2536+76</f>
        <v>2612</v>
      </c>
      <c r="E41" s="156">
        <v>3972</v>
      </c>
    </row>
    <row r="42" spans="1:8">
      <c r="A42" s="157" t="s">
        <v>817</v>
      </c>
      <c r="B42" s="508">
        <v>5869</v>
      </c>
      <c r="C42" s="508">
        <v>3075</v>
      </c>
      <c r="D42" s="156">
        <v>2542</v>
      </c>
      <c r="E42" s="156">
        <v>2771</v>
      </c>
    </row>
    <row r="43" spans="1:8">
      <c r="A43" s="157" t="s">
        <v>405</v>
      </c>
      <c r="B43" s="508">
        <v>5869</v>
      </c>
      <c r="C43" s="508">
        <v>3075</v>
      </c>
      <c r="D43" s="156">
        <v>1651</v>
      </c>
      <c r="E43" s="156">
        <v>2848</v>
      </c>
    </row>
    <row r="44" spans="1:8">
      <c r="A44" s="157" t="s">
        <v>406</v>
      </c>
      <c r="B44" s="508">
        <v>5869</v>
      </c>
      <c r="C44" s="508">
        <v>3075</v>
      </c>
      <c r="D44" s="23">
        <v>2891</v>
      </c>
      <c r="E44" s="17">
        <v>2991</v>
      </c>
    </row>
    <row r="45" spans="1:8">
      <c r="A45" s="157" t="s">
        <v>407</v>
      </c>
      <c r="B45" s="508">
        <v>5869</v>
      </c>
      <c r="C45" s="508">
        <v>3075</v>
      </c>
      <c r="D45" s="156">
        <v>2605</v>
      </c>
      <c r="E45" s="156">
        <v>2925</v>
      </c>
    </row>
    <row r="46" spans="1:8">
      <c r="A46" s="157" t="s">
        <v>408</v>
      </c>
      <c r="B46" s="508">
        <v>5869</v>
      </c>
      <c r="C46" s="508">
        <v>3075</v>
      </c>
      <c r="D46" s="23">
        <v>2562</v>
      </c>
      <c r="E46" s="17">
        <v>3238</v>
      </c>
    </row>
    <row r="47" spans="1:8">
      <c r="A47" s="157" t="s">
        <v>409</v>
      </c>
      <c r="B47" s="508">
        <v>5869</v>
      </c>
      <c r="C47" s="508">
        <v>3075</v>
      </c>
      <c r="D47" s="23">
        <v>2706</v>
      </c>
      <c r="E47" s="17">
        <v>2617</v>
      </c>
    </row>
    <row r="48" spans="1:8">
      <c r="A48" s="157" t="s">
        <v>1099</v>
      </c>
      <c r="B48" s="524">
        <v>5869</v>
      </c>
      <c r="C48" s="524">
        <v>3075</v>
      </c>
      <c r="D48" s="23">
        <v>3931</v>
      </c>
      <c r="E48" s="17">
        <v>2587</v>
      </c>
    </row>
    <row r="49" spans="1:5">
      <c r="A49" s="11" t="s">
        <v>367</v>
      </c>
      <c r="B49" s="23">
        <f>SUM(B37:B48)</f>
        <v>70428</v>
      </c>
      <c r="C49" s="23">
        <f>SUM(C37:C48)</f>
        <v>36900</v>
      </c>
      <c r="D49" s="23">
        <f>SUM(D37:D48)</f>
        <v>30988</v>
      </c>
      <c r="E49" s="23">
        <f>SUM(E37:E48)</f>
        <v>35135</v>
      </c>
    </row>
    <row r="50" spans="1:5" ht="31.5">
      <c r="A50" s="346" t="s">
        <v>204</v>
      </c>
      <c r="B50" s="347" t="s">
        <v>205</v>
      </c>
      <c r="C50" s="347" t="s">
        <v>206</v>
      </c>
      <c r="D50" s="348" t="s">
        <v>207</v>
      </c>
      <c r="E50" s="347" t="s">
        <v>208</v>
      </c>
    </row>
    <row r="51" spans="1:5" s="13" customFormat="1" ht="21.2" customHeight="1">
      <c r="B51" s="16"/>
      <c r="C51" s="16"/>
    </row>
    <row r="52" spans="1:5" s="14" customFormat="1" ht="20.25" customHeight="1">
      <c r="A52" s="56" t="s">
        <v>313</v>
      </c>
      <c r="D52" s="56"/>
      <c r="E52" s="56"/>
    </row>
    <row r="53" spans="1:5" s="13" customFormat="1" ht="20.25" customHeight="1">
      <c r="A53" s="351" t="s">
        <v>498</v>
      </c>
      <c r="B53" s="351" t="s">
        <v>369</v>
      </c>
      <c r="C53" s="351" t="s">
        <v>499</v>
      </c>
      <c r="D53" s="71"/>
      <c r="E53" s="57"/>
    </row>
    <row r="54" spans="1:5" s="13" customFormat="1" ht="20.25" customHeight="1">
      <c r="A54" s="157" t="s">
        <v>514</v>
      </c>
      <c r="B54" s="23">
        <v>1532</v>
      </c>
      <c r="C54" s="23">
        <v>8274</v>
      </c>
      <c r="D54" s="435"/>
      <c r="E54" s="436"/>
    </row>
    <row r="55" spans="1:5" s="13" customFormat="1" ht="20.25" customHeight="1">
      <c r="A55" s="157" t="s">
        <v>210</v>
      </c>
      <c r="B55" s="23">
        <v>1516</v>
      </c>
      <c r="C55" s="23">
        <v>7807</v>
      </c>
      <c r="D55" s="71"/>
    </row>
    <row r="56" spans="1:5" s="13" customFormat="1" ht="20.25" customHeight="1">
      <c r="A56" s="157" t="s">
        <v>814</v>
      </c>
      <c r="B56" s="23">
        <v>1521</v>
      </c>
      <c r="C56" s="23">
        <v>7990</v>
      </c>
      <c r="D56" s="33"/>
    </row>
    <row r="57" spans="1:5" s="13" customFormat="1" ht="20.25" customHeight="1">
      <c r="A57" s="157" t="s">
        <v>815</v>
      </c>
      <c r="B57" s="23">
        <v>1623</v>
      </c>
      <c r="C57" s="23">
        <v>8722</v>
      </c>
      <c r="D57" s="359"/>
      <c r="E57" s="39"/>
    </row>
    <row r="58" spans="1:5" s="13" customFormat="1" ht="20.25" customHeight="1">
      <c r="A58" s="157" t="s">
        <v>816</v>
      </c>
      <c r="B58" s="11">
        <v>1535</v>
      </c>
      <c r="C58" s="17">
        <v>9663</v>
      </c>
      <c r="D58" s="359"/>
      <c r="E58" s="39"/>
    </row>
    <row r="59" spans="1:5" s="13" customFormat="1" ht="20.25" customHeight="1">
      <c r="A59" s="157" t="s">
        <v>817</v>
      </c>
      <c r="B59" s="11">
        <v>1256</v>
      </c>
      <c r="C59" s="17">
        <v>9523</v>
      </c>
      <c r="D59" s="72"/>
      <c r="E59" s="357"/>
    </row>
    <row r="60" spans="1:5" s="13" customFormat="1" ht="20.25" customHeight="1">
      <c r="A60" s="157" t="s">
        <v>405</v>
      </c>
      <c r="B60" s="11">
        <v>1603</v>
      </c>
      <c r="C60" s="156">
        <v>9652</v>
      </c>
    </row>
    <row r="61" spans="1:5" s="13" customFormat="1" ht="20.25" customHeight="1">
      <c r="A61" s="157" t="s">
        <v>406</v>
      </c>
      <c r="B61" s="23">
        <v>1596</v>
      </c>
      <c r="C61" s="23">
        <v>9470</v>
      </c>
    </row>
    <row r="62" spans="1:5" s="13" customFormat="1" ht="20.25" customHeight="1">
      <c r="A62" s="157" t="s">
        <v>407</v>
      </c>
      <c r="B62" s="23">
        <v>1611</v>
      </c>
      <c r="C62" s="23">
        <v>9565</v>
      </c>
    </row>
    <row r="63" spans="1:5" s="13" customFormat="1" ht="20.25" customHeight="1">
      <c r="A63" s="157" t="s">
        <v>408</v>
      </c>
      <c r="B63" s="23">
        <v>1651</v>
      </c>
      <c r="C63" s="23">
        <v>8180</v>
      </c>
      <c r="D63" s="437"/>
      <c r="E63" s="437"/>
    </row>
    <row r="64" spans="1:5" s="13" customFormat="1" ht="20.25" customHeight="1">
      <c r="A64" s="157" t="s">
        <v>409</v>
      </c>
      <c r="B64" s="11">
        <v>1645</v>
      </c>
      <c r="C64" s="17">
        <v>8551</v>
      </c>
      <c r="D64" s="33"/>
    </row>
    <row r="65" spans="1:6" s="13" customFormat="1" ht="20.25" customHeight="1">
      <c r="A65" s="157" t="s">
        <v>1099</v>
      </c>
      <c r="B65" s="11">
        <v>1367</v>
      </c>
      <c r="C65" s="17">
        <v>6349</v>
      </c>
      <c r="D65" s="33"/>
    </row>
    <row r="66" spans="1:6" s="13" customFormat="1" ht="20.25" customHeight="1">
      <c r="A66" s="11" t="s">
        <v>367</v>
      </c>
      <c r="B66" s="15">
        <f>SUM(B54:B65)</f>
        <v>18456</v>
      </c>
      <c r="C66" s="15">
        <f>SUM(C54:C65)</f>
        <v>103746</v>
      </c>
      <c r="D66" s="35"/>
      <c r="E66" s="16"/>
    </row>
    <row r="67" spans="1:6" s="13" customFormat="1" ht="20.25" customHeight="1">
      <c r="B67" s="16"/>
      <c r="C67" s="16"/>
      <c r="D67" s="16"/>
      <c r="E67" s="16"/>
    </row>
    <row r="68" spans="1:6" s="67" customFormat="1" ht="20.25" customHeight="1">
      <c r="A68" s="56" t="s">
        <v>311</v>
      </c>
      <c r="D68" s="56" t="s">
        <v>1279</v>
      </c>
    </row>
    <row r="69" spans="1:6" s="13" customFormat="1" ht="20.25" customHeight="1">
      <c r="A69" s="351" t="s">
        <v>370</v>
      </c>
      <c r="B69" s="352" t="s">
        <v>1275</v>
      </c>
      <c r="D69" s="352" t="s">
        <v>1277</v>
      </c>
      <c r="E69" s="352" t="s">
        <v>1278</v>
      </c>
      <c r="F69" s="352" t="s">
        <v>1276</v>
      </c>
    </row>
    <row r="70" spans="1:6" s="13" customFormat="1" ht="20.25" customHeight="1">
      <c r="A70" s="157" t="s">
        <v>514</v>
      </c>
      <c r="B70" s="23">
        <f t="shared" ref="B70:B82" si="0">SUM(D70:F70)</f>
        <v>73027</v>
      </c>
      <c r="D70" s="23">
        <v>15145</v>
      </c>
      <c r="E70" s="23">
        <v>21222</v>
      </c>
      <c r="F70" s="23">
        <v>36660</v>
      </c>
    </row>
    <row r="71" spans="1:6" s="13" customFormat="1" ht="20.25" customHeight="1">
      <c r="A71" s="157" t="s">
        <v>210</v>
      </c>
      <c r="B71" s="23">
        <f t="shared" si="0"/>
        <v>49018</v>
      </c>
      <c r="D71" s="23">
        <v>9393</v>
      </c>
      <c r="E71" s="23">
        <v>14123</v>
      </c>
      <c r="F71" s="23">
        <v>25502</v>
      </c>
    </row>
    <row r="72" spans="1:6" s="13" customFormat="1" ht="20.25" customHeight="1">
      <c r="A72" s="157" t="s">
        <v>814</v>
      </c>
      <c r="B72" s="23">
        <v>74404</v>
      </c>
      <c r="D72" s="23">
        <v>16554</v>
      </c>
      <c r="E72" s="23">
        <v>22672</v>
      </c>
      <c r="F72" s="23">
        <v>35178</v>
      </c>
    </row>
    <row r="73" spans="1:6" s="13" customFormat="1" ht="20.25" customHeight="1">
      <c r="A73" s="157" t="s">
        <v>815</v>
      </c>
      <c r="B73" s="23">
        <v>73980</v>
      </c>
      <c r="D73" s="23">
        <v>16237</v>
      </c>
      <c r="E73" s="23">
        <v>22213</v>
      </c>
      <c r="F73" s="23">
        <v>35530</v>
      </c>
    </row>
    <row r="74" spans="1:6" s="13" customFormat="1" ht="20.25" customHeight="1">
      <c r="A74" s="157" t="s">
        <v>816</v>
      </c>
      <c r="B74" s="23">
        <v>81933</v>
      </c>
      <c r="D74" s="17">
        <v>15719</v>
      </c>
      <c r="E74" s="17">
        <v>28789</v>
      </c>
      <c r="F74" s="17">
        <v>37425</v>
      </c>
    </row>
    <row r="75" spans="1:6" s="13" customFormat="1" ht="20.25" customHeight="1">
      <c r="A75" s="157" t="s">
        <v>817</v>
      </c>
      <c r="B75" s="23">
        <f t="shared" si="0"/>
        <v>77671</v>
      </c>
      <c r="D75" s="23">
        <v>11509</v>
      </c>
      <c r="E75" s="23">
        <v>30574</v>
      </c>
      <c r="F75" s="23">
        <v>35588</v>
      </c>
    </row>
    <row r="76" spans="1:6" s="13" customFormat="1" ht="20.25" customHeight="1">
      <c r="A76" s="157" t="s">
        <v>405</v>
      </c>
      <c r="B76" s="23">
        <f t="shared" si="0"/>
        <v>82931</v>
      </c>
      <c r="D76" s="23">
        <v>11728</v>
      </c>
      <c r="E76" s="23">
        <v>32080</v>
      </c>
      <c r="F76" s="23">
        <v>39123</v>
      </c>
    </row>
    <row r="77" spans="1:6" s="13" customFormat="1" ht="20.25" customHeight="1">
      <c r="A77" s="157" t="s">
        <v>406</v>
      </c>
      <c r="B77" s="23">
        <f t="shared" si="0"/>
        <v>80971</v>
      </c>
      <c r="D77" s="23">
        <v>12899</v>
      </c>
      <c r="E77" s="23">
        <v>29548</v>
      </c>
      <c r="F77" s="23">
        <v>38524</v>
      </c>
    </row>
    <row r="78" spans="1:6" s="13" customFormat="1" ht="20.25" customHeight="1">
      <c r="A78" s="157" t="s">
        <v>407</v>
      </c>
      <c r="B78" s="23">
        <f t="shared" si="0"/>
        <v>72149</v>
      </c>
      <c r="D78" s="23">
        <v>13332</v>
      </c>
      <c r="E78" s="23">
        <v>24504</v>
      </c>
      <c r="F78" s="23">
        <v>34313</v>
      </c>
    </row>
    <row r="79" spans="1:6" s="13" customFormat="1" ht="20.25" customHeight="1">
      <c r="A79" s="157" t="s">
        <v>408</v>
      </c>
      <c r="B79" s="23">
        <v>80695</v>
      </c>
      <c r="D79" s="23">
        <v>15702</v>
      </c>
      <c r="E79" s="23">
        <v>26725</v>
      </c>
      <c r="F79" s="23">
        <v>38268</v>
      </c>
    </row>
    <row r="80" spans="1:6" s="13" customFormat="1" ht="20.25" customHeight="1">
      <c r="A80" s="157" t="s">
        <v>409</v>
      </c>
      <c r="B80" s="23">
        <f t="shared" si="0"/>
        <v>89972</v>
      </c>
      <c r="D80" s="23">
        <v>15491</v>
      </c>
      <c r="E80" s="23">
        <v>31028</v>
      </c>
      <c r="F80" s="23">
        <v>43453</v>
      </c>
    </row>
    <row r="81" spans="1:6" s="13" customFormat="1" ht="20.25" customHeight="1">
      <c r="A81" s="157" t="s">
        <v>1099</v>
      </c>
      <c r="B81" s="23">
        <f t="shared" si="0"/>
        <v>93415</v>
      </c>
      <c r="D81" s="23">
        <v>14004</v>
      </c>
      <c r="E81" s="23">
        <v>34799</v>
      </c>
      <c r="F81" s="23">
        <v>44612</v>
      </c>
    </row>
    <row r="82" spans="1:6" s="13" customFormat="1" ht="20.25" customHeight="1">
      <c r="A82" s="11" t="s">
        <v>367</v>
      </c>
      <c r="B82" s="23">
        <f t="shared" si="0"/>
        <v>930166</v>
      </c>
      <c r="D82" s="15">
        <f>SUM(D70:D81)</f>
        <v>167713</v>
      </c>
      <c r="E82" s="15">
        <f>SUM(E70:E81)</f>
        <v>318277</v>
      </c>
      <c r="F82" s="15">
        <f>SUM(F70:F81)</f>
        <v>444176</v>
      </c>
    </row>
    <row r="83" spans="1:6" s="13" customFormat="1" ht="20.25" customHeight="1">
      <c r="B83" s="16"/>
      <c r="C83" s="16"/>
      <c r="D83" s="16"/>
      <c r="E83" s="16"/>
    </row>
    <row r="84" spans="1:6" s="67" customFormat="1" ht="20.25" customHeight="1">
      <c r="A84" s="56" t="s">
        <v>287</v>
      </c>
    </row>
    <row r="85" spans="1:6" s="13" customFormat="1" ht="20.25" customHeight="1">
      <c r="A85" s="351" t="s">
        <v>370</v>
      </c>
      <c r="B85" s="351" t="s">
        <v>499</v>
      </c>
      <c r="C85" s="353" t="s">
        <v>372</v>
      </c>
      <c r="D85" s="33"/>
    </row>
    <row r="86" spans="1:6" s="13" customFormat="1" ht="20.25" customHeight="1">
      <c r="A86" s="157" t="s">
        <v>514</v>
      </c>
      <c r="B86" s="23">
        <v>293</v>
      </c>
      <c r="C86" s="438">
        <v>407</v>
      </c>
      <c r="D86" s="439"/>
      <c r="E86" s="440"/>
      <c r="F86" s="440"/>
    </row>
    <row r="87" spans="1:6" s="13" customFormat="1" ht="20.25" customHeight="1">
      <c r="A87" s="157" t="s">
        <v>210</v>
      </c>
      <c r="B87" s="23">
        <v>223</v>
      </c>
      <c r="C87" s="438">
        <v>194</v>
      </c>
      <c r="D87" s="439"/>
      <c r="E87" s="440"/>
      <c r="F87" s="440"/>
    </row>
    <row r="88" spans="1:6" s="13" customFormat="1" ht="20.25" customHeight="1">
      <c r="A88" s="157" t="s">
        <v>814</v>
      </c>
      <c r="B88" s="23">
        <v>745</v>
      </c>
      <c r="C88" s="23">
        <v>821</v>
      </c>
      <c r="D88" s="359"/>
      <c r="E88" s="39"/>
    </row>
    <row r="89" spans="1:6" s="13" customFormat="1" ht="20.25" customHeight="1">
      <c r="A89" s="157" t="s">
        <v>815</v>
      </c>
      <c r="B89" s="23">
        <v>468</v>
      </c>
      <c r="C89" s="23">
        <v>448</v>
      </c>
      <c r="D89" s="359"/>
      <c r="E89" s="39"/>
    </row>
    <row r="90" spans="1:6" s="13" customFormat="1" ht="20.25" customHeight="1">
      <c r="A90" s="157" t="s">
        <v>816</v>
      </c>
      <c r="B90" s="23">
        <v>516</v>
      </c>
      <c r="C90" s="23">
        <v>454</v>
      </c>
      <c r="D90" s="439"/>
      <c r="E90" s="440"/>
      <c r="F90" s="440"/>
    </row>
    <row r="91" spans="1:6" s="13" customFormat="1" ht="20.25" customHeight="1">
      <c r="A91" s="157" t="s">
        <v>817</v>
      </c>
      <c r="B91" s="23">
        <v>407</v>
      </c>
      <c r="C91" s="23">
        <v>492</v>
      </c>
      <c r="D91" s="439"/>
      <c r="E91" s="440"/>
      <c r="F91" s="440"/>
    </row>
    <row r="92" spans="1:6" s="13" customFormat="1" ht="20.25" customHeight="1">
      <c r="A92" s="157" t="s">
        <v>405</v>
      </c>
      <c r="B92" s="23">
        <v>390</v>
      </c>
      <c r="C92" s="23">
        <v>355</v>
      </c>
      <c r="D92" s="439"/>
      <c r="E92" s="440"/>
      <c r="F92" s="440"/>
    </row>
    <row r="93" spans="1:6" s="13" customFormat="1" ht="20.25" customHeight="1">
      <c r="A93" s="157" t="s">
        <v>406</v>
      </c>
      <c r="B93" s="23">
        <v>333</v>
      </c>
      <c r="C93" s="23">
        <v>207</v>
      </c>
      <c r="D93" s="439"/>
      <c r="E93" s="440"/>
      <c r="F93" s="440"/>
    </row>
    <row r="94" spans="1:6" s="13" customFormat="1" ht="20.25" customHeight="1">
      <c r="A94" s="157" t="s">
        <v>407</v>
      </c>
      <c r="B94" s="23">
        <v>140</v>
      </c>
      <c r="C94" s="23">
        <v>48</v>
      </c>
      <c r="D94" s="33"/>
    </row>
    <row r="95" spans="1:6" s="13" customFormat="1" ht="20.25" customHeight="1">
      <c r="A95" s="157" t="s">
        <v>408</v>
      </c>
      <c r="B95" s="23">
        <v>209</v>
      </c>
      <c r="C95" s="23">
        <v>118</v>
      </c>
      <c r="D95" s="439"/>
      <c r="E95" s="440"/>
      <c r="F95" s="39"/>
    </row>
    <row r="96" spans="1:6" s="13" customFormat="1" ht="20.25" customHeight="1">
      <c r="A96" s="157" t="s">
        <v>409</v>
      </c>
      <c r="B96" s="23">
        <v>177</v>
      </c>
      <c r="C96" s="23">
        <v>55</v>
      </c>
      <c r="D96" s="439"/>
      <c r="E96" s="440"/>
      <c r="F96" s="440"/>
    </row>
    <row r="97" spans="1:14" s="13" customFormat="1" ht="20.25" customHeight="1">
      <c r="A97" s="157" t="s">
        <v>1099</v>
      </c>
      <c r="B97" s="23">
        <v>143</v>
      </c>
      <c r="C97" s="23">
        <v>80</v>
      </c>
      <c r="D97" s="359"/>
      <c r="E97" s="39"/>
    </row>
    <row r="98" spans="1:14" s="13" customFormat="1" ht="20.25" customHeight="1">
      <c r="A98" s="11" t="s">
        <v>367</v>
      </c>
      <c r="B98" s="15">
        <f>SUM(B86:B97)</f>
        <v>4044</v>
      </c>
      <c r="C98" s="15">
        <f>SUM(C86:C97)</f>
        <v>3679</v>
      </c>
      <c r="D98" s="35"/>
      <c r="E98" s="16"/>
      <c r="F98" s="16"/>
    </row>
    <row r="99" spans="1:14">
      <c r="A99" s="346" t="s">
        <v>204</v>
      </c>
      <c r="B99" s="356" t="s">
        <v>252</v>
      </c>
      <c r="C99" s="356" t="s">
        <v>284</v>
      </c>
      <c r="D99" s="354"/>
      <c r="E99" s="354"/>
      <c r="F99" s="355"/>
    </row>
    <row r="100" spans="1:14" s="13" customFormat="1" ht="20.25" customHeight="1" thickBot="1"/>
    <row r="101" spans="1:14" s="13" customFormat="1" ht="20.25" customHeight="1">
      <c r="A101" s="56" t="s">
        <v>1463</v>
      </c>
      <c r="D101" s="68"/>
      <c r="E101" s="68"/>
      <c r="G101" s="1373" t="s">
        <v>1464</v>
      </c>
      <c r="H101" s="1374"/>
      <c r="I101" s="1375"/>
      <c r="J101" s="1376"/>
      <c r="K101" s="1373" t="s">
        <v>1465</v>
      </c>
      <c r="L101" s="1375"/>
      <c r="M101" s="1375"/>
      <c r="N101" s="1376"/>
    </row>
    <row r="102" spans="1:14" s="13" customFormat="1" ht="20.25" customHeight="1">
      <c r="A102" s="351" t="s">
        <v>498</v>
      </c>
      <c r="B102" s="351" t="s">
        <v>1466</v>
      </c>
      <c r="C102" s="351" t="s">
        <v>499</v>
      </c>
      <c r="D102" s="351" t="s">
        <v>1467</v>
      </c>
      <c r="E102" s="351" t="s">
        <v>1468</v>
      </c>
      <c r="G102" s="492" t="s">
        <v>1280</v>
      </c>
      <c r="H102" s="491" t="s">
        <v>499</v>
      </c>
      <c r="I102" s="491" t="s">
        <v>1281</v>
      </c>
      <c r="J102" s="535" t="s">
        <v>1282</v>
      </c>
      <c r="K102" s="492" t="s">
        <v>1280</v>
      </c>
      <c r="L102" s="491" t="s">
        <v>499</v>
      </c>
      <c r="M102" s="491" t="s">
        <v>1281</v>
      </c>
      <c r="N102" s="535" t="s">
        <v>1282</v>
      </c>
    </row>
    <row r="103" spans="1:14" s="13" customFormat="1" ht="20.25" customHeight="1">
      <c r="A103" s="157" t="s">
        <v>1469</v>
      </c>
      <c r="B103" s="156">
        <v>473</v>
      </c>
      <c r="C103" s="156">
        <f>H103+L103</f>
        <v>815</v>
      </c>
      <c r="D103" s="156">
        <v>1521</v>
      </c>
      <c r="E103" s="156">
        <v>1270</v>
      </c>
      <c r="F103" s="71"/>
      <c r="G103" s="493">
        <v>356</v>
      </c>
      <c r="H103" s="496">
        <v>643</v>
      </c>
      <c r="I103" s="496">
        <v>1200</v>
      </c>
      <c r="J103" s="539">
        <v>1451</v>
      </c>
      <c r="K103" s="493">
        <v>117</v>
      </c>
      <c r="L103" s="494">
        <v>172</v>
      </c>
      <c r="M103" s="494">
        <v>70</v>
      </c>
      <c r="N103" s="495">
        <v>70</v>
      </c>
    </row>
    <row r="104" spans="1:14" s="13" customFormat="1" ht="20.25" customHeight="1">
      <c r="A104" s="157" t="s">
        <v>210</v>
      </c>
      <c r="B104" s="156">
        <v>190</v>
      </c>
      <c r="C104" s="156">
        <f t="shared" ref="C104:C115" si="1">H104+L104</f>
        <v>994</v>
      </c>
      <c r="D104" s="156">
        <v>786</v>
      </c>
      <c r="E104" s="156">
        <v>889</v>
      </c>
      <c r="F104" s="71"/>
      <c r="G104" s="493">
        <v>171</v>
      </c>
      <c r="H104" s="494">
        <v>543</v>
      </c>
      <c r="I104" s="494">
        <v>870</v>
      </c>
      <c r="J104" s="495">
        <v>770</v>
      </c>
      <c r="K104" s="493">
        <v>19</v>
      </c>
      <c r="L104" s="494">
        <v>451</v>
      </c>
      <c r="M104" s="494">
        <v>19</v>
      </c>
      <c r="N104" s="495">
        <v>16</v>
      </c>
    </row>
    <row r="105" spans="1:14" s="13" customFormat="1" ht="20.25" customHeight="1">
      <c r="A105" s="157" t="s">
        <v>814</v>
      </c>
      <c r="B105" s="156">
        <v>487</v>
      </c>
      <c r="C105" s="156">
        <f t="shared" si="1"/>
        <v>916</v>
      </c>
      <c r="D105" s="156">
        <v>1682</v>
      </c>
      <c r="E105" s="156">
        <v>2006</v>
      </c>
      <c r="G105" s="493">
        <v>433</v>
      </c>
      <c r="H105" s="494">
        <v>757</v>
      </c>
      <c r="I105" s="494">
        <v>1907</v>
      </c>
      <c r="J105" s="495">
        <v>1601</v>
      </c>
      <c r="K105" s="493">
        <v>54</v>
      </c>
      <c r="L105" s="494">
        <v>159</v>
      </c>
      <c r="M105" s="494">
        <v>99</v>
      </c>
      <c r="N105" s="495">
        <v>81</v>
      </c>
    </row>
    <row r="106" spans="1:14" s="13" customFormat="1" ht="20.25" customHeight="1">
      <c r="A106" s="157" t="s">
        <v>815</v>
      </c>
      <c r="B106" s="156">
        <v>257</v>
      </c>
      <c r="C106" s="156">
        <f t="shared" si="1"/>
        <v>381</v>
      </c>
      <c r="D106" s="156">
        <v>252</v>
      </c>
      <c r="E106" s="156">
        <v>296</v>
      </c>
      <c r="G106" s="509">
        <v>210</v>
      </c>
      <c r="H106" s="444">
        <v>303</v>
      </c>
      <c r="I106" s="444">
        <v>255</v>
      </c>
      <c r="J106" s="540">
        <v>209</v>
      </c>
      <c r="K106" s="509">
        <v>47</v>
      </c>
      <c r="L106" s="444">
        <v>78</v>
      </c>
      <c r="M106" s="444">
        <v>41</v>
      </c>
      <c r="N106" s="540">
        <v>43</v>
      </c>
    </row>
    <row r="107" spans="1:14" s="13" customFormat="1" ht="20.25" customHeight="1">
      <c r="A107" s="157" t="s">
        <v>816</v>
      </c>
      <c r="B107" s="156">
        <v>90</v>
      </c>
      <c r="C107" s="156">
        <f t="shared" si="1"/>
        <v>316</v>
      </c>
      <c r="D107" s="156">
        <v>130</v>
      </c>
      <c r="E107" s="156">
        <v>158</v>
      </c>
      <c r="G107" s="493">
        <v>70</v>
      </c>
      <c r="H107" s="494">
        <v>296</v>
      </c>
      <c r="I107" s="494">
        <v>134</v>
      </c>
      <c r="J107" s="495">
        <v>104</v>
      </c>
      <c r="K107" s="493">
        <v>20</v>
      </c>
      <c r="L107" s="494">
        <v>20</v>
      </c>
      <c r="M107" s="494">
        <v>24</v>
      </c>
      <c r="N107" s="495">
        <v>26</v>
      </c>
    </row>
    <row r="108" spans="1:14" s="13" customFormat="1" ht="20.25" customHeight="1">
      <c r="A108" s="157" t="s">
        <v>817</v>
      </c>
      <c r="B108" s="156">
        <v>166</v>
      </c>
      <c r="C108" s="156">
        <f t="shared" si="1"/>
        <v>216</v>
      </c>
      <c r="D108" s="156">
        <v>185</v>
      </c>
      <c r="E108" s="156">
        <v>256</v>
      </c>
      <c r="G108" s="493">
        <v>126</v>
      </c>
      <c r="H108" s="494">
        <v>171</v>
      </c>
      <c r="I108" s="494">
        <v>223</v>
      </c>
      <c r="J108" s="495">
        <v>141</v>
      </c>
      <c r="K108" s="493">
        <v>40</v>
      </c>
      <c r="L108" s="494">
        <v>45</v>
      </c>
      <c r="M108" s="494">
        <v>33</v>
      </c>
      <c r="N108" s="495">
        <v>44</v>
      </c>
    </row>
    <row r="109" spans="1:14" s="13" customFormat="1" ht="20.25" customHeight="1">
      <c r="A109" s="157" t="s">
        <v>405</v>
      </c>
      <c r="B109" s="156">
        <v>110</v>
      </c>
      <c r="C109" s="156">
        <f t="shared" si="1"/>
        <v>754</v>
      </c>
      <c r="D109" s="156">
        <v>330</v>
      </c>
      <c r="E109" s="156">
        <v>377</v>
      </c>
      <c r="G109" s="493">
        <v>96</v>
      </c>
      <c r="H109" s="494">
        <v>234</v>
      </c>
      <c r="I109" s="494">
        <v>372</v>
      </c>
      <c r="J109" s="495">
        <v>329</v>
      </c>
      <c r="K109" s="493">
        <v>14</v>
      </c>
      <c r="L109" s="494">
        <v>520</v>
      </c>
      <c r="M109" s="494">
        <v>5</v>
      </c>
      <c r="N109" s="495">
        <v>1</v>
      </c>
    </row>
    <row r="110" spans="1:14" s="13" customFormat="1" ht="20.25" customHeight="1">
      <c r="A110" s="157" t="s">
        <v>406</v>
      </c>
      <c r="B110" s="156">
        <v>77</v>
      </c>
      <c r="C110" s="156">
        <f t="shared" si="1"/>
        <v>129</v>
      </c>
      <c r="D110" s="156">
        <v>114</v>
      </c>
      <c r="E110" s="156">
        <v>152</v>
      </c>
      <c r="G110" s="493">
        <v>58</v>
      </c>
      <c r="H110" s="494">
        <v>116</v>
      </c>
      <c r="I110" s="494">
        <v>113</v>
      </c>
      <c r="J110" s="495">
        <v>80</v>
      </c>
      <c r="K110" s="493">
        <v>19</v>
      </c>
      <c r="L110" s="494">
        <v>13</v>
      </c>
      <c r="M110" s="494">
        <v>39</v>
      </c>
      <c r="N110" s="495">
        <v>34</v>
      </c>
    </row>
    <row r="111" spans="1:14" s="13" customFormat="1" ht="20.25" customHeight="1">
      <c r="A111" s="157" t="s">
        <v>407</v>
      </c>
      <c r="B111" s="156">
        <v>107</v>
      </c>
      <c r="C111" s="156">
        <f t="shared" si="1"/>
        <v>193</v>
      </c>
      <c r="D111" s="156">
        <v>146</v>
      </c>
      <c r="E111" s="156">
        <v>250</v>
      </c>
      <c r="G111" s="493">
        <v>74</v>
      </c>
      <c r="H111" s="494">
        <v>126</v>
      </c>
      <c r="I111" s="494">
        <v>132</v>
      </c>
      <c r="J111" s="495">
        <v>114</v>
      </c>
      <c r="K111" s="493">
        <v>33</v>
      </c>
      <c r="L111" s="494">
        <v>67</v>
      </c>
      <c r="M111" s="494">
        <v>118</v>
      </c>
      <c r="N111" s="495">
        <v>32</v>
      </c>
    </row>
    <row r="112" spans="1:14" s="13" customFormat="1" ht="20.25" customHeight="1">
      <c r="A112" s="157" t="s">
        <v>408</v>
      </c>
      <c r="B112" s="156">
        <v>163</v>
      </c>
      <c r="C112" s="156">
        <f t="shared" si="1"/>
        <v>268</v>
      </c>
      <c r="D112" s="156">
        <v>74</v>
      </c>
      <c r="E112" s="156">
        <v>113</v>
      </c>
      <c r="G112" s="514">
        <v>122</v>
      </c>
      <c r="H112" s="515">
        <v>219</v>
      </c>
      <c r="I112" s="515">
        <v>50</v>
      </c>
      <c r="J112" s="516">
        <v>40</v>
      </c>
      <c r="K112" s="514">
        <v>41</v>
      </c>
      <c r="L112" s="515">
        <v>49</v>
      </c>
      <c r="M112" s="515">
        <v>63</v>
      </c>
      <c r="N112" s="516">
        <v>34</v>
      </c>
    </row>
    <row r="113" spans="1:14" s="13" customFormat="1" ht="20.25" customHeight="1">
      <c r="A113" s="157" t="s">
        <v>409</v>
      </c>
      <c r="B113" s="156">
        <v>40</v>
      </c>
      <c r="C113" s="156">
        <f t="shared" si="1"/>
        <v>4337</v>
      </c>
      <c r="D113" s="156">
        <v>103</v>
      </c>
      <c r="E113" s="156">
        <v>117</v>
      </c>
      <c r="G113" s="514">
        <v>26</v>
      </c>
      <c r="H113" s="545">
        <v>44</v>
      </c>
      <c r="I113" s="545">
        <v>111</v>
      </c>
      <c r="J113" s="545">
        <v>99</v>
      </c>
      <c r="K113" s="514">
        <v>14</v>
      </c>
      <c r="L113" s="544">
        <v>4293</v>
      </c>
      <c r="M113" s="544">
        <v>6</v>
      </c>
      <c r="N113" s="544">
        <v>4</v>
      </c>
    </row>
    <row r="114" spans="1:14" s="13" customFormat="1" ht="20.25" customHeight="1" thickBot="1">
      <c r="A114" s="157" t="s">
        <v>1099</v>
      </c>
      <c r="B114" s="156">
        <v>60</v>
      </c>
      <c r="C114" s="156">
        <f t="shared" si="1"/>
        <v>123</v>
      </c>
      <c r="D114" s="156">
        <v>104</v>
      </c>
      <c r="E114" s="156">
        <v>125</v>
      </c>
      <c r="G114" s="493">
        <v>34</v>
      </c>
      <c r="H114" s="494">
        <v>86</v>
      </c>
      <c r="I114" s="494">
        <v>79</v>
      </c>
      <c r="J114" s="495">
        <v>56</v>
      </c>
      <c r="K114" s="536">
        <v>26</v>
      </c>
      <c r="L114" s="537">
        <v>37</v>
      </c>
      <c r="M114" s="537">
        <v>46</v>
      </c>
      <c r="N114" s="538">
        <v>48</v>
      </c>
    </row>
    <row r="115" spans="1:14" s="13" customFormat="1" ht="20.25" customHeight="1" thickBot="1">
      <c r="A115" s="11" t="s">
        <v>1470</v>
      </c>
      <c r="B115" s="15">
        <v>2220</v>
      </c>
      <c r="C115" s="156">
        <f t="shared" si="1"/>
        <v>9442</v>
      </c>
      <c r="D115" s="15">
        <v>5427</v>
      </c>
      <c r="E115" s="15">
        <v>6009</v>
      </c>
      <c r="G115" s="536">
        <v>1776</v>
      </c>
      <c r="H115" s="537">
        <v>3538</v>
      </c>
      <c r="I115" s="537">
        <v>5446</v>
      </c>
      <c r="J115" s="538">
        <v>4994</v>
      </c>
      <c r="K115" s="541">
        <v>444</v>
      </c>
      <c r="L115" s="542">
        <v>5904</v>
      </c>
      <c r="M115" s="542">
        <v>563</v>
      </c>
      <c r="N115" s="543">
        <v>433</v>
      </c>
    </row>
    <row r="116" spans="1:14" s="13" customFormat="1" ht="20.25" customHeight="1">
      <c r="B116" s="56"/>
      <c r="C116" s="16"/>
      <c r="D116" s="16"/>
      <c r="E116" s="16"/>
      <c r="F116" s="16"/>
      <c r="G116" s="56" t="s">
        <v>1471</v>
      </c>
      <c r="H116" s="56"/>
    </row>
    <row r="117" spans="1:14" s="13" customFormat="1" ht="20.25" customHeight="1">
      <c r="D117" s="68"/>
      <c r="E117" s="68"/>
    </row>
    <row r="118" spans="1:14" s="13" customFormat="1" ht="20.25" customHeight="1">
      <c r="A118" s="56" t="s">
        <v>1472</v>
      </c>
      <c r="D118" s="1345" t="s">
        <v>1033</v>
      </c>
      <c r="E118" s="1346"/>
      <c r="F118" s="352" t="s">
        <v>1473</v>
      </c>
      <c r="G118" s="352" t="s">
        <v>1474</v>
      </c>
      <c r="H118" s="352" t="s">
        <v>1475</v>
      </c>
      <c r="I118" s="352" t="s">
        <v>1056</v>
      </c>
    </row>
    <row r="119" spans="1:14" s="13" customFormat="1" ht="20.25" customHeight="1" thickBot="1">
      <c r="A119" s="351" t="s">
        <v>498</v>
      </c>
      <c r="B119" s="351" t="s">
        <v>499</v>
      </c>
      <c r="D119" s="1347" t="s">
        <v>1476</v>
      </c>
      <c r="E119" s="1348"/>
      <c r="F119" s="460" t="s">
        <v>1477</v>
      </c>
      <c r="G119" s="460" t="s">
        <v>1478</v>
      </c>
      <c r="H119" s="460" t="s">
        <v>1479</v>
      </c>
      <c r="I119" s="460" t="s">
        <v>1480</v>
      </c>
    </row>
    <row r="120" spans="1:14" s="13" customFormat="1" ht="20.25" customHeight="1">
      <c r="A120" s="157" t="s">
        <v>1469</v>
      </c>
      <c r="B120" s="11">
        <v>15</v>
      </c>
      <c r="D120" s="1338" t="s">
        <v>1469</v>
      </c>
      <c r="E120" s="1339"/>
      <c r="F120" s="461">
        <v>6</v>
      </c>
      <c r="G120" s="461">
        <v>5</v>
      </c>
      <c r="H120" s="461">
        <v>0</v>
      </c>
      <c r="I120" s="462">
        <v>4</v>
      </c>
    </row>
    <row r="121" spans="1:14" s="13" customFormat="1" ht="20.25" customHeight="1">
      <c r="A121" s="157" t="s">
        <v>210</v>
      </c>
      <c r="B121" s="11">
        <v>5</v>
      </c>
      <c r="D121" s="1340" t="s">
        <v>210</v>
      </c>
      <c r="E121" s="1341"/>
      <c r="F121" s="156">
        <v>2</v>
      </c>
      <c r="G121" s="156">
        <v>1</v>
      </c>
      <c r="H121" s="156">
        <v>2</v>
      </c>
      <c r="I121" s="431">
        <v>0</v>
      </c>
    </row>
    <row r="122" spans="1:14" s="13" customFormat="1" ht="20.25" customHeight="1">
      <c r="A122" s="157" t="s">
        <v>814</v>
      </c>
      <c r="B122" s="11">
        <v>55</v>
      </c>
      <c r="D122" s="1340" t="s">
        <v>814</v>
      </c>
      <c r="E122" s="1341"/>
      <c r="F122" s="156">
        <v>14</v>
      </c>
      <c r="G122" s="156">
        <v>0</v>
      </c>
      <c r="H122" s="156">
        <v>38</v>
      </c>
      <c r="I122" s="431">
        <v>3</v>
      </c>
    </row>
    <row r="123" spans="1:14" s="13" customFormat="1" ht="20.25" customHeight="1">
      <c r="A123" s="157" t="s">
        <v>815</v>
      </c>
      <c r="B123" s="11">
        <v>81</v>
      </c>
      <c r="D123" s="1340" t="s">
        <v>815</v>
      </c>
      <c r="E123" s="1341"/>
      <c r="F123" s="156">
        <v>41</v>
      </c>
      <c r="G123" s="156">
        <v>4</v>
      </c>
      <c r="H123" s="156">
        <v>7</v>
      </c>
      <c r="I123" s="431">
        <v>29</v>
      </c>
    </row>
    <row r="124" spans="1:14" s="13" customFormat="1" ht="20.25" customHeight="1">
      <c r="A124" s="157" t="s">
        <v>816</v>
      </c>
      <c r="B124" s="11">
        <v>28</v>
      </c>
      <c r="D124" s="1340" t="s">
        <v>816</v>
      </c>
      <c r="E124" s="1341"/>
      <c r="F124" s="156">
        <v>20</v>
      </c>
      <c r="G124" s="156">
        <v>4</v>
      </c>
      <c r="H124" s="156">
        <v>3</v>
      </c>
      <c r="I124" s="431">
        <v>1</v>
      </c>
    </row>
    <row r="125" spans="1:14" s="13" customFormat="1" ht="20.25" customHeight="1">
      <c r="A125" s="157" t="s">
        <v>817</v>
      </c>
      <c r="B125" s="11">
        <v>37</v>
      </c>
      <c r="D125" s="1340" t="s">
        <v>817</v>
      </c>
      <c r="E125" s="1341"/>
      <c r="F125" s="156">
        <v>19</v>
      </c>
      <c r="G125" s="156">
        <v>7</v>
      </c>
      <c r="H125" s="156">
        <v>8</v>
      </c>
      <c r="I125" s="431">
        <v>3</v>
      </c>
    </row>
    <row r="126" spans="1:14" s="13" customFormat="1" ht="20.25" customHeight="1">
      <c r="A126" s="157" t="s">
        <v>405</v>
      </c>
      <c r="B126" s="11">
        <v>12</v>
      </c>
      <c r="D126" s="1340" t="s">
        <v>405</v>
      </c>
      <c r="E126" s="1341"/>
      <c r="F126" s="156">
        <v>8</v>
      </c>
      <c r="G126" s="156">
        <v>0</v>
      </c>
      <c r="H126" s="156">
        <v>4</v>
      </c>
      <c r="I126" s="431">
        <v>0</v>
      </c>
    </row>
    <row r="127" spans="1:14" s="13" customFormat="1" ht="20.25" customHeight="1">
      <c r="A127" s="157" t="s">
        <v>406</v>
      </c>
      <c r="B127" s="11">
        <v>19</v>
      </c>
      <c r="D127" s="1340" t="s">
        <v>406</v>
      </c>
      <c r="E127" s="1341"/>
      <c r="F127" s="156">
        <v>10</v>
      </c>
      <c r="G127" s="156">
        <v>3</v>
      </c>
      <c r="H127" s="156">
        <v>6</v>
      </c>
      <c r="I127" s="431">
        <v>0</v>
      </c>
    </row>
    <row r="128" spans="1:14" s="13" customFormat="1" ht="20.25" customHeight="1">
      <c r="A128" s="157" t="s">
        <v>407</v>
      </c>
      <c r="B128" s="11">
        <v>56</v>
      </c>
      <c r="D128" s="1340" t="s">
        <v>407</v>
      </c>
      <c r="E128" s="1341"/>
      <c r="F128" s="156">
        <v>3</v>
      </c>
      <c r="G128" s="156">
        <v>2</v>
      </c>
      <c r="H128" s="156">
        <v>12</v>
      </c>
      <c r="I128" s="431">
        <v>39</v>
      </c>
    </row>
    <row r="129" spans="1:9" s="13" customFormat="1" ht="20.25" customHeight="1">
      <c r="A129" s="157" t="s">
        <v>408</v>
      </c>
      <c r="B129" s="11">
        <v>38</v>
      </c>
      <c r="D129" s="1340" t="s">
        <v>408</v>
      </c>
      <c r="E129" s="1341"/>
      <c r="F129" s="156">
        <v>12</v>
      </c>
      <c r="G129" s="156">
        <v>18</v>
      </c>
      <c r="H129" s="156">
        <v>8</v>
      </c>
      <c r="I129" s="431">
        <v>0</v>
      </c>
    </row>
    <row r="130" spans="1:9" s="13" customFormat="1" ht="20.25" customHeight="1">
      <c r="A130" s="157" t="s">
        <v>409</v>
      </c>
      <c r="B130" s="11">
        <v>49</v>
      </c>
      <c r="D130" s="1340" t="s">
        <v>409</v>
      </c>
      <c r="E130" s="1341"/>
      <c r="F130" s="277">
        <v>26</v>
      </c>
      <c r="G130" s="277">
        <v>22</v>
      </c>
      <c r="H130" s="277">
        <v>0</v>
      </c>
      <c r="I130" s="432">
        <v>1</v>
      </c>
    </row>
    <row r="131" spans="1:9" s="13" customFormat="1" ht="20.25" customHeight="1">
      <c r="A131" s="157" t="s">
        <v>1099</v>
      </c>
      <c r="B131" s="11">
        <v>50</v>
      </c>
      <c r="D131" s="1340" t="s">
        <v>1099</v>
      </c>
      <c r="E131" s="1341"/>
      <c r="F131" s="277">
        <v>29</v>
      </c>
      <c r="G131" s="277">
        <v>13</v>
      </c>
      <c r="H131" s="277">
        <v>8</v>
      </c>
      <c r="I131" s="432">
        <v>0</v>
      </c>
    </row>
    <row r="132" spans="1:9" s="13" customFormat="1" ht="20.25" customHeight="1" thickBot="1">
      <c r="A132" s="11" t="s">
        <v>1470</v>
      </c>
      <c r="B132" s="11">
        <v>445</v>
      </c>
      <c r="D132" s="1342" t="s">
        <v>1470</v>
      </c>
      <c r="E132" s="1343"/>
      <c r="F132" s="463">
        <v>190</v>
      </c>
      <c r="G132" s="463">
        <v>79</v>
      </c>
      <c r="H132" s="463">
        <v>96</v>
      </c>
      <c r="I132" s="464">
        <v>80</v>
      </c>
    </row>
    <row r="133" spans="1:9" s="13" customFormat="1" ht="20.25" customHeight="1" thickBot="1">
      <c r="D133" s="1336" t="s">
        <v>1481</v>
      </c>
      <c r="E133" s="1337"/>
      <c r="F133" s="465">
        <v>350</v>
      </c>
      <c r="G133" s="465">
        <v>350</v>
      </c>
      <c r="H133" s="465">
        <v>100</v>
      </c>
      <c r="I133" s="466">
        <v>200</v>
      </c>
    </row>
    <row r="134" spans="1:9" s="13" customFormat="1" ht="20.25" customHeight="1"/>
    <row r="135" spans="1:9" s="13" customFormat="1" ht="20.25" customHeight="1"/>
    <row r="136" spans="1:9">
      <c r="A136" s="55" t="s">
        <v>1263</v>
      </c>
      <c r="B136" s="447"/>
    </row>
    <row r="137" spans="1:9">
      <c r="A137" s="351" t="s">
        <v>370</v>
      </c>
      <c r="B137" s="351" t="s">
        <v>369</v>
      </c>
      <c r="C137" s="353" t="s">
        <v>499</v>
      </c>
      <c r="D137" s="352" t="s">
        <v>280</v>
      </c>
      <c r="E137" s="13"/>
    </row>
    <row r="138" spans="1:9">
      <c r="A138" s="157" t="s">
        <v>514</v>
      </c>
      <c r="B138" s="17">
        <v>81</v>
      </c>
      <c r="C138" s="17">
        <v>39</v>
      </c>
      <c r="D138" s="17">
        <v>762</v>
      </c>
      <c r="E138" s="357"/>
    </row>
    <row r="139" spans="1:9">
      <c r="A139" s="157" t="s">
        <v>210</v>
      </c>
      <c r="B139" s="17">
        <v>12</v>
      </c>
      <c r="C139" s="17">
        <v>0</v>
      </c>
      <c r="D139" s="17">
        <v>619</v>
      </c>
      <c r="E139" s="357"/>
    </row>
    <row r="140" spans="1:9">
      <c r="A140" s="157" t="s">
        <v>814</v>
      </c>
      <c r="B140" s="17">
        <v>50</v>
      </c>
      <c r="C140" s="17">
        <v>50</v>
      </c>
      <c r="D140" s="17">
        <v>641</v>
      </c>
      <c r="E140" s="357"/>
    </row>
    <row r="141" spans="1:9">
      <c r="A141" s="157" t="s">
        <v>815</v>
      </c>
      <c r="B141" s="17">
        <v>41</v>
      </c>
      <c r="C141" s="17">
        <v>50</v>
      </c>
      <c r="D141" s="17">
        <v>633</v>
      </c>
      <c r="E141" s="434"/>
    </row>
    <row r="142" spans="1:9">
      <c r="A142" s="157" t="s">
        <v>816</v>
      </c>
      <c r="B142" s="17">
        <v>36</v>
      </c>
      <c r="C142" s="17">
        <v>78</v>
      </c>
      <c r="D142" s="17">
        <v>679</v>
      </c>
      <c r="E142" s="357"/>
    </row>
    <row r="143" spans="1:9">
      <c r="A143" s="157" t="s">
        <v>817</v>
      </c>
      <c r="B143" s="156">
        <v>32</v>
      </c>
      <c r="C143" s="424">
        <v>44</v>
      </c>
      <c r="D143" s="156">
        <v>440</v>
      </c>
      <c r="E143" s="357"/>
    </row>
    <row r="144" spans="1:9">
      <c r="A144" s="157" t="s">
        <v>405</v>
      </c>
      <c r="B144" s="156">
        <v>27</v>
      </c>
      <c r="C144" s="424">
        <v>27</v>
      </c>
      <c r="D144" s="156">
        <v>451</v>
      </c>
      <c r="E144" s="357"/>
    </row>
    <row r="145" spans="1:6">
      <c r="A145" s="157" t="s">
        <v>406</v>
      </c>
      <c r="B145" s="156">
        <v>27</v>
      </c>
      <c r="C145" s="424">
        <v>46</v>
      </c>
      <c r="D145" s="156">
        <v>769</v>
      </c>
      <c r="E145" s="357"/>
    </row>
    <row r="146" spans="1:6">
      <c r="A146" s="157" t="s">
        <v>407</v>
      </c>
      <c r="B146" s="156">
        <v>19</v>
      </c>
      <c r="C146" s="424">
        <v>131</v>
      </c>
      <c r="D146" s="156">
        <v>384</v>
      </c>
      <c r="E146" s="357"/>
    </row>
    <row r="147" spans="1:6">
      <c r="A147" s="157" t="s">
        <v>408</v>
      </c>
      <c r="B147" s="156">
        <v>48</v>
      </c>
      <c r="C147" s="424">
        <v>132</v>
      </c>
      <c r="D147" s="156">
        <v>1256</v>
      </c>
      <c r="E147" s="357"/>
    </row>
    <row r="148" spans="1:6">
      <c r="A148" s="157" t="s">
        <v>409</v>
      </c>
      <c r="B148" s="277">
        <v>87</v>
      </c>
      <c r="C148" s="426">
        <v>49</v>
      </c>
      <c r="D148" s="277">
        <v>798</v>
      </c>
      <c r="E148" s="440"/>
    </row>
    <row r="149" spans="1:6">
      <c r="A149" s="157" t="s">
        <v>1099</v>
      </c>
      <c r="B149" s="156">
        <v>102</v>
      </c>
      <c r="C149" s="424">
        <v>35</v>
      </c>
      <c r="D149" s="156">
        <v>678</v>
      </c>
      <c r="E149" s="357"/>
    </row>
    <row r="150" spans="1:6">
      <c r="A150" s="11" t="s">
        <v>367</v>
      </c>
      <c r="B150" s="15">
        <f>SUM(B138:B149)</f>
        <v>562</v>
      </c>
      <c r="C150" s="425">
        <f>SUM(C138:C149)</f>
        <v>681</v>
      </c>
      <c r="D150" s="15">
        <f>SUM(D138:D149)</f>
        <v>8110</v>
      </c>
      <c r="E150" s="16"/>
    </row>
    <row r="152" spans="1:6" s="13" customFormat="1" ht="20.25" customHeight="1">
      <c r="A152" s="56" t="s">
        <v>548</v>
      </c>
    </row>
    <row r="153" spans="1:6" s="13" customFormat="1" ht="20.25" customHeight="1">
      <c r="A153" s="351" t="s">
        <v>370</v>
      </c>
      <c r="B153" s="351" t="s">
        <v>369</v>
      </c>
      <c r="C153" s="351" t="s">
        <v>499</v>
      </c>
      <c r="D153" s="351" t="s">
        <v>372</v>
      </c>
      <c r="F153" s="57"/>
    </row>
    <row r="154" spans="1:6" s="13" customFormat="1" ht="20.25" customHeight="1">
      <c r="A154" s="157" t="s">
        <v>514</v>
      </c>
      <c r="B154" s="17">
        <v>287</v>
      </c>
      <c r="C154" s="17">
        <v>625</v>
      </c>
      <c r="D154" s="17">
        <v>504</v>
      </c>
      <c r="E154" s="39"/>
    </row>
    <row r="155" spans="1:6" s="13" customFormat="1" ht="20.25" customHeight="1">
      <c r="A155" s="157" t="s">
        <v>210</v>
      </c>
      <c r="B155" s="17">
        <v>203</v>
      </c>
      <c r="C155" s="17">
        <v>390</v>
      </c>
      <c r="D155" s="17">
        <v>1281</v>
      </c>
      <c r="E155" s="39"/>
    </row>
    <row r="156" spans="1:6" s="13" customFormat="1" ht="20.25" customHeight="1">
      <c r="A156" s="157" t="s">
        <v>814</v>
      </c>
      <c r="B156" s="17">
        <v>303</v>
      </c>
      <c r="C156" s="442">
        <v>1141</v>
      </c>
      <c r="D156" s="442">
        <v>1647</v>
      </c>
      <c r="E156" s="443"/>
    </row>
    <row r="157" spans="1:6" s="13" customFormat="1" ht="20.25" customHeight="1">
      <c r="A157" s="157" t="s">
        <v>815</v>
      </c>
      <c r="B157" s="17">
        <v>196</v>
      </c>
      <c r="C157" s="17">
        <v>631</v>
      </c>
      <c r="D157" s="17">
        <v>237</v>
      </c>
      <c r="E157" s="39"/>
    </row>
    <row r="158" spans="1:6" s="13" customFormat="1" ht="20.25" customHeight="1">
      <c r="A158" s="157" t="s">
        <v>816</v>
      </c>
      <c r="B158" s="17">
        <v>189</v>
      </c>
      <c r="C158" s="17">
        <v>698</v>
      </c>
      <c r="D158" s="17">
        <v>433</v>
      </c>
      <c r="E158" s="39"/>
    </row>
    <row r="159" spans="1:6" s="13" customFormat="1" ht="20.25" customHeight="1">
      <c r="A159" s="157" t="s">
        <v>817</v>
      </c>
      <c r="B159" s="17">
        <v>365</v>
      </c>
      <c r="C159" s="17">
        <v>751</v>
      </c>
      <c r="D159" s="17">
        <v>426</v>
      </c>
      <c r="E159" s="39"/>
    </row>
    <row r="160" spans="1:6" s="13" customFormat="1" ht="20.25" customHeight="1">
      <c r="A160" s="157" t="s">
        <v>405</v>
      </c>
      <c r="B160" s="17">
        <v>299</v>
      </c>
      <c r="C160" s="17">
        <v>1010</v>
      </c>
      <c r="D160" s="17">
        <v>385</v>
      </c>
      <c r="E160" s="39"/>
    </row>
    <row r="161" spans="1:6" s="13" customFormat="1" ht="20.25" customHeight="1">
      <c r="A161" s="157" t="s">
        <v>406</v>
      </c>
      <c r="B161" s="17">
        <v>202</v>
      </c>
      <c r="C161" s="17">
        <v>669</v>
      </c>
      <c r="D161" s="17">
        <v>201</v>
      </c>
      <c r="E161" s="39"/>
    </row>
    <row r="162" spans="1:6" s="13" customFormat="1" ht="20.25" customHeight="1">
      <c r="A162" s="157" t="s">
        <v>407</v>
      </c>
      <c r="B162" s="17">
        <v>96</v>
      </c>
      <c r="C162" s="17">
        <v>362</v>
      </c>
      <c r="D162" s="17">
        <v>151</v>
      </c>
      <c r="E162" s="39"/>
    </row>
    <row r="163" spans="1:6" s="13" customFormat="1" ht="20.25" customHeight="1">
      <c r="A163" s="157" t="s">
        <v>408</v>
      </c>
      <c r="B163" s="17">
        <v>74</v>
      </c>
      <c r="C163" s="17">
        <v>223</v>
      </c>
      <c r="D163" s="17">
        <v>128</v>
      </c>
      <c r="E163" s="39"/>
    </row>
    <row r="164" spans="1:6" s="13" customFormat="1" ht="20.25" customHeight="1">
      <c r="A164" s="157" t="s">
        <v>409</v>
      </c>
      <c r="B164" s="17">
        <v>39</v>
      </c>
      <c r="C164" s="17">
        <v>69</v>
      </c>
      <c r="D164" s="17">
        <v>20</v>
      </c>
      <c r="E164" s="39"/>
    </row>
    <row r="165" spans="1:6" s="13" customFormat="1" ht="20.25" customHeight="1">
      <c r="A165" s="157" t="s">
        <v>1099</v>
      </c>
      <c r="B165" s="17">
        <v>80</v>
      </c>
      <c r="C165" s="17">
        <v>201</v>
      </c>
      <c r="D165" s="17">
        <v>83</v>
      </c>
      <c r="E165" s="39"/>
    </row>
    <row r="166" spans="1:6" s="13" customFormat="1" ht="20.25" customHeight="1">
      <c r="A166" s="11" t="s">
        <v>367</v>
      </c>
      <c r="B166" s="15">
        <f>SUM(B154:B165)</f>
        <v>2333</v>
      </c>
      <c r="C166" s="15">
        <f>SUM(C154:C165)</f>
        <v>6770</v>
      </c>
      <c r="D166" s="15">
        <f>SUM(D154:D165)</f>
        <v>5496</v>
      </c>
      <c r="E166" s="16"/>
    </row>
    <row r="167" spans="1:6">
      <c r="A167" s="346" t="s">
        <v>204</v>
      </c>
      <c r="B167" s="347" t="s">
        <v>1268</v>
      </c>
      <c r="C167" s="347" t="s">
        <v>1269</v>
      </c>
      <c r="D167" s="348" t="s">
        <v>1337</v>
      </c>
      <c r="E167" s="355"/>
    </row>
    <row r="168" spans="1:6" s="13" customFormat="1" ht="20.25" customHeight="1">
      <c r="B168" s="16"/>
      <c r="C168" s="16"/>
      <c r="D168" s="16"/>
      <c r="E168" s="16"/>
    </row>
    <row r="169" spans="1:6" ht="18.75" customHeight="1">
      <c r="A169" s="55" t="s">
        <v>549</v>
      </c>
    </row>
    <row r="170" spans="1:6">
      <c r="A170" s="351" t="s">
        <v>498</v>
      </c>
      <c r="B170" s="188" t="s">
        <v>369</v>
      </c>
      <c r="C170" s="188" t="s">
        <v>499</v>
      </c>
      <c r="D170" s="511" t="s">
        <v>366</v>
      </c>
      <c r="E170" s="72"/>
      <c r="F170" s="360"/>
    </row>
    <row r="171" spans="1:6">
      <c r="A171" s="157" t="s">
        <v>514</v>
      </c>
      <c r="B171" s="23">
        <v>65</v>
      </c>
      <c r="C171" s="23">
        <v>87</v>
      </c>
      <c r="D171" s="438">
        <v>45</v>
      </c>
      <c r="E171" s="33"/>
    </row>
    <row r="172" spans="1:6">
      <c r="A172" s="157" t="s">
        <v>210</v>
      </c>
      <c r="B172" s="23">
        <v>83</v>
      </c>
      <c r="C172" s="23">
        <v>129</v>
      </c>
      <c r="D172" s="438">
        <v>131</v>
      </c>
      <c r="E172" s="435"/>
    </row>
    <row r="173" spans="1:6">
      <c r="A173" s="157" t="s">
        <v>814</v>
      </c>
      <c r="B173" s="23">
        <v>74</v>
      </c>
      <c r="C173" s="23">
        <v>168</v>
      </c>
      <c r="D173" s="438">
        <v>180</v>
      </c>
      <c r="E173" s="435"/>
    </row>
    <row r="174" spans="1:6">
      <c r="A174" s="157" t="s">
        <v>815</v>
      </c>
      <c r="B174" s="23">
        <v>73</v>
      </c>
      <c r="C174" s="23">
        <v>111</v>
      </c>
      <c r="D174" s="438">
        <v>126</v>
      </c>
      <c r="E174" s="33"/>
    </row>
    <row r="175" spans="1:6">
      <c r="A175" s="157" t="s">
        <v>816</v>
      </c>
      <c r="B175" s="23">
        <v>132</v>
      </c>
      <c r="C175" s="23">
        <v>336</v>
      </c>
      <c r="D175" s="438">
        <v>472</v>
      </c>
      <c r="E175" s="512"/>
    </row>
    <row r="176" spans="1:6">
      <c r="A176" s="157" t="s">
        <v>817</v>
      </c>
      <c r="B176" s="444">
        <v>124</v>
      </c>
      <c r="C176" s="444">
        <v>207</v>
      </c>
      <c r="D176" s="448">
        <v>62</v>
      </c>
      <c r="E176" s="439"/>
    </row>
    <row r="177" spans="1:6">
      <c r="A177" s="157" t="s">
        <v>405</v>
      </c>
      <c r="B177" s="23">
        <v>118</v>
      </c>
      <c r="C177" s="23">
        <v>277</v>
      </c>
      <c r="D177" s="438">
        <v>185</v>
      </c>
      <c r="E177" s="439"/>
    </row>
    <row r="178" spans="1:6">
      <c r="A178" s="157" t="s">
        <v>406</v>
      </c>
      <c r="B178" s="23">
        <v>42</v>
      </c>
      <c r="C178" s="23">
        <v>109</v>
      </c>
      <c r="D178" s="438">
        <v>58</v>
      </c>
      <c r="E178" s="512"/>
    </row>
    <row r="179" spans="1:6">
      <c r="A179" s="157" t="s">
        <v>407</v>
      </c>
      <c r="B179" s="23">
        <v>85</v>
      </c>
      <c r="C179" s="23">
        <v>301</v>
      </c>
      <c r="D179" s="438">
        <v>74</v>
      </c>
      <c r="E179" s="439"/>
    </row>
    <row r="180" spans="1:6">
      <c r="A180" s="157" t="s">
        <v>408</v>
      </c>
      <c r="B180" s="444">
        <v>58</v>
      </c>
      <c r="C180" s="444">
        <v>131</v>
      </c>
      <c r="D180" s="448">
        <v>81</v>
      </c>
      <c r="E180" s="439"/>
    </row>
    <row r="181" spans="1:6">
      <c r="A181" s="157" t="s">
        <v>409</v>
      </c>
      <c r="B181" s="23">
        <v>78</v>
      </c>
      <c r="C181" s="23">
        <v>137</v>
      </c>
      <c r="D181" s="438">
        <v>86</v>
      </c>
      <c r="E181" s="435"/>
    </row>
    <row r="182" spans="1:6">
      <c r="A182" s="157" t="s">
        <v>1099</v>
      </c>
      <c r="B182" s="23">
        <v>32</v>
      </c>
      <c r="C182" s="23">
        <v>121</v>
      </c>
      <c r="D182" s="438">
        <v>60</v>
      </c>
      <c r="E182" s="33"/>
    </row>
    <row r="183" spans="1:6">
      <c r="A183" s="11" t="s">
        <v>367</v>
      </c>
      <c r="B183" s="23">
        <f>SUM(B171:B182)</f>
        <v>964</v>
      </c>
      <c r="C183" s="23">
        <f>SUM(C171:C182)</f>
        <v>2114</v>
      </c>
      <c r="D183" s="438">
        <f>SUM(D171:D182)</f>
        <v>1560</v>
      </c>
      <c r="E183" s="35"/>
    </row>
    <row r="184" spans="1:6">
      <c r="A184" s="346" t="s">
        <v>204</v>
      </c>
      <c r="B184" s="347" t="s">
        <v>1268</v>
      </c>
      <c r="C184" s="347" t="s">
        <v>1269</v>
      </c>
      <c r="D184" s="348" t="s">
        <v>315</v>
      </c>
      <c r="E184" s="355"/>
    </row>
    <row r="185" spans="1:6" s="13" customFormat="1" ht="20.25" customHeight="1"/>
    <row r="186" spans="1:6">
      <c r="A186" s="55" t="s">
        <v>550</v>
      </c>
    </row>
    <row r="187" spans="1:6">
      <c r="A187" s="351" t="s">
        <v>498</v>
      </c>
      <c r="B187" s="188" t="s">
        <v>368</v>
      </c>
      <c r="C187" s="13"/>
    </row>
    <row r="188" spans="1:6">
      <c r="A188" s="157" t="s">
        <v>514</v>
      </c>
      <c r="B188" s="11">
        <v>226</v>
      </c>
      <c r="C188" s="436"/>
      <c r="F188" s="437"/>
    </row>
    <row r="189" spans="1:6">
      <c r="A189" s="157" t="s">
        <v>210</v>
      </c>
      <c r="B189" s="445">
        <v>249</v>
      </c>
      <c r="C189" s="436"/>
    </row>
    <row r="190" spans="1:6">
      <c r="A190" s="157" t="s">
        <v>814</v>
      </c>
      <c r="B190" s="445">
        <v>373</v>
      </c>
      <c r="C190" s="436"/>
    </row>
    <row r="191" spans="1:6">
      <c r="A191" s="157" t="s">
        <v>815</v>
      </c>
      <c r="B191" s="11">
        <v>458</v>
      </c>
      <c r="C191" s="13"/>
    </row>
    <row r="192" spans="1:6">
      <c r="A192" s="157" t="s">
        <v>816</v>
      </c>
      <c r="B192" s="444">
        <v>289</v>
      </c>
      <c r="C192" s="13"/>
    </row>
    <row r="193" spans="1:5">
      <c r="A193" s="157" t="s">
        <v>817</v>
      </c>
      <c r="B193" s="23">
        <v>498</v>
      </c>
      <c r="C193" s="436"/>
    </row>
    <row r="194" spans="1:5">
      <c r="A194" s="157" t="s">
        <v>405</v>
      </c>
      <c r="B194" s="23">
        <v>372</v>
      </c>
      <c r="C194" s="13"/>
    </row>
    <row r="195" spans="1:5">
      <c r="A195" s="157" t="s">
        <v>406</v>
      </c>
      <c r="B195" s="444">
        <v>178</v>
      </c>
      <c r="C195" s="436"/>
    </row>
    <row r="196" spans="1:5">
      <c r="A196" s="157" t="s">
        <v>407</v>
      </c>
      <c r="B196" s="23">
        <v>353</v>
      </c>
      <c r="C196" s="436"/>
    </row>
    <row r="197" spans="1:5">
      <c r="A197" s="157" t="s">
        <v>408</v>
      </c>
      <c r="B197" s="23">
        <v>468</v>
      </c>
      <c r="C197" s="436"/>
    </row>
    <row r="198" spans="1:5">
      <c r="A198" s="157" t="s">
        <v>409</v>
      </c>
      <c r="B198" s="445">
        <v>326</v>
      </c>
      <c r="C198" s="436"/>
    </row>
    <row r="199" spans="1:5">
      <c r="A199" s="157" t="s">
        <v>1099</v>
      </c>
      <c r="B199" s="11">
        <v>72</v>
      </c>
      <c r="C199" s="13"/>
    </row>
    <row r="200" spans="1:5">
      <c r="A200" s="19" t="s">
        <v>367</v>
      </c>
      <c r="B200" s="20">
        <f>SUM(B188:B199)</f>
        <v>3862</v>
      </c>
      <c r="C200" s="16"/>
    </row>
    <row r="202" spans="1:5">
      <c r="A202" s="55" t="s">
        <v>551</v>
      </c>
    </row>
    <row r="203" spans="1:5">
      <c r="A203" s="351" t="s">
        <v>498</v>
      </c>
      <c r="B203" s="351" t="s">
        <v>369</v>
      </c>
      <c r="C203" s="351" t="s">
        <v>373</v>
      </c>
      <c r="D203" s="188" t="s">
        <v>368</v>
      </c>
      <c r="E203" s="39"/>
    </row>
    <row r="204" spans="1:5">
      <c r="A204" s="157" t="s">
        <v>514</v>
      </c>
      <c r="B204" s="156" t="s">
        <v>513</v>
      </c>
      <c r="C204" s="17">
        <v>236</v>
      </c>
      <c r="D204" s="156" t="s">
        <v>513</v>
      </c>
      <c r="E204" s="357"/>
    </row>
    <row r="205" spans="1:5">
      <c r="A205" s="157" t="s">
        <v>210</v>
      </c>
      <c r="B205" s="156" t="s">
        <v>513</v>
      </c>
      <c r="C205" s="445">
        <v>316</v>
      </c>
      <c r="D205" s="156" t="s">
        <v>513</v>
      </c>
      <c r="E205" s="357"/>
    </row>
    <row r="206" spans="1:5">
      <c r="A206" s="157" t="s">
        <v>814</v>
      </c>
      <c r="B206" s="156" t="s">
        <v>513</v>
      </c>
      <c r="C206" s="17">
        <v>275</v>
      </c>
      <c r="D206" s="156" t="s">
        <v>513</v>
      </c>
      <c r="E206" s="357"/>
    </row>
    <row r="207" spans="1:5">
      <c r="A207" s="157" t="s">
        <v>815</v>
      </c>
      <c r="B207" s="156" t="s">
        <v>513</v>
      </c>
      <c r="C207" s="445">
        <v>365</v>
      </c>
      <c r="D207" s="156" t="s">
        <v>513</v>
      </c>
      <c r="E207" s="357"/>
    </row>
    <row r="208" spans="1:5">
      <c r="A208" s="157" t="s">
        <v>816</v>
      </c>
      <c r="B208" s="156" t="s">
        <v>513</v>
      </c>
      <c r="C208" s="156">
        <v>236</v>
      </c>
      <c r="D208" s="156" t="s">
        <v>513</v>
      </c>
      <c r="E208" s="357"/>
    </row>
    <row r="209" spans="1:5">
      <c r="A209" s="157" t="s">
        <v>817</v>
      </c>
      <c r="B209" s="156" t="s">
        <v>513</v>
      </c>
      <c r="C209" s="156">
        <v>278</v>
      </c>
      <c r="D209" s="156" t="s">
        <v>513</v>
      </c>
      <c r="E209" s="357"/>
    </row>
    <row r="210" spans="1:5">
      <c r="A210" s="157" t="s">
        <v>405</v>
      </c>
      <c r="B210" s="156" t="s">
        <v>513</v>
      </c>
      <c r="C210" s="156">
        <v>432</v>
      </c>
      <c r="D210" s="156" t="s">
        <v>513</v>
      </c>
    </row>
    <row r="211" spans="1:5">
      <c r="A211" s="157" t="s">
        <v>406</v>
      </c>
      <c r="B211" s="156" t="s">
        <v>513</v>
      </c>
      <c r="C211" s="445">
        <v>267</v>
      </c>
      <c r="D211" s="156" t="s">
        <v>513</v>
      </c>
      <c r="E211" s="357"/>
    </row>
    <row r="212" spans="1:5">
      <c r="A212" s="157" t="s">
        <v>407</v>
      </c>
      <c r="B212" s="156" t="s">
        <v>513</v>
      </c>
      <c r="C212" s="445">
        <v>347</v>
      </c>
      <c r="D212" s="156" t="s">
        <v>513</v>
      </c>
      <c r="E212" s="357"/>
    </row>
    <row r="213" spans="1:5">
      <c r="A213" s="157" t="s">
        <v>408</v>
      </c>
      <c r="B213" s="156" t="s">
        <v>513</v>
      </c>
      <c r="C213" s="445">
        <v>357</v>
      </c>
      <c r="D213" s="156" t="s">
        <v>513</v>
      </c>
      <c r="E213" s="357"/>
    </row>
    <row r="214" spans="1:5">
      <c r="A214" s="157" t="s">
        <v>409</v>
      </c>
      <c r="B214" s="156" t="s">
        <v>513</v>
      </c>
      <c r="C214" s="23">
        <v>438</v>
      </c>
      <c r="D214" s="156" t="s">
        <v>513</v>
      </c>
      <c r="E214" s="357"/>
    </row>
    <row r="215" spans="1:5">
      <c r="A215" s="157" t="s">
        <v>1099</v>
      </c>
      <c r="B215" s="156" t="s">
        <v>513</v>
      </c>
      <c r="C215" s="11">
        <v>227</v>
      </c>
      <c r="D215" s="156" t="s">
        <v>513</v>
      </c>
      <c r="E215" s="357"/>
    </row>
    <row r="216" spans="1:5">
      <c r="A216" s="19" t="s">
        <v>367</v>
      </c>
      <c r="B216" s="20">
        <f>SUM(B204:B215)</f>
        <v>0</v>
      </c>
      <c r="C216" s="20">
        <f>SUM(C204:C215)</f>
        <v>3774</v>
      </c>
      <c r="D216" s="20">
        <f>SUM(D204:D215)</f>
        <v>0</v>
      </c>
      <c r="E216" s="144"/>
    </row>
    <row r="218" spans="1:5">
      <c r="A218" s="55" t="s">
        <v>552</v>
      </c>
    </row>
    <row r="219" spans="1:5">
      <c r="A219" s="351" t="s">
        <v>498</v>
      </c>
      <c r="B219" s="188" t="s">
        <v>368</v>
      </c>
      <c r="C219" s="72"/>
    </row>
    <row r="220" spans="1:5">
      <c r="A220" s="157" t="s">
        <v>514</v>
      </c>
      <c r="B220" s="156">
        <v>254</v>
      </c>
      <c r="C220" s="434"/>
    </row>
    <row r="221" spans="1:5">
      <c r="A221" s="157" t="s">
        <v>210</v>
      </c>
      <c r="B221" s="156">
        <v>70</v>
      </c>
      <c r="C221" s="434"/>
    </row>
    <row r="222" spans="1:5">
      <c r="A222" s="157" t="s">
        <v>814</v>
      </c>
      <c r="B222" s="156">
        <v>58</v>
      </c>
      <c r="C222" s="434"/>
    </row>
    <row r="223" spans="1:5">
      <c r="A223" s="157" t="s">
        <v>815</v>
      </c>
      <c r="B223" s="156">
        <v>16</v>
      </c>
      <c r="C223" s="434"/>
    </row>
    <row r="224" spans="1:5">
      <c r="A224" s="157" t="s">
        <v>816</v>
      </c>
      <c r="B224" s="156">
        <v>6</v>
      </c>
      <c r="C224" s="434"/>
    </row>
    <row r="225" spans="1:3">
      <c r="A225" s="157" t="s">
        <v>817</v>
      </c>
      <c r="B225" s="446">
        <v>38</v>
      </c>
      <c r="C225" s="434"/>
    </row>
    <row r="226" spans="1:3">
      <c r="A226" s="157" t="s">
        <v>405</v>
      </c>
      <c r="B226" s="156">
        <v>31</v>
      </c>
      <c r="C226" s="434"/>
    </row>
    <row r="227" spans="1:3">
      <c r="A227" s="157" t="s">
        <v>406</v>
      </c>
      <c r="B227" s="156">
        <v>68</v>
      </c>
      <c r="C227" s="434"/>
    </row>
    <row r="228" spans="1:3">
      <c r="A228" s="157" t="s">
        <v>407</v>
      </c>
      <c r="B228" s="277">
        <v>52</v>
      </c>
      <c r="C228" s="434"/>
    </row>
    <row r="229" spans="1:3">
      <c r="A229" s="157" t="s">
        <v>408</v>
      </c>
      <c r="B229" s="156">
        <v>20</v>
      </c>
      <c r="C229" s="434"/>
    </row>
    <row r="230" spans="1:3">
      <c r="A230" s="157" t="s">
        <v>409</v>
      </c>
      <c r="B230" s="156">
        <v>189</v>
      </c>
      <c r="C230" s="434"/>
    </row>
    <row r="231" spans="1:3">
      <c r="A231" s="157" t="s">
        <v>1099</v>
      </c>
      <c r="B231" s="156">
        <v>16</v>
      </c>
      <c r="C231" s="434"/>
    </row>
    <row r="232" spans="1:3">
      <c r="A232" s="11" t="s">
        <v>367</v>
      </c>
      <c r="B232" s="23">
        <f>SUM(B220:B231)</f>
        <v>818</v>
      </c>
    </row>
    <row r="234" spans="1:3">
      <c r="A234" s="55" t="s">
        <v>553</v>
      </c>
    </row>
    <row r="235" spans="1:3">
      <c r="A235" s="351" t="s">
        <v>498</v>
      </c>
      <c r="B235" s="188" t="s">
        <v>368</v>
      </c>
      <c r="C235" s="72"/>
    </row>
    <row r="236" spans="1:3">
      <c r="A236" s="157" t="s">
        <v>514</v>
      </c>
      <c r="B236" s="444">
        <v>36</v>
      </c>
    </row>
    <row r="237" spans="1:3">
      <c r="A237" s="157" t="s">
        <v>210</v>
      </c>
      <c r="B237" s="444">
        <v>6</v>
      </c>
    </row>
    <row r="238" spans="1:3">
      <c r="A238" s="157" t="s">
        <v>814</v>
      </c>
      <c r="B238" s="444">
        <v>15</v>
      </c>
    </row>
    <row r="239" spans="1:3">
      <c r="A239" s="157" t="s">
        <v>815</v>
      </c>
      <c r="B239" s="444">
        <v>15</v>
      </c>
    </row>
    <row r="240" spans="1:3">
      <c r="A240" s="157" t="s">
        <v>816</v>
      </c>
      <c r="B240" s="444">
        <v>5</v>
      </c>
      <c r="C240" s="434"/>
    </row>
    <row r="241" spans="1:4">
      <c r="A241" s="157" t="s">
        <v>817</v>
      </c>
      <c r="B241" s="444">
        <v>10</v>
      </c>
      <c r="C241" s="434"/>
    </row>
    <row r="242" spans="1:4">
      <c r="A242" s="157" t="s">
        <v>405</v>
      </c>
      <c r="B242" s="444">
        <v>2</v>
      </c>
    </row>
    <row r="243" spans="1:4">
      <c r="A243" s="157" t="s">
        <v>406</v>
      </c>
      <c r="B243" s="444">
        <v>25</v>
      </c>
    </row>
    <row r="244" spans="1:4">
      <c r="A244" s="157" t="s">
        <v>407</v>
      </c>
      <c r="B244" s="277">
        <v>20</v>
      </c>
    </row>
    <row r="245" spans="1:4">
      <c r="A245" s="157" t="s">
        <v>408</v>
      </c>
      <c r="B245" s="444">
        <v>15</v>
      </c>
    </row>
    <row r="246" spans="1:4">
      <c r="A246" s="157" t="s">
        <v>409</v>
      </c>
      <c r="B246" s="444">
        <v>14</v>
      </c>
    </row>
    <row r="247" spans="1:4">
      <c r="A247" s="157" t="s">
        <v>1099</v>
      </c>
      <c r="B247" s="444">
        <v>2</v>
      </c>
    </row>
    <row r="248" spans="1:4">
      <c r="A248" s="11" t="s">
        <v>367</v>
      </c>
      <c r="B248" s="23">
        <f>SUM(B236:B247)</f>
        <v>165</v>
      </c>
    </row>
    <row r="250" spans="1:4">
      <c r="A250" s="55" t="s">
        <v>1294</v>
      </c>
    </row>
    <row r="251" spans="1:4">
      <c r="A251" s="351" t="s">
        <v>498</v>
      </c>
      <c r="B251" s="351" t="s">
        <v>369</v>
      </c>
      <c r="C251" s="351" t="s">
        <v>373</v>
      </c>
      <c r="D251" s="188" t="s">
        <v>368</v>
      </c>
    </row>
    <row r="252" spans="1:4">
      <c r="A252" s="157" t="s">
        <v>514</v>
      </c>
      <c r="B252" s="156">
        <v>9</v>
      </c>
      <c r="C252" s="17">
        <v>18</v>
      </c>
      <c r="D252" s="156">
        <v>127</v>
      </c>
    </row>
    <row r="253" spans="1:4">
      <c r="A253" s="157" t="s">
        <v>210</v>
      </c>
      <c r="B253" s="156">
        <v>28</v>
      </c>
      <c r="C253" s="445">
        <v>35</v>
      </c>
      <c r="D253" s="156">
        <v>415</v>
      </c>
    </row>
    <row r="254" spans="1:4">
      <c r="A254" s="157" t="s">
        <v>814</v>
      </c>
      <c r="B254" s="156">
        <v>14</v>
      </c>
      <c r="C254" s="17">
        <v>22</v>
      </c>
      <c r="D254" s="156">
        <v>182</v>
      </c>
    </row>
    <row r="255" spans="1:4">
      <c r="A255" s="157" t="s">
        <v>815</v>
      </c>
      <c r="B255" s="444">
        <v>15</v>
      </c>
      <c r="C255" s="444">
        <v>15</v>
      </c>
      <c r="D255" s="156">
        <v>189</v>
      </c>
    </row>
    <row r="256" spans="1:4">
      <c r="A256" s="157" t="s">
        <v>816</v>
      </c>
      <c r="B256" s="156">
        <v>17</v>
      </c>
      <c r="C256" s="156">
        <v>18</v>
      </c>
      <c r="D256" s="156">
        <v>302</v>
      </c>
    </row>
    <row r="257" spans="1:4">
      <c r="A257" s="157" t="s">
        <v>817</v>
      </c>
      <c r="B257" s="156">
        <v>65</v>
      </c>
      <c r="C257" s="156">
        <v>188</v>
      </c>
      <c r="D257" s="156">
        <v>3435</v>
      </c>
    </row>
    <row r="258" spans="1:4">
      <c r="A258" s="157" t="s">
        <v>405</v>
      </c>
      <c r="B258" s="156">
        <v>19</v>
      </c>
      <c r="C258" s="156">
        <v>34</v>
      </c>
      <c r="D258" s="156">
        <v>524</v>
      </c>
    </row>
    <row r="259" spans="1:4">
      <c r="A259" s="157" t="s">
        <v>406</v>
      </c>
      <c r="B259" s="156">
        <v>21</v>
      </c>
      <c r="C259" s="445">
        <v>110</v>
      </c>
      <c r="D259" s="156">
        <v>209</v>
      </c>
    </row>
    <row r="260" spans="1:4">
      <c r="A260" s="157" t="s">
        <v>407</v>
      </c>
      <c r="B260" s="156">
        <v>24</v>
      </c>
      <c r="C260" s="445">
        <v>55</v>
      </c>
      <c r="D260" s="156">
        <v>966</v>
      </c>
    </row>
    <row r="261" spans="1:4">
      <c r="A261" s="157" t="s">
        <v>408</v>
      </c>
      <c r="B261" s="156">
        <v>21</v>
      </c>
      <c r="C261" s="445">
        <v>102</v>
      </c>
      <c r="D261" s="156">
        <v>1332</v>
      </c>
    </row>
    <row r="262" spans="1:4">
      <c r="A262" s="157" t="s">
        <v>409</v>
      </c>
      <c r="B262" s="156">
        <v>38</v>
      </c>
      <c r="C262" s="23">
        <v>114</v>
      </c>
      <c r="D262" s="156">
        <v>2643</v>
      </c>
    </row>
    <row r="263" spans="1:4">
      <c r="A263" s="157" t="s">
        <v>1099</v>
      </c>
      <c r="B263" s="156">
        <v>58</v>
      </c>
      <c r="C263" s="11">
        <v>138</v>
      </c>
      <c r="D263" s="156">
        <v>2835</v>
      </c>
    </row>
    <row r="264" spans="1:4">
      <c r="A264" s="19" t="s">
        <v>367</v>
      </c>
      <c r="B264" s="20">
        <f>SUM(B252:B263)</f>
        <v>329</v>
      </c>
      <c r="C264" s="20">
        <f>SUM(C252:C263)</f>
        <v>849</v>
      </c>
      <c r="D264" s="20">
        <f>SUM(D252:D263)</f>
        <v>13159</v>
      </c>
    </row>
    <row r="266" spans="1:4">
      <c r="A266" s="55" t="s">
        <v>1296</v>
      </c>
    </row>
    <row r="267" spans="1:4">
      <c r="A267" s="351" t="s">
        <v>498</v>
      </c>
      <c r="B267" s="351" t="s">
        <v>369</v>
      </c>
      <c r="C267" s="188" t="s">
        <v>368</v>
      </c>
    </row>
    <row r="268" spans="1:4">
      <c r="A268" s="157" t="s">
        <v>514</v>
      </c>
      <c r="B268" s="156">
        <v>4</v>
      </c>
      <c r="C268" s="156">
        <v>21</v>
      </c>
    </row>
    <row r="269" spans="1:4">
      <c r="A269" s="157" t="s">
        <v>210</v>
      </c>
      <c r="B269" s="156">
        <v>3</v>
      </c>
      <c r="C269" s="156">
        <v>37</v>
      </c>
    </row>
    <row r="270" spans="1:4">
      <c r="A270" s="157" t="s">
        <v>814</v>
      </c>
      <c r="B270" s="156">
        <v>5</v>
      </c>
      <c r="C270" s="156">
        <v>26</v>
      </c>
    </row>
    <row r="271" spans="1:4">
      <c r="A271" s="157" t="s">
        <v>815</v>
      </c>
      <c r="B271" s="156">
        <v>3</v>
      </c>
      <c r="C271" s="156">
        <v>35</v>
      </c>
    </row>
    <row r="272" spans="1:4">
      <c r="A272" s="157" t="s">
        <v>816</v>
      </c>
      <c r="B272" s="156">
        <v>5</v>
      </c>
      <c r="C272" s="156">
        <v>54</v>
      </c>
    </row>
    <row r="273" spans="1:3">
      <c r="A273" s="157" t="s">
        <v>817</v>
      </c>
      <c r="B273" s="156">
        <v>2</v>
      </c>
      <c r="C273" s="156">
        <v>33</v>
      </c>
    </row>
    <row r="274" spans="1:3">
      <c r="A274" s="157" t="s">
        <v>405</v>
      </c>
      <c r="B274" s="156">
        <v>3</v>
      </c>
      <c r="C274" s="156">
        <v>31</v>
      </c>
    </row>
    <row r="275" spans="1:3">
      <c r="A275" s="157" t="s">
        <v>406</v>
      </c>
      <c r="B275" s="156">
        <v>4</v>
      </c>
      <c r="C275" s="156">
        <v>38</v>
      </c>
    </row>
    <row r="276" spans="1:3">
      <c r="A276" s="157" t="s">
        <v>407</v>
      </c>
      <c r="B276" s="156">
        <v>4</v>
      </c>
      <c r="C276" s="156">
        <v>35</v>
      </c>
    </row>
    <row r="277" spans="1:3">
      <c r="A277" s="157" t="s">
        <v>408</v>
      </c>
      <c r="B277" s="156">
        <v>4</v>
      </c>
      <c r="C277" s="156">
        <v>37</v>
      </c>
    </row>
    <row r="278" spans="1:3">
      <c r="A278" s="157" t="s">
        <v>409</v>
      </c>
      <c r="B278" s="156">
        <v>6</v>
      </c>
      <c r="C278" s="156">
        <v>72</v>
      </c>
    </row>
    <row r="279" spans="1:3">
      <c r="A279" s="157" t="s">
        <v>1099</v>
      </c>
      <c r="B279" s="156">
        <v>3</v>
      </c>
      <c r="C279" s="156">
        <v>71</v>
      </c>
    </row>
    <row r="280" spans="1:3">
      <c r="A280" s="11" t="s">
        <v>367</v>
      </c>
      <c r="B280" s="20">
        <f>SUM(B268:B279)</f>
        <v>46</v>
      </c>
      <c r="C280" s="20">
        <f>SUM(C268:C279)</f>
        <v>490</v>
      </c>
    </row>
  </sheetData>
  <mergeCells count="19">
    <mergeCell ref="D133:E133"/>
    <mergeCell ref="D132:E132"/>
    <mergeCell ref="G101:J101"/>
    <mergeCell ref="K101:N101"/>
    <mergeCell ref="D118:E118"/>
    <mergeCell ref="D119:E119"/>
    <mergeCell ref="D120:E120"/>
    <mergeCell ref="D121:E121"/>
    <mergeCell ref="A1:D1"/>
    <mergeCell ref="D128:E128"/>
    <mergeCell ref="D129:E129"/>
    <mergeCell ref="D130:E130"/>
    <mergeCell ref="D131:E131"/>
    <mergeCell ref="D122:E122"/>
    <mergeCell ref="D123:E123"/>
    <mergeCell ref="D124:E124"/>
    <mergeCell ref="D125:E125"/>
    <mergeCell ref="D126:E126"/>
    <mergeCell ref="D127:E127"/>
  </mergeCells>
  <phoneticPr fontId="11"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8"/>
  <sheetViews>
    <sheetView workbookViewId="0"/>
  </sheetViews>
  <sheetFormatPr defaultColWidth="8.75" defaultRowHeight="14.25" outlineLevelCol="1"/>
  <cols>
    <col min="1" max="1" width="3.875" style="51" customWidth="1"/>
    <col min="2" max="2" width="10.5" style="99" customWidth="1"/>
    <col min="3" max="3" width="8.875" style="100" customWidth="1"/>
    <col min="4" max="4" width="5.125" style="51" customWidth="1"/>
    <col min="5" max="5" width="9" style="51" customWidth="1"/>
    <col min="6" max="6" width="28.125" style="99" customWidth="1"/>
    <col min="7" max="7" width="10.25" style="105" hidden="1" customWidth="1" outlineLevel="1"/>
    <col min="8" max="8" width="9.75" style="378" hidden="1" customWidth="1" outlineLevel="1"/>
    <col min="9" max="9" width="11.875" style="51" hidden="1" customWidth="1" outlineLevel="1"/>
    <col min="10" max="10" width="9.75" style="490" hidden="1" customWidth="1" outlineLevel="1"/>
    <col min="11" max="11" width="8.25" style="51" hidden="1" customWidth="1" outlineLevel="1"/>
    <col min="12" max="12" width="3" style="51" customWidth="1" collapsed="1"/>
    <col min="13" max="13" width="4.75" style="51" customWidth="1" collapsed="1"/>
    <col min="14" max="14" width="4.75" style="51" customWidth="1"/>
    <col min="15" max="15" width="4.875" style="51" customWidth="1"/>
    <col min="16" max="19" width="4.75" style="51" customWidth="1"/>
    <col min="20" max="20" width="5.75" style="51" customWidth="1"/>
    <col min="21" max="21" width="4.75" style="51" customWidth="1"/>
    <col min="22" max="24" width="5" style="51" customWidth="1"/>
    <col min="25" max="25" width="4.75" style="51" customWidth="1"/>
    <col min="26" max="26" width="13.25" style="51" customWidth="1"/>
    <col min="27" max="16384" width="8.75" style="51"/>
  </cols>
  <sheetData>
    <row r="1" spans="1:26" ht="28.5">
      <c r="A1" s="361" t="s">
        <v>1055</v>
      </c>
      <c r="B1" s="362" t="s">
        <v>1033</v>
      </c>
      <c r="C1" s="361" t="s">
        <v>854</v>
      </c>
      <c r="D1" s="361" t="s">
        <v>1034</v>
      </c>
      <c r="E1" s="361" t="s">
        <v>1035</v>
      </c>
      <c r="F1" s="362" t="s">
        <v>1036</v>
      </c>
      <c r="G1" s="361" t="s">
        <v>1037</v>
      </c>
      <c r="H1" s="363" t="s">
        <v>199</v>
      </c>
      <c r="I1" s="363" t="s">
        <v>198</v>
      </c>
      <c r="J1" s="485" t="s">
        <v>1273</v>
      </c>
      <c r="K1" s="361" t="s">
        <v>855</v>
      </c>
      <c r="L1" s="1377" t="s">
        <v>1265</v>
      </c>
      <c r="M1" s="364" t="s">
        <v>514</v>
      </c>
      <c r="N1" s="364" t="s">
        <v>903</v>
      </c>
      <c r="O1" s="364" t="s">
        <v>814</v>
      </c>
      <c r="P1" s="364" t="s">
        <v>267</v>
      </c>
      <c r="Q1" s="364" t="s">
        <v>268</v>
      </c>
      <c r="R1" s="364" t="s">
        <v>817</v>
      </c>
      <c r="S1" s="364" t="s">
        <v>405</v>
      </c>
      <c r="T1" s="364" t="s">
        <v>406</v>
      </c>
      <c r="U1" s="364" t="s">
        <v>407</v>
      </c>
      <c r="V1" s="364" t="s">
        <v>408</v>
      </c>
      <c r="W1" s="364" t="s">
        <v>409</v>
      </c>
      <c r="X1" s="364" t="s">
        <v>1099</v>
      </c>
      <c r="Y1" s="482" t="s">
        <v>1267</v>
      </c>
      <c r="Z1" s="452" t="s">
        <v>1313</v>
      </c>
    </row>
    <row r="2" spans="1:26" s="110" customFormat="1" ht="16.7" customHeight="1">
      <c r="A2" s="367">
        <v>1</v>
      </c>
      <c r="B2" s="368" t="s">
        <v>1056</v>
      </c>
      <c r="C2" s="369" t="s">
        <v>531</v>
      </c>
      <c r="D2" s="367" t="s">
        <v>532</v>
      </c>
      <c r="E2" s="367" t="s">
        <v>677</v>
      </c>
      <c r="F2" s="368" t="s">
        <v>1364</v>
      </c>
      <c r="G2" s="370" t="s">
        <v>404</v>
      </c>
      <c r="H2" s="453">
        <v>23498</v>
      </c>
      <c r="I2" s="453">
        <v>780</v>
      </c>
      <c r="J2" s="486">
        <v>838</v>
      </c>
      <c r="K2" s="377" t="s">
        <v>201</v>
      </c>
      <c r="L2" s="1377"/>
      <c r="M2" s="110">
        <v>0</v>
      </c>
      <c r="N2" s="110">
        <v>0</v>
      </c>
      <c r="O2" s="110">
        <v>1</v>
      </c>
      <c r="P2" s="110">
        <v>0</v>
      </c>
      <c r="Q2" s="110">
        <v>2</v>
      </c>
      <c r="R2" s="110">
        <v>0</v>
      </c>
      <c r="S2" s="110">
        <v>0</v>
      </c>
      <c r="T2" s="110">
        <v>0</v>
      </c>
      <c r="U2" s="110">
        <v>1</v>
      </c>
      <c r="V2" s="110">
        <v>0</v>
      </c>
      <c r="W2" s="110">
        <v>0</v>
      </c>
      <c r="X2" s="110" t="s">
        <v>1393</v>
      </c>
      <c r="Y2" s="110">
        <f>SUM(M2:X2)</f>
        <v>4</v>
      </c>
      <c r="Z2" s="502">
        <v>33.520000000000003</v>
      </c>
    </row>
    <row r="3" spans="1:26" s="110" customFormat="1" ht="16.7" customHeight="1">
      <c r="A3" s="367">
        <v>2</v>
      </c>
      <c r="B3" s="368" t="s">
        <v>1056</v>
      </c>
      <c r="C3" s="369" t="s">
        <v>573</v>
      </c>
      <c r="D3" s="498" t="s">
        <v>1301</v>
      </c>
      <c r="E3" s="367" t="s">
        <v>676</v>
      </c>
      <c r="F3" s="368" t="s">
        <v>103</v>
      </c>
      <c r="G3" s="370" t="s">
        <v>404</v>
      </c>
      <c r="H3" s="453">
        <v>66034</v>
      </c>
      <c r="I3" s="453">
        <v>2192</v>
      </c>
      <c r="J3" s="486" t="s">
        <v>1300</v>
      </c>
      <c r="K3" s="377" t="s">
        <v>201</v>
      </c>
      <c r="L3" s="1377"/>
      <c r="M3" s="110" t="s">
        <v>1288</v>
      </c>
      <c r="N3" s="110" t="s">
        <v>1288</v>
      </c>
      <c r="O3" s="110" t="s">
        <v>1288</v>
      </c>
      <c r="P3" s="110" t="s">
        <v>1288</v>
      </c>
      <c r="Q3" s="110" t="s">
        <v>1288</v>
      </c>
      <c r="R3" s="110" t="s">
        <v>1288</v>
      </c>
      <c r="S3" s="110" t="s">
        <v>1288</v>
      </c>
      <c r="T3" s="110" t="s">
        <v>1288</v>
      </c>
      <c r="U3" s="110" t="s">
        <v>1288</v>
      </c>
      <c r="V3" s="110" t="s">
        <v>1288</v>
      </c>
      <c r="W3" s="110" t="s">
        <v>1299</v>
      </c>
      <c r="X3" s="110" t="s">
        <v>1299</v>
      </c>
      <c r="Y3" s="110" t="s">
        <v>1288</v>
      </c>
      <c r="Z3" s="502" t="s">
        <v>1299</v>
      </c>
    </row>
    <row r="4" spans="1:26" s="110" customFormat="1" ht="28.5">
      <c r="A4" s="367">
        <v>3</v>
      </c>
      <c r="B4" s="368" t="s">
        <v>168</v>
      </c>
      <c r="C4" s="369" t="s">
        <v>456</v>
      </c>
      <c r="D4" s="367" t="s">
        <v>532</v>
      </c>
      <c r="E4" s="367" t="s">
        <v>171</v>
      </c>
      <c r="F4" s="368" t="s">
        <v>1319</v>
      </c>
      <c r="G4" s="370" t="s">
        <v>404</v>
      </c>
      <c r="H4" s="453">
        <v>66034</v>
      </c>
      <c r="I4" s="453">
        <v>2192</v>
      </c>
      <c r="J4" s="486">
        <v>2272</v>
      </c>
      <c r="K4" s="377" t="s">
        <v>201</v>
      </c>
      <c r="L4" s="1377"/>
      <c r="M4" s="110">
        <v>2</v>
      </c>
      <c r="N4" s="110">
        <v>2</v>
      </c>
      <c r="O4" s="110">
        <v>11</v>
      </c>
      <c r="P4" s="110">
        <v>4</v>
      </c>
      <c r="Q4" s="110">
        <v>5</v>
      </c>
      <c r="R4" s="110">
        <v>2</v>
      </c>
      <c r="S4" s="110">
        <v>1</v>
      </c>
      <c r="T4" s="110">
        <v>5</v>
      </c>
      <c r="U4" s="110">
        <v>0</v>
      </c>
      <c r="V4" s="110">
        <v>0</v>
      </c>
      <c r="W4" s="110">
        <v>3</v>
      </c>
      <c r="X4" s="110" t="s">
        <v>1396</v>
      </c>
      <c r="Y4" s="110">
        <f t="shared" ref="Y4:Y66" si="0">SUM(M4:X4)</f>
        <v>35</v>
      </c>
      <c r="Z4" s="502">
        <v>90.88</v>
      </c>
    </row>
    <row r="5" spans="1:26" s="110" customFormat="1" ht="28.5">
      <c r="A5" s="367">
        <v>4</v>
      </c>
      <c r="B5" s="368" t="s">
        <v>168</v>
      </c>
      <c r="C5" s="368" t="s">
        <v>895</v>
      </c>
      <c r="D5" s="367" t="s">
        <v>532</v>
      </c>
      <c r="E5" s="367" t="s">
        <v>172</v>
      </c>
      <c r="F5" s="368" t="s">
        <v>10</v>
      </c>
      <c r="G5" s="370" t="s">
        <v>404</v>
      </c>
      <c r="H5" s="453">
        <v>77692</v>
      </c>
      <c r="I5" s="453">
        <v>2579</v>
      </c>
      <c r="J5" s="486">
        <v>2674</v>
      </c>
      <c r="K5" s="377" t="s">
        <v>201</v>
      </c>
      <c r="L5" s="1377"/>
      <c r="M5" s="110">
        <v>3</v>
      </c>
      <c r="N5" s="110">
        <v>2</v>
      </c>
      <c r="O5" s="110">
        <v>12</v>
      </c>
      <c r="P5" s="110">
        <v>15</v>
      </c>
      <c r="Q5" s="110">
        <v>3</v>
      </c>
      <c r="R5" s="110">
        <v>2</v>
      </c>
      <c r="S5" s="110">
        <v>1</v>
      </c>
      <c r="T5" s="110">
        <v>0</v>
      </c>
      <c r="U5" s="110">
        <v>3</v>
      </c>
      <c r="V5" s="110">
        <v>3</v>
      </c>
      <c r="W5" s="110">
        <v>0</v>
      </c>
      <c r="X5" s="110" t="s">
        <v>1393</v>
      </c>
      <c r="Y5" s="110">
        <f t="shared" si="0"/>
        <v>44</v>
      </c>
      <c r="Z5" s="502">
        <v>106.96</v>
      </c>
    </row>
    <row r="6" spans="1:26" s="110" customFormat="1" ht="28.5">
      <c r="A6" s="367">
        <v>5</v>
      </c>
      <c r="B6" s="368" t="s">
        <v>168</v>
      </c>
      <c r="C6" s="369" t="s">
        <v>451</v>
      </c>
      <c r="D6" s="367" t="s">
        <v>532</v>
      </c>
      <c r="E6" s="367" t="s">
        <v>173</v>
      </c>
      <c r="F6" s="368" t="s">
        <v>1401</v>
      </c>
      <c r="G6" s="370" t="s">
        <v>404</v>
      </c>
      <c r="H6" s="453">
        <v>91550</v>
      </c>
      <c r="I6" s="453">
        <v>3039</v>
      </c>
      <c r="J6" s="486">
        <v>3151</v>
      </c>
      <c r="K6" s="377" t="s">
        <v>201</v>
      </c>
      <c r="L6" s="1377"/>
      <c r="M6" s="110">
        <v>2</v>
      </c>
      <c r="N6" s="110">
        <v>0</v>
      </c>
      <c r="O6" s="110">
        <v>5</v>
      </c>
      <c r="P6" s="110">
        <v>1</v>
      </c>
      <c r="Q6" s="110">
        <v>17</v>
      </c>
      <c r="R6" s="110">
        <v>2</v>
      </c>
      <c r="S6" s="110">
        <v>4</v>
      </c>
      <c r="T6" s="110">
        <v>1</v>
      </c>
      <c r="U6" s="110">
        <v>8</v>
      </c>
      <c r="V6" s="110">
        <v>2</v>
      </c>
      <c r="W6" s="110">
        <v>5</v>
      </c>
      <c r="X6" s="110">
        <v>4</v>
      </c>
      <c r="Y6" s="110">
        <f t="shared" si="0"/>
        <v>51</v>
      </c>
      <c r="Z6" s="502">
        <v>126.04</v>
      </c>
    </row>
    <row r="7" spans="1:26" s="110" customFormat="1" ht="16.7" customHeight="1">
      <c r="A7" s="367">
        <v>6</v>
      </c>
      <c r="B7" s="368" t="s">
        <v>769</v>
      </c>
      <c r="C7" s="369" t="s">
        <v>495</v>
      </c>
      <c r="D7" s="367" t="s">
        <v>532</v>
      </c>
      <c r="E7" s="367" t="s">
        <v>174</v>
      </c>
      <c r="F7" s="368" t="s">
        <v>77</v>
      </c>
      <c r="G7" s="370" t="s">
        <v>404</v>
      </c>
      <c r="H7" s="453">
        <v>97244</v>
      </c>
      <c r="I7" s="453">
        <v>3228</v>
      </c>
      <c r="J7" s="486">
        <v>3348</v>
      </c>
      <c r="K7" s="377" t="s">
        <v>201</v>
      </c>
      <c r="L7" s="1377"/>
      <c r="M7" s="110">
        <v>1</v>
      </c>
      <c r="N7" s="110">
        <v>0</v>
      </c>
      <c r="O7" s="110">
        <v>44</v>
      </c>
      <c r="P7" s="110">
        <v>1</v>
      </c>
      <c r="Q7" s="110">
        <v>12</v>
      </c>
      <c r="R7" s="110">
        <v>0</v>
      </c>
      <c r="S7" s="110">
        <v>1</v>
      </c>
      <c r="T7" s="110">
        <v>0</v>
      </c>
      <c r="U7" s="110">
        <v>1</v>
      </c>
      <c r="V7" s="110">
        <v>0</v>
      </c>
      <c r="W7" s="110">
        <v>0</v>
      </c>
      <c r="X7" s="110">
        <v>0</v>
      </c>
      <c r="Y7" s="110">
        <f t="shared" si="0"/>
        <v>60</v>
      </c>
      <c r="Z7" s="502">
        <v>133.91999999999999</v>
      </c>
    </row>
    <row r="8" spans="1:26" s="110" customFormat="1" ht="28.5">
      <c r="A8" s="367">
        <v>7</v>
      </c>
      <c r="B8" s="368" t="s">
        <v>168</v>
      </c>
      <c r="C8" s="368" t="s">
        <v>896</v>
      </c>
      <c r="D8" s="367" t="s">
        <v>532</v>
      </c>
      <c r="E8" s="367" t="s">
        <v>175</v>
      </c>
      <c r="F8" s="368" t="s">
        <v>504</v>
      </c>
      <c r="G8" s="370" t="s">
        <v>404</v>
      </c>
      <c r="H8" s="453">
        <v>123904</v>
      </c>
      <c r="I8" s="453">
        <v>4113</v>
      </c>
      <c r="J8" s="486">
        <v>4265</v>
      </c>
      <c r="K8" s="377" t="s">
        <v>201</v>
      </c>
      <c r="L8" s="1377"/>
      <c r="M8" s="110">
        <v>11</v>
      </c>
      <c r="N8" s="110">
        <v>10</v>
      </c>
      <c r="O8" s="110">
        <v>6</v>
      </c>
      <c r="P8" s="110">
        <v>8</v>
      </c>
      <c r="Q8" s="110">
        <v>7</v>
      </c>
      <c r="R8" s="110">
        <v>2</v>
      </c>
      <c r="S8" s="110">
        <v>3</v>
      </c>
      <c r="T8" s="110">
        <v>8</v>
      </c>
      <c r="U8" s="110">
        <v>6</v>
      </c>
      <c r="V8" s="110">
        <v>4</v>
      </c>
      <c r="W8" s="110">
        <v>3</v>
      </c>
      <c r="X8" s="110" t="s">
        <v>1393</v>
      </c>
      <c r="Y8" s="110">
        <f t="shared" si="0"/>
        <v>68</v>
      </c>
      <c r="Z8" s="502">
        <v>170.6</v>
      </c>
    </row>
    <row r="9" spans="1:26" s="385" customFormat="1" ht="17.25" customHeight="1" thickBot="1">
      <c r="A9" s="380">
        <v>8</v>
      </c>
      <c r="B9" s="381" t="s">
        <v>476</v>
      </c>
      <c r="C9" s="382" t="s">
        <v>894</v>
      </c>
      <c r="D9" s="380" t="s">
        <v>532</v>
      </c>
      <c r="E9" s="380" t="s">
        <v>617</v>
      </c>
      <c r="F9" s="381" t="s">
        <v>1402</v>
      </c>
      <c r="G9" s="387" t="s">
        <v>404</v>
      </c>
      <c r="H9" s="454">
        <v>81066</v>
      </c>
      <c r="I9" s="454">
        <v>2691</v>
      </c>
      <c r="J9" s="487">
        <v>2791</v>
      </c>
      <c r="K9" s="384" t="s">
        <v>201</v>
      </c>
      <c r="L9" s="1377"/>
      <c r="M9" s="385">
        <v>11</v>
      </c>
      <c r="N9" s="385">
        <v>18</v>
      </c>
      <c r="O9" s="385">
        <v>15</v>
      </c>
      <c r="P9" s="110">
        <v>2</v>
      </c>
      <c r="Q9" s="385">
        <v>10</v>
      </c>
      <c r="R9" s="385">
        <v>3</v>
      </c>
      <c r="S9" s="385">
        <v>2</v>
      </c>
      <c r="T9" s="385">
        <v>2</v>
      </c>
      <c r="U9" s="385">
        <v>1</v>
      </c>
      <c r="V9" s="385">
        <v>4</v>
      </c>
      <c r="W9" s="385">
        <v>0</v>
      </c>
      <c r="X9" s="522">
        <v>2</v>
      </c>
      <c r="Y9" s="385">
        <f t="shared" si="0"/>
        <v>70</v>
      </c>
      <c r="Z9" s="503">
        <v>111.64</v>
      </c>
    </row>
    <row r="10" spans="1:26" s="110" customFormat="1" ht="28.5">
      <c r="A10" s="367">
        <v>9</v>
      </c>
      <c r="B10" s="368" t="s">
        <v>168</v>
      </c>
      <c r="C10" s="369" t="s">
        <v>791</v>
      </c>
      <c r="D10" s="367" t="s">
        <v>532</v>
      </c>
      <c r="E10" s="367" t="s">
        <v>188</v>
      </c>
      <c r="F10" s="368" t="s">
        <v>667</v>
      </c>
      <c r="G10" s="370" t="s">
        <v>887</v>
      </c>
      <c r="H10" s="453">
        <v>61756</v>
      </c>
      <c r="I10" s="453">
        <v>2050</v>
      </c>
      <c r="J10" s="486">
        <v>2153</v>
      </c>
      <c r="K10" s="377" t="s">
        <v>201</v>
      </c>
      <c r="L10" s="1377"/>
      <c r="M10" s="110">
        <v>9</v>
      </c>
      <c r="N10" s="110">
        <v>2</v>
      </c>
      <c r="O10" s="110">
        <v>8</v>
      </c>
      <c r="P10" s="428">
        <v>3</v>
      </c>
      <c r="Q10" s="110">
        <v>2</v>
      </c>
      <c r="R10" s="110">
        <v>1</v>
      </c>
      <c r="S10" s="110">
        <v>1</v>
      </c>
      <c r="T10" s="110">
        <v>4</v>
      </c>
      <c r="U10" s="110">
        <v>4</v>
      </c>
      <c r="V10" s="110">
        <v>0</v>
      </c>
      <c r="W10" s="110">
        <v>1</v>
      </c>
      <c r="X10" s="110" t="s">
        <v>1393</v>
      </c>
      <c r="Y10" s="110">
        <f t="shared" si="0"/>
        <v>35</v>
      </c>
      <c r="Z10" s="502">
        <v>86.12</v>
      </c>
    </row>
    <row r="11" spans="1:26" ht="16.7" customHeight="1">
      <c r="A11" s="367">
        <v>10</v>
      </c>
      <c r="B11" s="368" t="s">
        <v>769</v>
      </c>
      <c r="C11" s="369" t="s">
        <v>349</v>
      </c>
      <c r="D11" s="367" t="s">
        <v>532</v>
      </c>
      <c r="E11" s="367" t="s">
        <v>189</v>
      </c>
      <c r="F11" s="368" t="s">
        <v>523</v>
      </c>
      <c r="G11" s="371" t="s">
        <v>887</v>
      </c>
      <c r="H11" s="453">
        <v>61756</v>
      </c>
      <c r="I11" s="453">
        <v>2050</v>
      </c>
      <c r="J11" s="486">
        <v>2153</v>
      </c>
      <c r="K11" s="377" t="s">
        <v>201</v>
      </c>
      <c r="L11" s="1377"/>
      <c r="M11" s="110">
        <v>2</v>
      </c>
      <c r="N11" s="110">
        <v>1</v>
      </c>
      <c r="O11" s="110">
        <v>2</v>
      </c>
      <c r="P11" s="110">
        <v>1</v>
      </c>
      <c r="Q11" s="110">
        <v>3</v>
      </c>
      <c r="R11" s="110">
        <v>0</v>
      </c>
      <c r="S11" s="110">
        <v>1</v>
      </c>
      <c r="T11" s="110">
        <v>1</v>
      </c>
      <c r="U11" s="110">
        <v>3</v>
      </c>
      <c r="V11" s="110">
        <v>1</v>
      </c>
      <c r="W11" s="110">
        <v>3</v>
      </c>
      <c r="X11" s="110" t="s">
        <v>1391</v>
      </c>
      <c r="Y11" s="110">
        <f t="shared" si="0"/>
        <v>18</v>
      </c>
      <c r="Z11" s="502">
        <v>86.12</v>
      </c>
    </row>
    <row r="12" spans="1:26" ht="16.7" customHeight="1">
      <c r="A12" s="367">
        <v>11</v>
      </c>
      <c r="B12" s="368" t="s">
        <v>1056</v>
      </c>
      <c r="C12" s="369" t="s">
        <v>715</v>
      </c>
      <c r="D12" s="367" t="s">
        <v>532</v>
      </c>
      <c r="E12" s="367" t="s">
        <v>190</v>
      </c>
      <c r="F12" s="368" t="s">
        <v>524</v>
      </c>
      <c r="G12" s="371" t="s">
        <v>887</v>
      </c>
      <c r="H12" s="453">
        <v>61726</v>
      </c>
      <c r="I12" s="453">
        <v>2049</v>
      </c>
      <c r="J12" s="486">
        <v>2151</v>
      </c>
      <c r="K12" s="377" t="s">
        <v>201</v>
      </c>
      <c r="L12" s="1377"/>
      <c r="M12" s="110">
        <v>1</v>
      </c>
      <c r="N12" s="110">
        <v>0</v>
      </c>
      <c r="O12" s="110">
        <v>1</v>
      </c>
      <c r="P12" s="110">
        <v>0</v>
      </c>
      <c r="Q12" s="110">
        <v>3</v>
      </c>
      <c r="R12" s="110">
        <v>0</v>
      </c>
      <c r="S12" s="110">
        <v>4</v>
      </c>
      <c r="T12" s="110">
        <v>1</v>
      </c>
      <c r="U12" s="110">
        <v>4</v>
      </c>
      <c r="V12" s="110">
        <v>2</v>
      </c>
      <c r="W12" s="110">
        <v>2</v>
      </c>
      <c r="X12" s="110" t="s">
        <v>1398</v>
      </c>
      <c r="Y12" s="110">
        <f t="shared" si="0"/>
        <v>18</v>
      </c>
      <c r="Z12" s="502">
        <v>86.04</v>
      </c>
    </row>
    <row r="13" spans="1:26" ht="28.5">
      <c r="A13" s="367">
        <v>12</v>
      </c>
      <c r="B13" s="368" t="s">
        <v>168</v>
      </c>
      <c r="C13" s="369" t="s">
        <v>456</v>
      </c>
      <c r="D13" s="367" t="s">
        <v>532</v>
      </c>
      <c r="E13" s="367" t="s">
        <v>191</v>
      </c>
      <c r="F13" s="368" t="s">
        <v>525</v>
      </c>
      <c r="G13" s="371" t="s">
        <v>887</v>
      </c>
      <c r="H13" s="453">
        <v>61726</v>
      </c>
      <c r="I13" s="453">
        <v>2049</v>
      </c>
      <c r="J13" s="486">
        <v>2151</v>
      </c>
      <c r="K13" s="377" t="s">
        <v>201</v>
      </c>
      <c r="L13" s="1377"/>
      <c r="M13" s="110">
        <v>2</v>
      </c>
      <c r="N13" s="110">
        <v>4</v>
      </c>
      <c r="O13" s="110">
        <v>13</v>
      </c>
      <c r="P13" s="110">
        <v>4</v>
      </c>
      <c r="Q13" s="110">
        <v>3</v>
      </c>
      <c r="R13" s="110">
        <v>3</v>
      </c>
      <c r="S13" s="110">
        <v>2</v>
      </c>
      <c r="T13" s="110">
        <v>6</v>
      </c>
      <c r="U13" s="110">
        <v>2</v>
      </c>
      <c r="V13" s="110">
        <v>3</v>
      </c>
      <c r="W13" s="110">
        <v>5</v>
      </c>
      <c r="X13" s="110" t="s">
        <v>1394</v>
      </c>
      <c r="Y13" s="110">
        <f t="shared" si="0"/>
        <v>47</v>
      </c>
      <c r="Z13" s="502">
        <v>86.04</v>
      </c>
    </row>
    <row r="14" spans="1:26" ht="16.7" customHeight="1">
      <c r="A14" s="367">
        <v>13</v>
      </c>
      <c r="B14" s="368" t="s">
        <v>769</v>
      </c>
      <c r="C14" s="369" t="s">
        <v>794</v>
      </c>
      <c r="D14" s="367" t="s">
        <v>532</v>
      </c>
      <c r="E14" s="367" t="s">
        <v>192</v>
      </c>
      <c r="F14" s="368" t="s">
        <v>732</v>
      </c>
      <c r="G14" s="371" t="s">
        <v>887</v>
      </c>
      <c r="H14" s="453">
        <v>61726</v>
      </c>
      <c r="I14" s="453">
        <v>2049</v>
      </c>
      <c r="J14" s="486">
        <v>2151</v>
      </c>
      <c r="K14" s="377" t="s">
        <v>201</v>
      </c>
      <c r="L14" s="1377"/>
      <c r="M14" s="110">
        <v>0</v>
      </c>
      <c r="N14" s="110">
        <v>0</v>
      </c>
      <c r="O14" s="110">
        <v>120</v>
      </c>
      <c r="P14" s="110">
        <v>7</v>
      </c>
      <c r="Q14" s="110">
        <v>2</v>
      </c>
      <c r="R14" s="110">
        <v>0</v>
      </c>
      <c r="S14" s="110">
        <v>0</v>
      </c>
      <c r="T14" s="110">
        <v>8</v>
      </c>
      <c r="U14" s="110">
        <v>8</v>
      </c>
      <c r="V14" s="110">
        <v>0</v>
      </c>
      <c r="W14" s="110">
        <v>2</v>
      </c>
      <c r="X14" s="110" t="s">
        <v>1394</v>
      </c>
      <c r="Y14" s="110">
        <f t="shared" si="0"/>
        <v>147</v>
      </c>
      <c r="Z14" s="502">
        <v>86.04</v>
      </c>
    </row>
    <row r="15" spans="1:26" ht="28.5">
      <c r="A15" s="367">
        <v>14</v>
      </c>
      <c r="B15" s="368" t="s">
        <v>476</v>
      </c>
      <c r="C15" s="369" t="s">
        <v>794</v>
      </c>
      <c r="D15" s="367" t="s">
        <v>532</v>
      </c>
      <c r="E15" s="367" t="s">
        <v>193</v>
      </c>
      <c r="F15" s="368" t="s">
        <v>1332</v>
      </c>
      <c r="G15" s="371" t="s">
        <v>887</v>
      </c>
      <c r="H15" s="453">
        <v>61726</v>
      </c>
      <c r="I15" s="453">
        <v>2049</v>
      </c>
      <c r="J15" s="486">
        <v>2151</v>
      </c>
      <c r="K15" s="377" t="s">
        <v>201</v>
      </c>
      <c r="L15" s="1377"/>
      <c r="M15" s="110">
        <v>1</v>
      </c>
      <c r="N15" s="110">
        <v>2</v>
      </c>
      <c r="O15" s="110">
        <v>4</v>
      </c>
      <c r="P15" s="110">
        <v>10</v>
      </c>
      <c r="Q15" s="110">
        <v>6</v>
      </c>
      <c r="R15" s="110">
        <v>3</v>
      </c>
      <c r="S15" s="110">
        <v>5</v>
      </c>
      <c r="T15" s="110">
        <v>4</v>
      </c>
      <c r="U15" s="110">
        <v>9</v>
      </c>
      <c r="V15" s="110">
        <v>1</v>
      </c>
      <c r="W15" s="110">
        <v>4</v>
      </c>
      <c r="X15" s="110" t="s">
        <v>1393</v>
      </c>
      <c r="Y15" s="110">
        <f t="shared" si="0"/>
        <v>49</v>
      </c>
      <c r="Z15" s="502">
        <v>86.04</v>
      </c>
    </row>
    <row r="16" spans="1:26" s="386" customFormat="1" ht="29.25" thickBot="1">
      <c r="A16" s="380">
        <v>15</v>
      </c>
      <c r="B16" s="381" t="s">
        <v>1039</v>
      </c>
      <c r="C16" s="382" t="s">
        <v>792</v>
      </c>
      <c r="D16" s="380" t="s">
        <v>532</v>
      </c>
      <c r="E16" s="380" t="s">
        <v>194</v>
      </c>
      <c r="F16" s="381" t="s">
        <v>1403</v>
      </c>
      <c r="G16" s="383" t="s">
        <v>887</v>
      </c>
      <c r="H16" s="454">
        <v>61726</v>
      </c>
      <c r="I16" s="454">
        <v>2049</v>
      </c>
      <c r="J16" s="487">
        <v>2151</v>
      </c>
      <c r="K16" s="384" t="s">
        <v>201</v>
      </c>
      <c r="L16" s="1377"/>
      <c r="M16" s="385">
        <v>26</v>
      </c>
      <c r="N16" s="385">
        <v>35</v>
      </c>
      <c r="O16" s="385">
        <v>52</v>
      </c>
      <c r="P16" s="385">
        <v>24</v>
      </c>
      <c r="Q16" s="385">
        <v>32</v>
      </c>
      <c r="R16" s="385">
        <v>26</v>
      </c>
      <c r="S16" s="385">
        <v>23</v>
      </c>
      <c r="T16" s="385">
        <v>51</v>
      </c>
      <c r="U16" s="385">
        <v>35</v>
      </c>
      <c r="V16" s="385">
        <v>21</v>
      </c>
      <c r="W16" s="385">
        <v>20</v>
      </c>
      <c r="X16" s="522">
        <v>0</v>
      </c>
      <c r="Y16" s="385">
        <f t="shared" si="0"/>
        <v>345</v>
      </c>
      <c r="Z16" s="503">
        <v>86.04</v>
      </c>
    </row>
    <row r="17" spans="1:26" ht="21">
      <c r="A17" s="367">
        <v>16</v>
      </c>
      <c r="B17" s="368" t="s">
        <v>769</v>
      </c>
      <c r="C17" s="368" t="s">
        <v>770</v>
      </c>
      <c r="D17" s="367" t="s">
        <v>532</v>
      </c>
      <c r="E17" s="367" t="s">
        <v>762</v>
      </c>
      <c r="F17" s="368" t="s">
        <v>1404</v>
      </c>
      <c r="G17" s="373" t="s">
        <v>394</v>
      </c>
      <c r="H17" s="453">
        <v>26359</v>
      </c>
      <c r="I17" s="453">
        <v>875</v>
      </c>
      <c r="J17" s="486">
        <v>898</v>
      </c>
      <c r="K17" s="377" t="s">
        <v>201</v>
      </c>
      <c r="L17" s="1377"/>
      <c r="M17" s="110">
        <v>1</v>
      </c>
      <c r="N17" s="110">
        <v>0</v>
      </c>
      <c r="O17" s="428">
        <v>1</v>
      </c>
      <c r="P17" s="110">
        <v>0</v>
      </c>
      <c r="Q17" s="110">
        <v>3</v>
      </c>
      <c r="R17" s="110">
        <v>0</v>
      </c>
      <c r="S17" s="110">
        <v>0</v>
      </c>
      <c r="T17" s="110">
        <v>0</v>
      </c>
      <c r="U17" s="110">
        <v>0</v>
      </c>
      <c r="V17" s="110">
        <v>0</v>
      </c>
      <c r="W17" s="110">
        <v>0</v>
      </c>
      <c r="X17" s="110">
        <v>0</v>
      </c>
      <c r="Y17" s="110">
        <f t="shared" si="0"/>
        <v>5</v>
      </c>
      <c r="Z17" s="502">
        <v>35.92</v>
      </c>
    </row>
    <row r="18" spans="1:26" s="110" customFormat="1" ht="21">
      <c r="A18" s="367">
        <v>17</v>
      </c>
      <c r="B18" s="368" t="s">
        <v>769</v>
      </c>
      <c r="C18" s="369" t="s">
        <v>1027</v>
      </c>
      <c r="D18" s="367" t="s">
        <v>532</v>
      </c>
      <c r="E18" s="367" t="s">
        <v>1126</v>
      </c>
      <c r="F18" s="368" t="s">
        <v>1329</v>
      </c>
      <c r="G18" s="370" t="s">
        <v>394</v>
      </c>
      <c r="H18" s="453">
        <v>12381</v>
      </c>
      <c r="I18" s="453">
        <v>411</v>
      </c>
      <c r="J18" s="486">
        <v>444</v>
      </c>
      <c r="K18" s="377" t="s">
        <v>201</v>
      </c>
      <c r="L18" s="1377"/>
      <c r="M18" s="110">
        <v>0</v>
      </c>
      <c r="N18" s="110">
        <v>0</v>
      </c>
      <c r="O18" s="110">
        <v>1</v>
      </c>
      <c r="P18" s="110">
        <v>0</v>
      </c>
      <c r="Q18" s="110">
        <v>4</v>
      </c>
      <c r="R18" s="110">
        <v>1</v>
      </c>
      <c r="S18" s="110">
        <v>0</v>
      </c>
      <c r="T18" s="110">
        <v>1</v>
      </c>
      <c r="U18" s="110">
        <v>3</v>
      </c>
      <c r="V18" s="110">
        <v>0</v>
      </c>
      <c r="W18" s="110">
        <v>0</v>
      </c>
      <c r="X18" s="110" t="s">
        <v>1391</v>
      </c>
      <c r="Y18" s="110">
        <f t="shared" si="0"/>
        <v>10</v>
      </c>
      <c r="Z18" s="502">
        <v>17.760000000000002</v>
      </c>
    </row>
    <row r="19" spans="1:26" s="110" customFormat="1" ht="57">
      <c r="A19" s="367">
        <v>18</v>
      </c>
      <c r="B19" s="368" t="s">
        <v>1076</v>
      </c>
      <c r="C19" s="369" t="s">
        <v>850</v>
      </c>
      <c r="D19" s="367" t="s">
        <v>532</v>
      </c>
      <c r="E19" s="367" t="s">
        <v>18</v>
      </c>
      <c r="F19" s="368" t="s">
        <v>1405</v>
      </c>
      <c r="G19" s="370" t="s">
        <v>394</v>
      </c>
      <c r="H19" s="453">
        <v>66847</v>
      </c>
      <c r="I19" s="453">
        <v>2219</v>
      </c>
      <c r="J19" s="486">
        <v>2209</v>
      </c>
      <c r="K19" s="377" t="s">
        <v>201</v>
      </c>
      <c r="L19" s="1377"/>
      <c r="M19" s="110">
        <v>0</v>
      </c>
      <c r="N19" s="110">
        <v>0</v>
      </c>
      <c r="O19" s="110">
        <v>7</v>
      </c>
      <c r="P19" s="110">
        <v>1</v>
      </c>
      <c r="Q19" s="110">
        <v>2</v>
      </c>
      <c r="R19" s="110">
        <v>0</v>
      </c>
      <c r="S19" s="110">
        <v>1</v>
      </c>
      <c r="T19" s="110">
        <v>0</v>
      </c>
      <c r="U19" s="110">
        <v>1</v>
      </c>
      <c r="V19" s="110">
        <v>0</v>
      </c>
      <c r="W19" s="110">
        <v>1</v>
      </c>
      <c r="X19" s="110">
        <v>1</v>
      </c>
      <c r="Y19" s="110">
        <f t="shared" si="0"/>
        <v>14</v>
      </c>
      <c r="Z19" s="502">
        <v>88.36</v>
      </c>
    </row>
    <row r="20" spans="1:26" s="110" customFormat="1" ht="28.5">
      <c r="A20" s="367">
        <v>19</v>
      </c>
      <c r="B20" s="368" t="s">
        <v>168</v>
      </c>
      <c r="C20" s="369" t="s">
        <v>764</v>
      </c>
      <c r="D20" s="367" t="s">
        <v>532</v>
      </c>
      <c r="E20" s="367" t="s">
        <v>1043</v>
      </c>
      <c r="F20" s="368" t="s">
        <v>1320</v>
      </c>
      <c r="G20" s="370" t="s">
        <v>394</v>
      </c>
      <c r="H20" s="453">
        <v>60160</v>
      </c>
      <c r="I20" s="453">
        <v>1997</v>
      </c>
      <c r="J20" s="488">
        <v>3360</v>
      </c>
      <c r="K20" s="377" t="s">
        <v>201</v>
      </c>
      <c r="L20" s="1377"/>
      <c r="M20" s="110">
        <v>20</v>
      </c>
      <c r="N20" s="110">
        <v>11</v>
      </c>
      <c r="O20" s="110">
        <v>13</v>
      </c>
      <c r="P20" s="110">
        <v>0</v>
      </c>
      <c r="Q20" s="110">
        <v>27</v>
      </c>
      <c r="R20" s="110">
        <v>14</v>
      </c>
      <c r="S20" s="110">
        <v>12</v>
      </c>
      <c r="T20" s="110">
        <v>3</v>
      </c>
      <c r="U20" s="110">
        <v>3</v>
      </c>
      <c r="V20" s="110">
        <v>2</v>
      </c>
      <c r="W20" s="110">
        <v>3</v>
      </c>
      <c r="X20" s="110" t="s">
        <v>1397</v>
      </c>
      <c r="Y20" s="110">
        <f t="shared" si="0"/>
        <v>108</v>
      </c>
      <c r="Z20" s="502">
        <v>134.4</v>
      </c>
    </row>
    <row r="21" spans="1:26" s="110" customFormat="1" ht="21">
      <c r="A21" s="367">
        <v>20</v>
      </c>
      <c r="B21" s="368" t="s">
        <v>374</v>
      </c>
      <c r="C21" s="368" t="s">
        <v>495</v>
      </c>
      <c r="D21" s="367" t="s">
        <v>532</v>
      </c>
      <c r="E21" s="367" t="s">
        <v>851</v>
      </c>
      <c r="F21" s="372" t="s">
        <v>16</v>
      </c>
      <c r="G21" s="370" t="s">
        <v>394</v>
      </c>
      <c r="H21" s="453">
        <v>43681</v>
      </c>
      <c r="I21" s="453">
        <v>1450</v>
      </c>
      <c r="J21" s="486">
        <v>1463</v>
      </c>
      <c r="K21" s="377" t="s">
        <v>201</v>
      </c>
      <c r="L21" s="1377"/>
      <c r="M21" s="110">
        <v>2</v>
      </c>
      <c r="N21" s="110">
        <v>26</v>
      </c>
      <c r="O21" s="110">
        <v>15</v>
      </c>
      <c r="P21" s="110">
        <v>5</v>
      </c>
      <c r="Q21" s="110">
        <v>0</v>
      </c>
      <c r="R21" s="110">
        <v>0</v>
      </c>
      <c r="S21" s="110">
        <v>8</v>
      </c>
      <c r="T21" s="110">
        <v>3</v>
      </c>
      <c r="U21" s="110">
        <v>1</v>
      </c>
      <c r="V21" s="110">
        <v>1</v>
      </c>
      <c r="W21" s="110">
        <v>1</v>
      </c>
      <c r="X21" s="110" t="s">
        <v>1391</v>
      </c>
      <c r="Y21" s="110">
        <f t="shared" si="0"/>
        <v>62</v>
      </c>
      <c r="Z21" s="502">
        <v>58.52</v>
      </c>
    </row>
    <row r="22" spans="1:26" s="385" customFormat="1" ht="21.75" thickBot="1">
      <c r="A22" s="380">
        <v>21</v>
      </c>
      <c r="B22" s="381" t="s">
        <v>374</v>
      </c>
      <c r="C22" s="382" t="s">
        <v>451</v>
      </c>
      <c r="D22" s="380" t="s">
        <v>532</v>
      </c>
      <c r="E22" s="380" t="s">
        <v>177</v>
      </c>
      <c r="F22" s="381" t="s">
        <v>1406</v>
      </c>
      <c r="G22" s="387" t="s">
        <v>394</v>
      </c>
      <c r="H22" s="454">
        <v>30396</v>
      </c>
      <c r="I22" s="454">
        <v>1009</v>
      </c>
      <c r="J22" s="487">
        <v>1027</v>
      </c>
      <c r="K22" s="384" t="s">
        <v>201</v>
      </c>
      <c r="L22" s="1377"/>
      <c r="M22" s="385">
        <v>1</v>
      </c>
      <c r="N22" s="385">
        <v>0</v>
      </c>
      <c r="O22" s="385">
        <v>6</v>
      </c>
      <c r="P22" s="110">
        <v>4</v>
      </c>
      <c r="Q22" s="385">
        <v>0</v>
      </c>
      <c r="R22" s="385">
        <v>2</v>
      </c>
      <c r="S22" s="385">
        <v>0</v>
      </c>
      <c r="T22" s="385">
        <v>0</v>
      </c>
      <c r="U22" s="385">
        <v>1</v>
      </c>
      <c r="V22" s="385">
        <v>1</v>
      </c>
      <c r="W22" s="385">
        <v>4</v>
      </c>
      <c r="X22" s="110">
        <v>4</v>
      </c>
      <c r="Y22" s="385">
        <f t="shared" si="0"/>
        <v>23</v>
      </c>
      <c r="Z22" s="503">
        <v>41.08</v>
      </c>
    </row>
    <row r="23" spans="1:26" s="110" customFormat="1" ht="21">
      <c r="A23" s="367">
        <v>22</v>
      </c>
      <c r="B23" s="368" t="s">
        <v>374</v>
      </c>
      <c r="C23" s="369" t="s">
        <v>879</v>
      </c>
      <c r="D23" s="367" t="s">
        <v>532</v>
      </c>
      <c r="E23" s="367" t="s">
        <v>1321</v>
      </c>
      <c r="F23" s="368" t="s">
        <v>723</v>
      </c>
      <c r="G23" s="370" t="s">
        <v>178</v>
      </c>
      <c r="H23" s="453">
        <v>17021</v>
      </c>
      <c r="I23" s="453">
        <v>565</v>
      </c>
      <c r="J23" s="488" t="s">
        <v>1310</v>
      </c>
      <c r="K23" s="377" t="s">
        <v>201</v>
      </c>
      <c r="L23" s="1377"/>
      <c r="M23" s="110" t="s">
        <v>1310</v>
      </c>
      <c r="N23" s="110" t="s">
        <v>1310</v>
      </c>
      <c r="O23" s="110" t="s">
        <v>481</v>
      </c>
      <c r="P23" s="428" t="s">
        <v>481</v>
      </c>
      <c r="Q23" s="428" t="s">
        <v>481</v>
      </c>
      <c r="R23" s="428" t="s">
        <v>481</v>
      </c>
      <c r="S23" s="428" t="s">
        <v>481</v>
      </c>
      <c r="T23" s="428" t="s">
        <v>481</v>
      </c>
      <c r="U23" s="428" t="s">
        <v>481</v>
      </c>
      <c r="V23" s="428" t="s">
        <v>481</v>
      </c>
      <c r="W23" s="428" t="s">
        <v>481</v>
      </c>
      <c r="X23" s="428" t="s">
        <v>481</v>
      </c>
      <c r="Y23" s="428" t="s">
        <v>481</v>
      </c>
      <c r="Z23" s="502" t="s">
        <v>481</v>
      </c>
    </row>
    <row r="24" spans="1:26" s="110" customFormat="1" ht="28.5">
      <c r="A24" s="367">
        <v>23</v>
      </c>
      <c r="B24" s="368" t="s">
        <v>168</v>
      </c>
      <c r="C24" s="369" t="s">
        <v>531</v>
      </c>
      <c r="D24" s="367" t="s">
        <v>532</v>
      </c>
      <c r="E24" s="367" t="s">
        <v>1044</v>
      </c>
      <c r="F24" s="372" t="s">
        <v>78</v>
      </c>
      <c r="G24" s="370" t="s">
        <v>178</v>
      </c>
      <c r="H24" s="453">
        <v>119175</v>
      </c>
      <c r="I24" s="453">
        <v>3956</v>
      </c>
      <c r="J24" s="488">
        <v>4293</v>
      </c>
      <c r="K24" s="377" t="s">
        <v>201</v>
      </c>
      <c r="L24" s="1377"/>
      <c r="M24" s="110">
        <v>1</v>
      </c>
      <c r="N24" s="110">
        <v>0</v>
      </c>
      <c r="O24" s="110">
        <v>39</v>
      </c>
      <c r="P24" s="110">
        <v>176</v>
      </c>
      <c r="Q24" s="110">
        <v>3</v>
      </c>
      <c r="R24" s="110">
        <v>0</v>
      </c>
      <c r="S24" s="110">
        <v>8</v>
      </c>
      <c r="T24" s="110">
        <v>0</v>
      </c>
      <c r="U24" s="110">
        <v>2</v>
      </c>
      <c r="V24" s="110">
        <v>0</v>
      </c>
      <c r="W24" s="110">
        <v>1</v>
      </c>
      <c r="X24" s="110" t="s">
        <v>1394</v>
      </c>
      <c r="Y24" s="110">
        <f t="shared" si="0"/>
        <v>230</v>
      </c>
      <c r="Z24" s="502">
        <v>171.72</v>
      </c>
    </row>
    <row r="25" spans="1:26" s="110" customFormat="1" ht="21">
      <c r="A25" s="367">
        <v>24</v>
      </c>
      <c r="B25" s="368" t="s">
        <v>769</v>
      </c>
      <c r="C25" s="369" t="s">
        <v>1027</v>
      </c>
      <c r="D25" s="367" t="s">
        <v>532</v>
      </c>
      <c r="E25" s="367" t="s">
        <v>763</v>
      </c>
      <c r="F25" s="368" t="s">
        <v>508</v>
      </c>
      <c r="G25" s="373" t="s">
        <v>178</v>
      </c>
      <c r="H25" s="453">
        <v>62991</v>
      </c>
      <c r="I25" s="453">
        <v>2091</v>
      </c>
      <c r="J25" s="486">
        <v>2227</v>
      </c>
      <c r="K25" s="377" t="s">
        <v>201</v>
      </c>
      <c r="L25" s="1377"/>
      <c r="M25" s="110">
        <v>1</v>
      </c>
      <c r="N25" s="110">
        <v>0</v>
      </c>
      <c r="O25" s="110">
        <v>171</v>
      </c>
      <c r="P25" s="110">
        <v>2</v>
      </c>
      <c r="Q25" s="110">
        <v>0</v>
      </c>
      <c r="R25" s="110">
        <v>2</v>
      </c>
      <c r="S25" s="110">
        <v>0</v>
      </c>
      <c r="T25" s="110">
        <v>2</v>
      </c>
      <c r="U25" s="110">
        <v>0</v>
      </c>
      <c r="V25" s="110">
        <v>1</v>
      </c>
      <c r="W25" s="110">
        <v>0</v>
      </c>
      <c r="X25" s="110">
        <v>0</v>
      </c>
      <c r="Y25" s="110">
        <f t="shared" si="0"/>
        <v>179</v>
      </c>
      <c r="Z25" s="502">
        <v>89.08</v>
      </c>
    </row>
    <row r="26" spans="1:26" s="110" customFormat="1" ht="21">
      <c r="A26" s="367">
        <v>25</v>
      </c>
      <c r="B26" s="368" t="s">
        <v>1056</v>
      </c>
      <c r="C26" s="369" t="s">
        <v>454</v>
      </c>
      <c r="D26" s="367" t="s">
        <v>532</v>
      </c>
      <c r="E26" s="367" t="s">
        <v>766</v>
      </c>
      <c r="F26" s="368" t="s">
        <v>1333</v>
      </c>
      <c r="G26" s="373" t="s">
        <v>178</v>
      </c>
      <c r="H26" s="453">
        <v>34883</v>
      </c>
      <c r="I26" s="453">
        <v>1158</v>
      </c>
      <c r="J26" s="486">
        <v>1286</v>
      </c>
      <c r="K26" s="377" t="s">
        <v>201</v>
      </c>
      <c r="L26" s="1377"/>
      <c r="M26" s="110">
        <v>1</v>
      </c>
      <c r="N26" s="110">
        <v>2</v>
      </c>
      <c r="O26" s="110">
        <v>5</v>
      </c>
      <c r="P26" s="110">
        <v>0</v>
      </c>
      <c r="Q26" s="110">
        <v>3</v>
      </c>
      <c r="R26" s="110">
        <v>0</v>
      </c>
      <c r="S26" s="110">
        <v>0</v>
      </c>
      <c r="T26" s="110">
        <v>0</v>
      </c>
      <c r="U26" s="110">
        <v>0</v>
      </c>
      <c r="V26" s="110">
        <v>0</v>
      </c>
      <c r="W26" s="110">
        <v>0</v>
      </c>
      <c r="X26" s="110" t="s">
        <v>1391</v>
      </c>
      <c r="Y26" s="110">
        <f t="shared" si="0"/>
        <v>11</v>
      </c>
      <c r="Z26" s="502">
        <v>51.44</v>
      </c>
    </row>
    <row r="27" spans="1:26" s="110" customFormat="1" ht="21">
      <c r="A27" s="367">
        <v>26</v>
      </c>
      <c r="B27" s="368" t="s">
        <v>769</v>
      </c>
      <c r="C27" s="369" t="s">
        <v>697</v>
      </c>
      <c r="D27" s="367" t="s">
        <v>532</v>
      </c>
      <c r="E27" s="367" t="s">
        <v>695</v>
      </c>
      <c r="F27" s="368" t="s">
        <v>698</v>
      </c>
      <c r="G27" s="373" t="s">
        <v>178</v>
      </c>
      <c r="H27" s="453">
        <v>7863</v>
      </c>
      <c r="I27" s="453">
        <v>261</v>
      </c>
      <c r="J27" s="486">
        <v>279</v>
      </c>
      <c r="K27" s="377" t="s">
        <v>201</v>
      </c>
      <c r="L27" s="1377"/>
      <c r="M27" s="110">
        <v>0</v>
      </c>
      <c r="N27" s="110">
        <v>0</v>
      </c>
      <c r="O27" s="110">
        <v>22</v>
      </c>
      <c r="P27" s="110">
        <v>0</v>
      </c>
      <c r="Q27" s="110">
        <v>0</v>
      </c>
      <c r="R27" s="110">
        <v>0</v>
      </c>
      <c r="S27" s="110">
        <v>0</v>
      </c>
      <c r="T27" s="110">
        <v>0</v>
      </c>
      <c r="U27" s="110">
        <v>0</v>
      </c>
      <c r="V27" s="110">
        <v>0</v>
      </c>
      <c r="W27" s="110">
        <v>0</v>
      </c>
      <c r="X27" s="110" t="s">
        <v>1396</v>
      </c>
      <c r="Y27" s="110">
        <f t="shared" si="0"/>
        <v>22</v>
      </c>
      <c r="Z27" s="502">
        <v>11.16</v>
      </c>
    </row>
    <row r="28" spans="1:26" s="110" customFormat="1" ht="21">
      <c r="A28" s="367">
        <v>27</v>
      </c>
      <c r="B28" s="368" t="s">
        <v>769</v>
      </c>
      <c r="C28" s="369" t="s">
        <v>1027</v>
      </c>
      <c r="D28" s="367" t="s">
        <v>532</v>
      </c>
      <c r="E28" s="367" t="s">
        <v>1128</v>
      </c>
      <c r="F28" s="372" t="s">
        <v>1407</v>
      </c>
      <c r="G28" s="373" t="s">
        <v>178</v>
      </c>
      <c r="H28" s="453">
        <v>39614</v>
      </c>
      <c r="I28" s="453">
        <v>1315</v>
      </c>
      <c r="J28" s="486">
        <v>1400</v>
      </c>
      <c r="K28" s="377" t="s">
        <v>201</v>
      </c>
      <c r="L28" s="1377"/>
      <c r="M28" s="110">
        <v>2</v>
      </c>
      <c r="N28" s="110">
        <v>0</v>
      </c>
      <c r="O28" s="110">
        <v>163</v>
      </c>
      <c r="P28" s="110">
        <v>3</v>
      </c>
      <c r="Q28" s="110">
        <v>0</v>
      </c>
      <c r="R28" s="110">
        <v>8</v>
      </c>
      <c r="S28" s="110">
        <v>0</v>
      </c>
      <c r="T28" s="110">
        <v>0</v>
      </c>
      <c r="U28" s="110">
        <v>4</v>
      </c>
      <c r="V28" s="110">
        <v>0</v>
      </c>
      <c r="W28" s="110">
        <v>0</v>
      </c>
      <c r="X28" s="110">
        <v>0</v>
      </c>
      <c r="Y28" s="110">
        <f t="shared" si="0"/>
        <v>180</v>
      </c>
      <c r="Z28" s="502">
        <v>56</v>
      </c>
    </row>
    <row r="29" spans="1:26" s="385" customFormat="1" ht="21.75" thickBot="1">
      <c r="A29" s="380">
        <v>28</v>
      </c>
      <c r="B29" s="381" t="s">
        <v>374</v>
      </c>
      <c r="C29" s="382" t="s">
        <v>555</v>
      </c>
      <c r="D29" s="499" t="s">
        <v>1302</v>
      </c>
      <c r="E29" s="380" t="s">
        <v>556</v>
      </c>
      <c r="F29" s="388" t="s">
        <v>8</v>
      </c>
      <c r="G29" s="389" t="s">
        <v>178</v>
      </c>
      <c r="H29" s="454">
        <v>20606</v>
      </c>
      <c r="I29" s="454">
        <v>684</v>
      </c>
      <c r="J29" s="489" t="s">
        <v>1303</v>
      </c>
      <c r="K29" s="384" t="s">
        <v>201</v>
      </c>
      <c r="L29" s="1377"/>
      <c r="M29" s="385" t="s">
        <v>1303</v>
      </c>
      <c r="N29" s="385" t="s">
        <v>1303</v>
      </c>
      <c r="O29" s="385" t="s">
        <v>1299</v>
      </c>
      <c r="P29" s="110" t="s">
        <v>1288</v>
      </c>
      <c r="Q29" s="110" t="s">
        <v>1358</v>
      </c>
      <c r="R29" s="110" t="s">
        <v>1358</v>
      </c>
      <c r="S29" s="110" t="s">
        <v>1358</v>
      </c>
      <c r="T29" s="110" t="s">
        <v>1358</v>
      </c>
      <c r="U29" s="110" t="s">
        <v>1358</v>
      </c>
      <c r="V29" s="110" t="s">
        <v>1358</v>
      </c>
      <c r="W29" s="110" t="s">
        <v>1299</v>
      </c>
      <c r="X29" s="110" t="s">
        <v>1299</v>
      </c>
      <c r="Y29" s="110" t="s">
        <v>1358</v>
      </c>
      <c r="Z29" s="503" t="s">
        <v>1299</v>
      </c>
    </row>
    <row r="30" spans="1:26" s="110" customFormat="1" ht="16.7" customHeight="1" thickTop="1">
      <c r="A30" s="367">
        <v>29</v>
      </c>
      <c r="B30" s="368" t="s">
        <v>769</v>
      </c>
      <c r="C30" s="369" t="s">
        <v>1049</v>
      </c>
      <c r="D30" s="367" t="s">
        <v>532</v>
      </c>
      <c r="E30" s="367" t="s">
        <v>519</v>
      </c>
      <c r="F30" s="368" t="s">
        <v>1091</v>
      </c>
      <c r="G30" s="373" t="s">
        <v>870</v>
      </c>
      <c r="H30" s="453">
        <v>42898</v>
      </c>
      <c r="I30" s="453">
        <v>1424</v>
      </c>
      <c r="J30" s="486">
        <v>1545</v>
      </c>
      <c r="K30" s="377" t="s">
        <v>201</v>
      </c>
      <c r="L30" s="1377"/>
      <c r="M30" s="110">
        <v>0</v>
      </c>
      <c r="N30" s="110">
        <v>0</v>
      </c>
      <c r="O30" s="110">
        <v>89</v>
      </c>
      <c r="P30" s="428">
        <v>0</v>
      </c>
      <c r="Q30" s="428">
        <v>1</v>
      </c>
      <c r="R30" s="428">
        <v>0</v>
      </c>
      <c r="S30" s="428">
        <v>0</v>
      </c>
      <c r="T30" s="428">
        <v>0</v>
      </c>
      <c r="U30" s="428">
        <v>0</v>
      </c>
      <c r="V30" s="428">
        <v>0</v>
      </c>
      <c r="W30" s="428">
        <v>2</v>
      </c>
      <c r="X30" s="523">
        <v>0</v>
      </c>
      <c r="Y30" s="428">
        <f t="shared" si="0"/>
        <v>92</v>
      </c>
      <c r="Z30" s="502">
        <v>61.8</v>
      </c>
    </row>
    <row r="31" spans="1:26" s="110" customFormat="1" ht="21">
      <c r="A31" s="367">
        <v>30</v>
      </c>
      <c r="B31" s="368" t="s">
        <v>476</v>
      </c>
      <c r="C31" s="368" t="s">
        <v>1129</v>
      </c>
      <c r="D31" s="367" t="s">
        <v>532</v>
      </c>
      <c r="E31" s="367" t="s">
        <v>1130</v>
      </c>
      <c r="F31" s="368" t="s">
        <v>933</v>
      </c>
      <c r="G31" s="373" t="s">
        <v>254</v>
      </c>
      <c r="H31" s="453">
        <v>53291</v>
      </c>
      <c r="I31" s="453">
        <v>1769</v>
      </c>
      <c r="J31" s="488">
        <v>1875</v>
      </c>
      <c r="K31" s="377" t="s">
        <v>201</v>
      </c>
      <c r="L31" s="1377"/>
      <c r="M31" s="110">
        <v>3</v>
      </c>
      <c r="N31" s="110">
        <v>4</v>
      </c>
      <c r="O31" s="110">
        <v>2</v>
      </c>
      <c r="P31" s="110">
        <v>10</v>
      </c>
      <c r="Q31" s="110">
        <v>5</v>
      </c>
      <c r="R31" s="110">
        <v>1</v>
      </c>
      <c r="S31" s="110">
        <v>11</v>
      </c>
      <c r="T31" s="110">
        <v>2</v>
      </c>
      <c r="U31" s="110">
        <v>5</v>
      </c>
      <c r="V31" s="110">
        <v>19</v>
      </c>
      <c r="W31" s="110">
        <v>11</v>
      </c>
      <c r="X31" s="110" t="s">
        <v>1395</v>
      </c>
      <c r="Y31" s="110">
        <f t="shared" si="0"/>
        <v>73</v>
      </c>
      <c r="Z31" s="502">
        <v>75</v>
      </c>
    </row>
    <row r="32" spans="1:26" s="110" customFormat="1" ht="16.7" customHeight="1">
      <c r="A32" s="367">
        <v>31</v>
      </c>
      <c r="B32" s="368" t="s">
        <v>769</v>
      </c>
      <c r="C32" s="369" t="s">
        <v>764</v>
      </c>
      <c r="D32" s="367" t="s">
        <v>532</v>
      </c>
      <c r="E32" s="367" t="s">
        <v>517</v>
      </c>
      <c r="F32" s="368" t="s">
        <v>80</v>
      </c>
      <c r="G32" s="373" t="s">
        <v>756</v>
      </c>
      <c r="H32" s="453">
        <v>14460</v>
      </c>
      <c r="I32" s="453">
        <v>480</v>
      </c>
      <c r="J32" s="486">
        <v>577</v>
      </c>
      <c r="K32" s="377" t="s">
        <v>201</v>
      </c>
      <c r="L32" s="1377"/>
      <c r="M32" s="110">
        <v>3</v>
      </c>
      <c r="N32" s="110">
        <v>0</v>
      </c>
      <c r="O32" s="110">
        <v>1</v>
      </c>
      <c r="P32" s="110">
        <v>0</v>
      </c>
      <c r="Q32" s="110">
        <v>0</v>
      </c>
      <c r="R32" s="110">
        <v>1</v>
      </c>
      <c r="S32" s="110">
        <v>0</v>
      </c>
      <c r="T32" s="110">
        <v>0</v>
      </c>
      <c r="U32" s="110">
        <v>0</v>
      </c>
      <c r="V32" s="110">
        <v>1</v>
      </c>
      <c r="W32" s="110">
        <v>2</v>
      </c>
      <c r="X32" s="110" t="s">
        <v>1391</v>
      </c>
      <c r="Y32" s="110">
        <f t="shared" si="0"/>
        <v>8</v>
      </c>
      <c r="Z32" s="502">
        <v>23.08</v>
      </c>
    </row>
    <row r="33" spans="1:26" s="110" customFormat="1" ht="16.7" customHeight="1">
      <c r="A33" s="367">
        <v>32</v>
      </c>
      <c r="B33" s="368" t="s">
        <v>769</v>
      </c>
      <c r="C33" s="369" t="s">
        <v>770</v>
      </c>
      <c r="D33" s="367" t="s">
        <v>532</v>
      </c>
      <c r="E33" s="367" t="s">
        <v>186</v>
      </c>
      <c r="F33" s="368" t="s">
        <v>410</v>
      </c>
      <c r="G33" s="373" t="s">
        <v>756</v>
      </c>
      <c r="H33" s="453">
        <v>8766</v>
      </c>
      <c r="I33" s="453">
        <v>291</v>
      </c>
      <c r="J33" s="486">
        <v>308</v>
      </c>
      <c r="K33" s="377" t="s">
        <v>201</v>
      </c>
      <c r="L33" s="1377"/>
      <c r="M33" s="110">
        <v>0</v>
      </c>
      <c r="N33" s="110">
        <v>0</v>
      </c>
      <c r="O33" s="110">
        <v>1</v>
      </c>
      <c r="P33" s="110">
        <v>0</v>
      </c>
      <c r="Q33" s="110">
        <v>0</v>
      </c>
      <c r="R33" s="110">
        <v>0</v>
      </c>
      <c r="S33" s="110">
        <v>0</v>
      </c>
      <c r="T33" s="110">
        <v>0</v>
      </c>
      <c r="U33" s="110">
        <v>0</v>
      </c>
      <c r="V33" s="110">
        <v>0</v>
      </c>
      <c r="W33" s="110">
        <v>0</v>
      </c>
      <c r="X33" s="110">
        <v>0</v>
      </c>
      <c r="Y33" s="110">
        <f t="shared" si="0"/>
        <v>1</v>
      </c>
      <c r="Z33" s="502">
        <v>12.32</v>
      </c>
    </row>
    <row r="34" spans="1:26" s="110" customFormat="1" ht="16.7" customHeight="1">
      <c r="A34" s="367">
        <v>33</v>
      </c>
      <c r="B34" s="368" t="s">
        <v>1056</v>
      </c>
      <c r="C34" s="369" t="s">
        <v>811</v>
      </c>
      <c r="D34" s="498" t="s">
        <v>1302</v>
      </c>
      <c r="E34" s="367" t="s">
        <v>567</v>
      </c>
      <c r="F34" s="372" t="s">
        <v>1023</v>
      </c>
      <c r="G34" s="373" t="s">
        <v>756</v>
      </c>
      <c r="H34" s="453">
        <v>80072</v>
      </c>
      <c r="I34" s="453">
        <v>2658</v>
      </c>
      <c r="J34" s="488" t="s">
        <v>1288</v>
      </c>
      <c r="K34" s="377" t="s">
        <v>201</v>
      </c>
      <c r="L34" s="1377"/>
      <c r="M34" s="110" t="s">
        <v>1288</v>
      </c>
      <c r="N34" s="110" t="s">
        <v>1301</v>
      </c>
      <c r="O34" s="110" t="s">
        <v>1288</v>
      </c>
      <c r="P34" s="110" t="s">
        <v>1288</v>
      </c>
      <c r="Q34" s="110" t="s">
        <v>1288</v>
      </c>
      <c r="R34" s="110" t="s">
        <v>1288</v>
      </c>
      <c r="S34" s="110" t="s">
        <v>1288</v>
      </c>
      <c r="T34" s="110" t="s">
        <v>1288</v>
      </c>
      <c r="U34" s="110" t="s">
        <v>1288</v>
      </c>
      <c r="V34" s="110" t="s">
        <v>1288</v>
      </c>
      <c r="W34" s="110" t="s">
        <v>1299</v>
      </c>
      <c r="X34" s="110" t="s">
        <v>1299</v>
      </c>
      <c r="Y34" s="110" t="s">
        <v>1288</v>
      </c>
      <c r="Z34" s="502" t="s">
        <v>1299</v>
      </c>
    </row>
    <row r="35" spans="1:26" s="110" customFormat="1" ht="16.7" customHeight="1">
      <c r="A35" s="367">
        <v>34</v>
      </c>
      <c r="B35" s="368" t="s">
        <v>1056</v>
      </c>
      <c r="C35" s="369" t="s">
        <v>1129</v>
      </c>
      <c r="D35" s="367" t="s">
        <v>532</v>
      </c>
      <c r="E35" s="367" t="s">
        <v>568</v>
      </c>
      <c r="F35" s="372" t="s">
        <v>1025</v>
      </c>
      <c r="G35" s="373" t="s">
        <v>756</v>
      </c>
      <c r="H35" s="453">
        <v>17774</v>
      </c>
      <c r="I35" s="453">
        <v>590</v>
      </c>
      <c r="J35" s="486">
        <v>941</v>
      </c>
      <c r="K35" s="377" t="s">
        <v>201</v>
      </c>
      <c r="L35" s="1377"/>
      <c r="M35" s="110">
        <v>0</v>
      </c>
      <c r="N35" s="110">
        <v>2</v>
      </c>
      <c r="O35" s="110">
        <v>2</v>
      </c>
      <c r="P35" s="110">
        <v>4</v>
      </c>
      <c r="Q35" s="110">
        <v>2</v>
      </c>
      <c r="R35" s="110">
        <v>1</v>
      </c>
      <c r="S35" s="110">
        <v>2</v>
      </c>
      <c r="T35" s="110">
        <v>2</v>
      </c>
      <c r="U35" s="110">
        <v>1</v>
      </c>
      <c r="V35" s="110">
        <v>3</v>
      </c>
      <c r="W35" s="110">
        <v>1</v>
      </c>
      <c r="X35" s="110" t="s">
        <v>1393</v>
      </c>
      <c r="Y35" s="110">
        <f t="shared" si="0"/>
        <v>20</v>
      </c>
      <c r="Z35" s="502">
        <v>37.64</v>
      </c>
    </row>
    <row r="36" spans="1:26" s="110" customFormat="1" ht="16.7" customHeight="1">
      <c r="A36" s="367">
        <v>35</v>
      </c>
      <c r="B36" s="368" t="s">
        <v>257</v>
      </c>
      <c r="C36" s="369" t="s">
        <v>380</v>
      </c>
      <c r="D36" s="367" t="s">
        <v>1304</v>
      </c>
      <c r="E36" s="367" t="s">
        <v>164</v>
      </c>
      <c r="F36" s="368" t="s">
        <v>1179</v>
      </c>
      <c r="G36" s="373" t="s">
        <v>255</v>
      </c>
      <c r="H36" s="453">
        <v>98418</v>
      </c>
      <c r="I36" s="453">
        <v>3267</v>
      </c>
      <c r="J36" s="486">
        <v>3602</v>
      </c>
      <c r="K36" s="377" t="s">
        <v>201</v>
      </c>
      <c r="L36" s="1377"/>
      <c r="M36" s="110">
        <v>0</v>
      </c>
      <c r="N36" s="110">
        <v>0</v>
      </c>
      <c r="O36" s="110">
        <v>150</v>
      </c>
      <c r="P36" s="110">
        <v>0</v>
      </c>
      <c r="Q36" s="110">
        <v>0</v>
      </c>
      <c r="R36" s="110">
        <v>0</v>
      </c>
      <c r="S36" s="110">
        <v>0</v>
      </c>
      <c r="T36" s="110">
        <v>1</v>
      </c>
      <c r="U36" s="110">
        <v>0</v>
      </c>
      <c r="V36" s="110">
        <v>0</v>
      </c>
      <c r="W36" s="110">
        <v>0</v>
      </c>
      <c r="X36" s="110">
        <v>0</v>
      </c>
      <c r="Y36" s="110">
        <f t="shared" si="0"/>
        <v>151</v>
      </c>
      <c r="Z36" s="502">
        <v>144.08000000000001</v>
      </c>
    </row>
    <row r="37" spans="1:26" s="385" customFormat="1" ht="21.75" thickBot="1">
      <c r="A37" s="380">
        <v>36</v>
      </c>
      <c r="B37" s="381" t="s">
        <v>476</v>
      </c>
      <c r="C37" s="382" t="s">
        <v>380</v>
      </c>
      <c r="D37" s="380" t="s">
        <v>532</v>
      </c>
      <c r="E37" s="380" t="s">
        <v>694</v>
      </c>
      <c r="F37" s="381" t="s">
        <v>1328</v>
      </c>
      <c r="G37" s="389" t="s">
        <v>475</v>
      </c>
      <c r="H37" s="454">
        <v>14460</v>
      </c>
      <c r="I37" s="454">
        <v>480</v>
      </c>
      <c r="J37" s="489">
        <v>550</v>
      </c>
      <c r="K37" s="384" t="s">
        <v>201</v>
      </c>
      <c r="L37" s="1377"/>
      <c r="M37" s="385">
        <v>6</v>
      </c>
      <c r="N37" s="385">
        <v>3</v>
      </c>
      <c r="O37" s="385">
        <v>1</v>
      </c>
      <c r="P37" s="110">
        <v>0</v>
      </c>
      <c r="Q37" s="385">
        <v>1</v>
      </c>
      <c r="R37" s="385">
        <v>0</v>
      </c>
      <c r="S37" s="385">
        <v>1</v>
      </c>
      <c r="T37" s="385">
        <v>0</v>
      </c>
      <c r="U37" s="385">
        <v>0</v>
      </c>
      <c r="V37" s="385">
        <v>0</v>
      </c>
      <c r="W37" s="385">
        <v>0</v>
      </c>
      <c r="X37" s="110" t="s">
        <v>1396</v>
      </c>
      <c r="Y37" s="385">
        <f t="shared" si="0"/>
        <v>12</v>
      </c>
      <c r="Z37" s="503">
        <v>22</v>
      </c>
    </row>
    <row r="38" spans="1:26" s="110" customFormat="1" ht="16.7" customHeight="1" thickTop="1">
      <c r="A38" s="367">
        <v>37</v>
      </c>
      <c r="B38" s="368" t="s">
        <v>1149</v>
      </c>
      <c r="C38" s="369" t="s">
        <v>495</v>
      </c>
      <c r="D38" s="367" t="s">
        <v>532</v>
      </c>
      <c r="E38" s="367" t="s">
        <v>793</v>
      </c>
      <c r="F38" s="368" t="s">
        <v>5</v>
      </c>
      <c r="G38" s="373" t="s">
        <v>891</v>
      </c>
      <c r="H38" s="453">
        <v>18527</v>
      </c>
      <c r="I38" s="453">
        <v>615</v>
      </c>
      <c r="J38" s="486">
        <v>658</v>
      </c>
      <c r="K38" s="377" t="s">
        <v>201</v>
      </c>
      <c r="L38" s="1377"/>
      <c r="M38" s="110">
        <v>2</v>
      </c>
      <c r="N38" s="110">
        <v>1</v>
      </c>
      <c r="O38" s="110">
        <v>13</v>
      </c>
      <c r="P38" s="428">
        <v>0</v>
      </c>
      <c r="Q38" s="110">
        <v>4</v>
      </c>
      <c r="R38" s="110">
        <v>1</v>
      </c>
      <c r="S38" s="110">
        <v>2</v>
      </c>
      <c r="T38" s="110">
        <v>0</v>
      </c>
      <c r="U38" s="110">
        <v>5</v>
      </c>
      <c r="V38" s="110">
        <v>0</v>
      </c>
      <c r="W38" s="110">
        <v>0</v>
      </c>
      <c r="X38" s="523" t="s">
        <v>1394</v>
      </c>
      <c r="Y38" s="110">
        <f t="shared" si="0"/>
        <v>28</v>
      </c>
      <c r="Z38" s="502">
        <v>26.32</v>
      </c>
    </row>
    <row r="39" spans="1:26" s="110" customFormat="1" ht="21">
      <c r="A39" s="367">
        <v>38</v>
      </c>
      <c r="B39" s="368" t="s">
        <v>769</v>
      </c>
      <c r="C39" s="369" t="s">
        <v>770</v>
      </c>
      <c r="D39" s="367" t="s">
        <v>532</v>
      </c>
      <c r="E39" s="367" t="s">
        <v>1040</v>
      </c>
      <c r="F39" s="368" t="s">
        <v>1309</v>
      </c>
      <c r="G39" s="373" t="s">
        <v>1041</v>
      </c>
      <c r="H39" s="453">
        <v>21359</v>
      </c>
      <c r="I39" s="453">
        <v>709</v>
      </c>
      <c r="J39" s="488" t="s">
        <v>1310</v>
      </c>
      <c r="K39" s="377" t="s">
        <v>201</v>
      </c>
      <c r="L39" s="1377"/>
      <c r="M39" s="110" t="s">
        <v>1310</v>
      </c>
      <c r="N39" s="110" t="s">
        <v>1310</v>
      </c>
      <c r="O39" s="110" t="s">
        <v>1310</v>
      </c>
      <c r="P39" s="110" t="s">
        <v>1310</v>
      </c>
      <c r="Q39" s="110" t="s">
        <v>1310</v>
      </c>
      <c r="R39" s="110" t="s">
        <v>1310</v>
      </c>
      <c r="S39" s="110" t="s">
        <v>1310</v>
      </c>
      <c r="T39" s="110" t="s">
        <v>1310</v>
      </c>
      <c r="U39" s="110" t="s">
        <v>1310</v>
      </c>
      <c r="V39" s="110" t="s">
        <v>1310</v>
      </c>
      <c r="W39" s="110" t="s">
        <v>481</v>
      </c>
      <c r="X39" s="110" t="s">
        <v>1310</v>
      </c>
      <c r="Y39" s="110" t="s">
        <v>1310</v>
      </c>
      <c r="Z39" s="502" t="s">
        <v>481</v>
      </c>
    </row>
    <row r="40" spans="1:26" s="110" customFormat="1" ht="31.5">
      <c r="A40" s="367">
        <v>39</v>
      </c>
      <c r="B40" s="368" t="s">
        <v>168</v>
      </c>
      <c r="C40" s="368" t="s">
        <v>497</v>
      </c>
      <c r="D40" s="367" t="s">
        <v>532</v>
      </c>
      <c r="E40" s="367" t="s">
        <v>1030</v>
      </c>
      <c r="F40" s="368" t="s">
        <v>437</v>
      </c>
      <c r="G40" s="373" t="s">
        <v>841</v>
      </c>
      <c r="H40" s="453">
        <v>89140</v>
      </c>
      <c r="I40" s="453">
        <v>2959</v>
      </c>
      <c r="J40" s="486">
        <v>3137</v>
      </c>
      <c r="K40" s="377" t="s">
        <v>201</v>
      </c>
      <c r="L40" s="1377"/>
      <c r="M40" s="110">
        <v>3</v>
      </c>
      <c r="N40" s="110">
        <v>1</v>
      </c>
      <c r="O40" s="110">
        <v>16</v>
      </c>
      <c r="P40" s="110">
        <v>4</v>
      </c>
      <c r="Q40" s="110">
        <v>3</v>
      </c>
      <c r="R40" s="110">
        <v>1</v>
      </c>
      <c r="S40" s="110">
        <v>1</v>
      </c>
      <c r="T40" s="110">
        <v>1</v>
      </c>
      <c r="U40" s="110">
        <v>5</v>
      </c>
      <c r="V40" s="110">
        <v>1</v>
      </c>
      <c r="W40" s="110">
        <v>2</v>
      </c>
      <c r="X40" s="110" t="s">
        <v>1396</v>
      </c>
      <c r="Y40" s="110">
        <f t="shared" si="0"/>
        <v>38</v>
      </c>
      <c r="Z40" s="502">
        <v>125.48</v>
      </c>
    </row>
    <row r="41" spans="1:26" s="110" customFormat="1" ht="31.5">
      <c r="A41" s="367">
        <v>40</v>
      </c>
      <c r="B41" s="368" t="s">
        <v>168</v>
      </c>
      <c r="C41" s="369" t="s">
        <v>497</v>
      </c>
      <c r="D41" s="367" t="s">
        <v>532</v>
      </c>
      <c r="E41" s="367" t="s">
        <v>743</v>
      </c>
      <c r="F41" s="368" t="s">
        <v>460</v>
      </c>
      <c r="G41" s="373" t="s">
        <v>841</v>
      </c>
      <c r="H41" s="453">
        <v>145444</v>
      </c>
      <c r="I41" s="453">
        <v>4828</v>
      </c>
      <c r="J41" s="486">
        <v>5118</v>
      </c>
      <c r="K41" s="377" t="s">
        <v>201</v>
      </c>
      <c r="L41" s="1377"/>
      <c r="M41" s="110">
        <v>4</v>
      </c>
      <c r="N41" s="110">
        <v>0</v>
      </c>
      <c r="O41" s="110">
        <v>8</v>
      </c>
      <c r="P41" s="110">
        <v>1</v>
      </c>
      <c r="Q41" s="110">
        <v>4</v>
      </c>
      <c r="R41" s="110">
        <v>0</v>
      </c>
      <c r="S41" s="110">
        <v>0</v>
      </c>
      <c r="T41" s="110">
        <v>0</v>
      </c>
      <c r="U41" s="110">
        <v>1</v>
      </c>
      <c r="V41" s="110">
        <v>0</v>
      </c>
      <c r="W41" s="110">
        <v>5</v>
      </c>
      <c r="X41" s="110" t="s">
        <v>1391</v>
      </c>
      <c r="Y41" s="110">
        <f t="shared" si="0"/>
        <v>23</v>
      </c>
      <c r="Z41" s="502">
        <v>204.72</v>
      </c>
    </row>
    <row r="42" spans="1:26" s="110" customFormat="1" ht="31.5">
      <c r="A42" s="367">
        <v>41</v>
      </c>
      <c r="B42" s="368" t="s">
        <v>769</v>
      </c>
      <c r="C42" s="369" t="s">
        <v>1051</v>
      </c>
      <c r="D42" s="375" t="s">
        <v>532</v>
      </c>
      <c r="E42" s="367" t="s">
        <v>1042</v>
      </c>
      <c r="F42" s="368" t="s">
        <v>1308</v>
      </c>
      <c r="G42" s="373" t="s">
        <v>1026</v>
      </c>
      <c r="H42" s="453">
        <v>19581</v>
      </c>
      <c r="I42" s="453">
        <v>650</v>
      </c>
      <c r="J42" s="488" t="s">
        <v>1311</v>
      </c>
      <c r="K42" s="377" t="s">
        <v>201</v>
      </c>
      <c r="L42" s="1377"/>
      <c r="M42" s="110" t="s">
        <v>1311</v>
      </c>
      <c r="N42" s="110" t="s">
        <v>1310</v>
      </c>
      <c r="O42" s="110" t="s">
        <v>1310</v>
      </c>
      <c r="P42" s="110" t="s">
        <v>1310</v>
      </c>
      <c r="Q42" s="110" t="s">
        <v>1310</v>
      </c>
      <c r="R42" s="110" t="s">
        <v>1310</v>
      </c>
      <c r="S42" s="110" t="s">
        <v>1310</v>
      </c>
      <c r="T42" s="110" t="s">
        <v>1310</v>
      </c>
      <c r="U42" s="110" t="s">
        <v>1310</v>
      </c>
      <c r="V42" s="110" t="s">
        <v>1310</v>
      </c>
      <c r="W42" s="110" t="s">
        <v>481</v>
      </c>
      <c r="X42" s="110" t="s">
        <v>1310</v>
      </c>
      <c r="Y42" s="110" t="s">
        <v>1310</v>
      </c>
      <c r="Z42" s="502" t="s">
        <v>481</v>
      </c>
    </row>
    <row r="43" spans="1:26" s="110" customFormat="1" ht="42">
      <c r="A43" s="367">
        <v>42</v>
      </c>
      <c r="B43" s="368" t="s">
        <v>769</v>
      </c>
      <c r="C43" s="369" t="s">
        <v>378</v>
      </c>
      <c r="D43" s="367" t="s">
        <v>532</v>
      </c>
      <c r="E43" s="367" t="s">
        <v>379</v>
      </c>
      <c r="F43" s="368" t="s">
        <v>83</v>
      </c>
      <c r="G43" s="373" t="s">
        <v>1122</v>
      </c>
      <c r="H43" s="453">
        <v>29944</v>
      </c>
      <c r="I43" s="453">
        <v>994</v>
      </c>
      <c r="J43" s="486">
        <v>1058</v>
      </c>
      <c r="K43" s="377" t="s">
        <v>201</v>
      </c>
      <c r="L43" s="1377"/>
      <c r="M43" s="110">
        <v>0</v>
      </c>
      <c r="N43" s="110">
        <v>0</v>
      </c>
      <c r="O43" s="110">
        <v>3</v>
      </c>
      <c r="P43" s="110">
        <v>0</v>
      </c>
      <c r="Q43" s="110">
        <v>2</v>
      </c>
      <c r="R43" s="110">
        <v>0</v>
      </c>
      <c r="S43" s="110">
        <v>0</v>
      </c>
      <c r="T43" s="110">
        <v>12</v>
      </c>
      <c r="U43" s="110">
        <v>4</v>
      </c>
      <c r="V43" s="110">
        <v>1</v>
      </c>
      <c r="W43" s="110">
        <v>0</v>
      </c>
      <c r="X43" s="110">
        <v>0</v>
      </c>
      <c r="Y43" s="110">
        <f t="shared" si="0"/>
        <v>22</v>
      </c>
      <c r="Z43" s="502">
        <v>42.32</v>
      </c>
    </row>
    <row r="44" spans="1:26" s="110" customFormat="1" ht="31.5">
      <c r="A44" s="367">
        <v>43</v>
      </c>
      <c r="B44" s="368" t="s">
        <v>1149</v>
      </c>
      <c r="C44" s="369" t="s">
        <v>1068</v>
      </c>
      <c r="D44" s="498" t="s">
        <v>1301</v>
      </c>
      <c r="E44" s="367" t="s">
        <v>1069</v>
      </c>
      <c r="F44" s="368" t="s">
        <v>577</v>
      </c>
      <c r="G44" s="373" t="s">
        <v>889</v>
      </c>
      <c r="H44" s="453">
        <v>204910</v>
      </c>
      <c r="I44" s="453">
        <v>6802</v>
      </c>
      <c r="J44" s="488" t="s">
        <v>1288</v>
      </c>
      <c r="K44" s="377" t="s">
        <v>201</v>
      </c>
      <c r="L44" s="1377"/>
      <c r="M44" s="110" t="s">
        <v>1288</v>
      </c>
      <c r="N44" s="110" t="s">
        <v>1301</v>
      </c>
      <c r="O44" s="110" t="s">
        <v>1288</v>
      </c>
      <c r="P44" s="110" t="s">
        <v>1288</v>
      </c>
      <c r="Q44" s="110" t="s">
        <v>1288</v>
      </c>
      <c r="R44" s="110" t="s">
        <v>1288</v>
      </c>
      <c r="S44" s="110" t="s">
        <v>1288</v>
      </c>
      <c r="T44" s="110" t="s">
        <v>1288</v>
      </c>
      <c r="U44" s="110" t="s">
        <v>1288</v>
      </c>
      <c r="V44" s="110" t="s">
        <v>1288</v>
      </c>
      <c r="W44" s="110" t="s">
        <v>1299</v>
      </c>
      <c r="X44" s="110" t="s">
        <v>1299</v>
      </c>
      <c r="Y44" s="110" t="s">
        <v>1288</v>
      </c>
      <c r="Z44" s="502" t="s">
        <v>1299</v>
      </c>
    </row>
    <row r="45" spans="1:26" s="110" customFormat="1" ht="28.5">
      <c r="A45" s="367">
        <v>44</v>
      </c>
      <c r="B45" s="368" t="s">
        <v>769</v>
      </c>
      <c r="C45" s="369" t="s">
        <v>813</v>
      </c>
      <c r="D45" s="367" t="s">
        <v>532</v>
      </c>
      <c r="E45" s="367" t="s">
        <v>761</v>
      </c>
      <c r="F45" s="368" t="s">
        <v>82</v>
      </c>
      <c r="G45" s="373" t="s">
        <v>473</v>
      </c>
      <c r="H45" s="453">
        <v>61997</v>
      </c>
      <c r="I45" s="453">
        <v>2058</v>
      </c>
      <c r="J45" s="486">
        <v>2071</v>
      </c>
      <c r="K45" s="377" t="s">
        <v>201</v>
      </c>
      <c r="L45" s="1377"/>
      <c r="M45" s="110">
        <v>0</v>
      </c>
      <c r="N45" s="110">
        <v>0</v>
      </c>
      <c r="O45" s="110">
        <v>0</v>
      </c>
      <c r="P45" s="110">
        <v>1</v>
      </c>
      <c r="Q45" s="110">
        <v>2</v>
      </c>
      <c r="R45" s="110">
        <v>1</v>
      </c>
      <c r="S45" s="110">
        <v>0</v>
      </c>
      <c r="T45" s="110">
        <v>2</v>
      </c>
      <c r="U45" s="110">
        <v>1</v>
      </c>
      <c r="V45" s="110">
        <v>0</v>
      </c>
      <c r="W45" s="110">
        <v>0</v>
      </c>
      <c r="X45" s="110" t="s">
        <v>1394</v>
      </c>
      <c r="Y45" s="110">
        <f t="shared" si="0"/>
        <v>7</v>
      </c>
      <c r="Z45" s="502">
        <v>82.84</v>
      </c>
    </row>
    <row r="46" spans="1:26" s="110" customFormat="1" ht="28.5">
      <c r="A46" s="367">
        <v>45</v>
      </c>
      <c r="B46" s="368" t="s">
        <v>769</v>
      </c>
      <c r="C46" s="369" t="s">
        <v>813</v>
      </c>
      <c r="D46" s="367" t="s">
        <v>532</v>
      </c>
      <c r="E46" s="367" t="s">
        <v>545</v>
      </c>
      <c r="F46" s="372" t="s">
        <v>1322</v>
      </c>
      <c r="G46" s="373" t="s">
        <v>473</v>
      </c>
      <c r="H46" s="453">
        <v>28438</v>
      </c>
      <c r="I46" s="453">
        <v>944</v>
      </c>
      <c r="J46" s="488">
        <v>982</v>
      </c>
      <c r="K46" s="377" t="s">
        <v>201</v>
      </c>
      <c r="L46" s="1377"/>
      <c r="M46" s="110">
        <v>0</v>
      </c>
      <c r="N46" s="110">
        <v>0</v>
      </c>
      <c r="O46" s="110">
        <v>0</v>
      </c>
      <c r="P46" s="110">
        <v>4</v>
      </c>
      <c r="Q46" s="110">
        <v>1</v>
      </c>
      <c r="R46" s="110">
        <v>1</v>
      </c>
      <c r="S46" s="110">
        <v>0</v>
      </c>
      <c r="T46" s="110">
        <v>0</v>
      </c>
      <c r="U46" s="110">
        <v>1</v>
      </c>
      <c r="V46" s="110">
        <v>0</v>
      </c>
      <c r="W46" s="110">
        <v>2</v>
      </c>
      <c r="X46" s="110">
        <v>0</v>
      </c>
      <c r="Y46" s="110">
        <f t="shared" si="0"/>
        <v>9</v>
      </c>
      <c r="Z46" s="502">
        <v>39.28</v>
      </c>
    </row>
    <row r="47" spans="1:26" s="110" customFormat="1" ht="21">
      <c r="A47" s="367">
        <v>46</v>
      </c>
      <c r="B47" s="368" t="s">
        <v>1076</v>
      </c>
      <c r="C47" s="369" t="s">
        <v>429</v>
      </c>
      <c r="D47" s="367" t="s">
        <v>532</v>
      </c>
      <c r="E47" s="367" t="s">
        <v>430</v>
      </c>
      <c r="F47" s="368" t="s">
        <v>86</v>
      </c>
      <c r="G47" s="373" t="s">
        <v>1108</v>
      </c>
      <c r="H47" s="453">
        <v>27233</v>
      </c>
      <c r="I47" s="453">
        <v>904</v>
      </c>
      <c r="J47" s="486">
        <v>958</v>
      </c>
      <c r="K47" s="377" t="s">
        <v>201</v>
      </c>
      <c r="L47" s="1377"/>
      <c r="M47" s="110">
        <v>0</v>
      </c>
      <c r="N47" s="110">
        <v>0</v>
      </c>
      <c r="O47" s="110">
        <v>0</v>
      </c>
      <c r="P47" s="110">
        <v>1</v>
      </c>
      <c r="Q47" s="110">
        <v>1</v>
      </c>
      <c r="R47" s="110">
        <v>0</v>
      </c>
      <c r="S47" s="110">
        <v>2</v>
      </c>
      <c r="T47" s="110">
        <v>4</v>
      </c>
      <c r="U47" s="110">
        <v>10</v>
      </c>
      <c r="V47" s="110">
        <v>9</v>
      </c>
      <c r="W47" s="110">
        <v>6</v>
      </c>
      <c r="X47" s="110" t="s">
        <v>1391</v>
      </c>
      <c r="Y47" s="110">
        <f t="shared" si="0"/>
        <v>33</v>
      </c>
      <c r="Z47" s="502">
        <v>38.32</v>
      </c>
    </row>
    <row r="48" spans="1:26" s="110" customFormat="1" ht="42">
      <c r="A48" s="367">
        <v>47</v>
      </c>
      <c r="B48" s="368" t="s">
        <v>168</v>
      </c>
      <c r="C48" s="369" t="s">
        <v>576</v>
      </c>
      <c r="D48" s="367" t="s">
        <v>532</v>
      </c>
      <c r="E48" s="367" t="s">
        <v>396</v>
      </c>
      <c r="F48" s="368" t="s">
        <v>692</v>
      </c>
      <c r="G48" s="373" t="s">
        <v>474</v>
      </c>
      <c r="H48" s="453">
        <v>99834</v>
      </c>
      <c r="I48" s="453">
        <v>3314</v>
      </c>
      <c r="J48" s="488">
        <v>3513</v>
      </c>
      <c r="K48" s="377" t="s">
        <v>201</v>
      </c>
      <c r="L48" s="1377"/>
      <c r="M48" s="110">
        <v>7</v>
      </c>
      <c r="N48" s="110">
        <v>2</v>
      </c>
      <c r="O48" s="110">
        <v>56</v>
      </c>
      <c r="P48" s="110">
        <v>4</v>
      </c>
      <c r="Q48" s="110">
        <v>2</v>
      </c>
      <c r="R48" s="110">
        <v>0</v>
      </c>
      <c r="S48" s="110">
        <v>4</v>
      </c>
      <c r="T48" s="110">
        <v>0</v>
      </c>
      <c r="U48" s="110">
        <v>2</v>
      </c>
      <c r="V48" s="110">
        <v>4</v>
      </c>
      <c r="W48" s="110">
        <v>1</v>
      </c>
      <c r="X48" s="110" t="s">
        <v>1391</v>
      </c>
      <c r="Y48" s="110">
        <f t="shared" si="0"/>
        <v>82</v>
      </c>
      <c r="Z48" s="502">
        <v>140.52000000000001</v>
      </c>
    </row>
    <row r="49" spans="1:26" s="110" customFormat="1" ht="31.5">
      <c r="A49" s="367">
        <v>48</v>
      </c>
      <c r="B49" s="368" t="s">
        <v>258</v>
      </c>
      <c r="C49" s="369" t="s">
        <v>165</v>
      </c>
      <c r="D49" s="375" t="s">
        <v>1305</v>
      </c>
      <c r="E49" s="367" t="s">
        <v>163</v>
      </c>
      <c r="F49" s="368" t="s">
        <v>1408</v>
      </c>
      <c r="G49" s="373" t="s">
        <v>196</v>
      </c>
      <c r="H49" s="453">
        <v>46995</v>
      </c>
      <c r="I49" s="453">
        <v>1560</v>
      </c>
      <c r="J49" s="486">
        <v>1654</v>
      </c>
      <c r="K49" s="377" t="s">
        <v>201</v>
      </c>
      <c r="L49" s="1377"/>
      <c r="M49" s="110">
        <v>0</v>
      </c>
      <c r="N49" s="110">
        <v>0</v>
      </c>
      <c r="O49" s="110">
        <v>72</v>
      </c>
      <c r="P49" s="110">
        <v>74</v>
      </c>
      <c r="Q49" s="110">
        <v>205</v>
      </c>
      <c r="R49" s="110">
        <v>0</v>
      </c>
      <c r="S49" s="110">
        <v>0</v>
      </c>
      <c r="T49" s="110">
        <v>5</v>
      </c>
      <c r="U49" s="110">
        <v>1</v>
      </c>
      <c r="V49" s="110">
        <v>8</v>
      </c>
      <c r="W49" s="110">
        <v>1</v>
      </c>
      <c r="X49" s="110">
        <v>1</v>
      </c>
      <c r="Y49" s="110">
        <f t="shared" si="0"/>
        <v>367</v>
      </c>
      <c r="Z49" s="502">
        <v>66.16</v>
      </c>
    </row>
    <row r="50" spans="1:26" s="110" customFormat="1" ht="31.5">
      <c r="A50" s="367">
        <v>49</v>
      </c>
      <c r="B50" s="368" t="s">
        <v>1076</v>
      </c>
      <c r="C50" s="369" t="s">
        <v>1027</v>
      </c>
      <c r="D50" s="367" t="s">
        <v>532</v>
      </c>
      <c r="E50" s="367" t="s">
        <v>1031</v>
      </c>
      <c r="F50" s="372" t="s">
        <v>1334</v>
      </c>
      <c r="G50" s="373" t="s">
        <v>1111</v>
      </c>
      <c r="H50" s="453">
        <v>72541</v>
      </c>
      <c r="I50" s="453">
        <v>2408</v>
      </c>
      <c r="J50" s="486">
        <v>2552</v>
      </c>
      <c r="K50" s="377" t="s">
        <v>201</v>
      </c>
      <c r="L50" s="1377"/>
      <c r="M50" s="110">
        <v>11</v>
      </c>
      <c r="N50" s="110">
        <v>23</v>
      </c>
      <c r="O50" s="110">
        <v>270</v>
      </c>
      <c r="P50" s="110">
        <v>23</v>
      </c>
      <c r="Q50" s="110">
        <v>13</v>
      </c>
      <c r="R50" s="110">
        <v>13</v>
      </c>
      <c r="S50" s="110">
        <v>3</v>
      </c>
      <c r="T50" s="110">
        <v>5</v>
      </c>
      <c r="U50" s="110">
        <v>5</v>
      </c>
      <c r="V50" s="110">
        <v>4</v>
      </c>
      <c r="W50" s="110">
        <v>1</v>
      </c>
      <c r="X50" s="110" t="s">
        <v>1394</v>
      </c>
      <c r="Y50" s="110">
        <f t="shared" si="0"/>
        <v>371</v>
      </c>
      <c r="Z50" s="502">
        <v>102.08</v>
      </c>
    </row>
    <row r="51" spans="1:26" s="110" customFormat="1" ht="31.5">
      <c r="A51" s="367">
        <v>50</v>
      </c>
      <c r="B51" s="368" t="s">
        <v>168</v>
      </c>
      <c r="C51" s="369" t="s">
        <v>1032</v>
      </c>
      <c r="D51" s="367" t="s">
        <v>532</v>
      </c>
      <c r="E51" s="367" t="s">
        <v>179</v>
      </c>
      <c r="F51" s="368" t="s">
        <v>1409</v>
      </c>
      <c r="G51" s="373" t="s">
        <v>1146</v>
      </c>
      <c r="H51" s="453">
        <v>58232</v>
      </c>
      <c r="I51" s="453">
        <v>1933</v>
      </c>
      <c r="J51" s="486">
        <v>2049</v>
      </c>
      <c r="K51" s="377" t="s">
        <v>201</v>
      </c>
      <c r="L51" s="1377"/>
      <c r="M51" s="110">
        <v>18</v>
      </c>
      <c r="N51" s="110">
        <v>4</v>
      </c>
      <c r="O51" s="110">
        <v>40</v>
      </c>
      <c r="P51" s="110">
        <v>12</v>
      </c>
      <c r="Q51" s="110">
        <v>14</v>
      </c>
      <c r="R51" s="110">
        <v>16</v>
      </c>
      <c r="S51" s="110">
        <v>28</v>
      </c>
      <c r="T51" s="110">
        <v>39</v>
      </c>
      <c r="U51" s="110">
        <v>37</v>
      </c>
      <c r="V51" s="110">
        <v>22</v>
      </c>
      <c r="W51" s="110">
        <v>18</v>
      </c>
      <c r="X51" s="110">
        <v>7</v>
      </c>
      <c r="Y51" s="110">
        <f t="shared" si="0"/>
        <v>255</v>
      </c>
      <c r="Z51" s="502">
        <v>81.96</v>
      </c>
    </row>
    <row r="52" spans="1:26" s="110" customFormat="1" ht="21">
      <c r="A52" s="367">
        <v>51</v>
      </c>
      <c r="B52" s="368" t="s">
        <v>1076</v>
      </c>
      <c r="C52" s="369" t="s">
        <v>879</v>
      </c>
      <c r="D52" s="367" t="s">
        <v>532</v>
      </c>
      <c r="E52" s="367" t="s">
        <v>1127</v>
      </c>
      <c r="F52" s="368" t="s">
        <v>624</v>
      </c>
      <c r="G52" s="373" t="s">
        <v>395</v>
      </c>
      <c r="H52" s="453">
        <v>43681</v>
      </c>
      <c r="I52" s="453">
        <v>1450</v>
      </c>
      <c r="J52" s="486">
        <v>1232</v>
      </c>
      <c r="K52" s="377" t="s">
        <v>201</v>
      </c>
      <c r="L52" s="1377"/>
      <c r="M52" s="110">
        <v>2</v>
      </c>
      <c r="N52" s="110">
        <v>3</v>
      </c>
      <c r="O52" s="110">
        <v>9</v>
      </c>
      <c r="P52" s="110">
        <v>8</v>
      </c>
      <c r="Q52" s="110">
        <v>15</v>
      </c>
      <c r="R52" s="110">
        <v>8</v>
      </c>
      <c r="S52" s="110">
        <v>5</v>
      </c>
      <c r="T52" s="110">
        <v>3</v>
      </c>
      <c r="U52" s="110">
        <v>2</v>
      </c>
      <c r="V52" s="110">
        <v>4</v>
      </c>
      <c r="W52" s="110">
        <v>6</v>
      </c>
      <c r="X52" s="110" t="s">
        <v>1392</v>
      </c>
      <c r="Y52" s="110">
        <f t="shared" si="0"/>
        <v>65</v>
      </c>
      <c r="Z52" s="502">
        <v>49.28</v>
      </c>
    </row>
    <row r="53" spans="1:26" s="110" customFormat="1" ht="31.5">
      <c r="A53" s="367">
        <v>52</v>
      </c>
      <c r="B53" s="368" t="s">
        <v>769</v>
      </c>
      <c r="C53" s="368" t="s">
        <v>804</v>
      </c>
      <c r="D53" s="367" t="s">
        <v>532</v>
      </c>
      <c r="E53" s="367" t="s">
        <v>1028</v>
      </c>
      <c r="F53" s="368" t="s">
        <v>659</v>
      </c>
      <c r="G53" s="373" t="s">
        <v>1046</v>
      </c>
      <c r="H53" s="453">
        <v>47899</v>
      </c>
      <c r="I53" s="453">
        <v>1590</v>
      </c>
      <c r="J53" s="486">
        <v>1685</v>
      </c>
      <c r="K53" s="377" t="s">
        <v>201</v>
      </c>
      <c r="L53" s="1377"/>
      <c r="M53" s="110">
        <v>6</v>
      </c>
      <c r="N53" s="110">
        <v>2</v>
      </c>
      <c r="O53" s="110">
        <v>0</v>
      </c>
      <c r="P53" s="110">
        <v>0</v>
      </c>
      <c r="Q53" s="110">
        <v>1</v>
      </c>
      <c r="R53" s="110">
        <v>0</v>
      </c>
      <c r="S53" s="110">
        <v>0</v>
      </c>
      <c r="T53" s="110">
        <v>0</v>
      </c>
      <c r="U53" s="110">
        <v>3</v>
      </c>
      <c r="V53" s="110">
        <v>0</v>
      </c>
      <c r="W53" s="110">
        <v>1</v>
      </c>
      <c r="X53" s="110" t="s">
        <v>1394</v>
      </c>
      <c r="Y53" s="110">
        <f t="shared" si="0"/>
        <v>13</v>
      </c>
      <c r="Z53" s="502">
        <v>67.400000000000006</v>
      </c>
    </row>
    <row r="54" spans="1:26" s="110" customFormat="1" ht="28.5">
      <c r="A54" s="367">
        <v>53</v>
      </c>
      <c r="B54" s="368" t="s">
        <v>476</v>
      </c>
      <c r="C54" s="368" t="s">
        <v>778</v>
      </c>
      <c r="D54" s="367" t="s">
        <v>532</v>
      </c>
      <c r="E54" s="367" t="s">
        <v>779</v>
      </c>
      <c r="F54" s="372" t="s">
        <v>85</v>
      </c>
      <c r="G54" s="373" t="s">
        <v>1121</v>
      </c>
      <c r="H54" s="453">
        <v>136346</v>
      </c>
      <c r="I54" s="453">
        <v>4526</v>
      </c>
      <c r="J54" s="486">
        <v>4798</v>
      </c>
      <c r="K54" s="377" t="s">
        <v>201</v>
      </c>
      <c r="L54" s="1377"/>
      <c r="M54" s="110">
        <v>7</v>
      </c>
      <c r="N54" s="110">
        <v>0</v>
      </c>
      <c r="O54" s="110">
        <v>4</v>
      </c>
      <c r="P54" s="110">
        <v>2</v>
      </c>
      <c r="Q54" s="110">
        <v>8</v>
      </c>
      <c r="R54" s="110">
        <v>8</v>
      </c>
      <c r="S54" s="110">
        <v>5</v>
      </c>
      <c r="T54" s="110">
        <v>6</v>
      </c>
      <c r="U54" s="110">
        <v>11</v>
      </c>
      <c r="V54" s="110">
        <v>0</v>
      </c>
      <c r="W54" s="110">
        <v>1</v>
      </c>
      <c r="X54" s="110" t="s">
        <v>1394</v>
      </c>
      <c r="Y54" s="110">
        <f t="shared" si="0"/>
        <v>52</v>
      </c>
      <c r="Z54" s="502">
        <v>191.92</v>
      </c>
    </row>
    <row r="55" spans="1:26" s="110" customFormat="1" ht="21">
      <c r="A55" s="367">
        <v>54</v>
      </c>
      <c r="B55" s="368" t="s">
        <v>476</v>
      </c>
      <c r="C55" s="369" t="s">
        <v>776</v>
      </c>
      <c r="D55" s="367" t="s">
        <v>532</v>
      </c>
      <c r="E55" s="367" t="s">
        <v>777</v>
      </c>
      <c r="F55" s="368" t="s">
        <v>962</v>
      </c>
      <c r="G55" s="373" t="s">
        <v>1047</v>
      </c>
      <c r="H55" s="453">
        <v>0</v>
      </c>
      <c r="I55" s="453" t="s">
        <v>328</v>
      </c>
      <c r="J55" s="486" t="s">
        <v>1274</v>
      </c>
      <c r="K55" s="377" t="s">
        <v>201</v>
      </c>
      <c r="L55" s="1377"/>
      <c r="M55" s="110">
        <v>2</v>
      </c>
      <c r="N55" s="110">
        <v>3</v>
      </c>
      <c r="O55" s="110">
        <v>5</v>
      </c>
      <c r="P55" s="110">
        <v>1</v>
      </c>
      <c r="Q55" s="110">
        <v>3</v>
      </c>
      <c r="R55" s="110">
        <v>3</v>
      </c>
      <c r="S55" s="110">
        <v>1</v>
      </c>
      <c r="T55" s="110">
        <v>1</v>
      </c>
      <c r="U55" s="110">
        <v>0</v>
      </c>
      <c r="V55" s="110">
        <v>0</v>
      </c>
      <c r="W55" s="110">
        <v>0</v>
      </c>
      <c r="X55" s="110" t="s">
        <v>1394</v>
      </c>
      <c r="Y55" s="110">
        <f t="shared" si="0"/>
        <v>19</v>
      </c>
      <c r="Z55" s="486" t="s">
        <v>1274</v>
      </c>
    </row>
    <row r="56" spans="1:26" s="110" customFormat="1" ht="31.5">
      <c r="A56" s="367">
        <v>55</v>
      </c>
      <c r="B56" s="368" t="s">
        <v>769</v>
      </c>
      <c r="C56" s="368" t="s">
        <v>495</v>
      </c>
      <c r="D56" s="367" t="s">
        <v>532</v>
      </c>
      <c r="E56" s="367" t="s">
        <v>1082</v>
      </c>
      <c r="F56" s="368" t="s">
        <v>1410</v>
      </c>
      <c r="G56" s="373" t="s">
        <v>1083</v>
      </c>
      <c r="H56" s="453">
        <v>135442</v>
      </c>
      <c r="I56" s="453">
        <v>4496</v>
      </c>
      <c r="J56" s="486">
        <v>4631</v>
      </c>
      <c r="K56" s="377" t="s">
        <v>201</v>
      </c>
      <c r="L56" s="1377"/>
      <c r="M56" s="110">
        <v>0</v>
      </c>
      <c r="N56" s="110">
        <v>0</v>
      </c>
      <c r="O56" s="110">
        <v>143</v>
      </c>
      <c r="P56" s="110">
        <v>0</v>
      </c>
      <c r="Q56" s="110">
        <v>61</v>
      </c>
      <c r="R56" s="110">
        <v>0</v>
      </c>
      <c r="S56" s="110">
        <v>1</v>
      </c>
      <c r="T56" s="110">
        <v>0</v>
      </c>
      <c r="U56" s="110">
        <v>0</v>
      </c>
      <c r="V56" s="110">
        <v>0</v>
      </c>
      <c r="W56" s="110">
        <v>0</v>
      </c>
      <c r="X56" s="110">
        <v>0</v>
      </c>
      <c r="Y56" s="110">
        <f t="shared" si="0"/>
        <v>205</v>
      </c>
      <c r="Z56" s="502">
        <v>185.24</v>
      </c>
    </row>
    <row r="57" spans="1:26" s="110" customFormat="1" ht="31.5">
      <c r="A57" s="367">
        <v>56</v>
      </c>
      <c r="B57" s="368" t="s">
        <v>1076</v>
      </c>
      <c r="C57" s="369" t="s">
        <v>846</v>
      </c>
      <c r="D57" s="367" t="s">
        <v>532</v>
      </c>
      <c r="E57" s="367" t="s">
        <v>780</v>
      </c>
      <c r="F57" s="368" t="s">
        <v>312</v>
      </c>
      <c r="G57" s="373" t="s">
        <v>893</v>
      </c>
      <c r="H57" s="453">
        <v>56695</v>
      </c>
      <c r="I57" s="453">
        <v>1882</v>
      </c>
      <c r="J57" s="486">
        <v>1919</v>
      </c>
      <c r="K57" s="377" t="s">
        <v>201</v>
      </c>
      <c r="L57" s="1377"/>
      <c r="M57" s="110">
        <v>0</v>
      </c>
      <c r="N57" s="110">
        <v>2</v>
      </c>
      <c r="O57" s="110">
        <v>159</v>
      </c>
      <c r="P57" s="110">
        <v>7</v>
      </c>
      <c r="Q57" s="110">
        <v>4</v>
      </c>
      <c r="R57" s="110">
        <v>3</v>
      </c>
      <c r="S57" s="110">
        <v>2</v>
      </c>
      <c r="T57" s="110">
        <v>0</v>
      </c>
      <c r="U57" s="110">
        <v>1</v>
      </c>
      <c r="V57" s="110">
        <v>12</v>
      </c>
      <c r="W57" s="110">
        <v>4</v>
      </c>
      <c r="X57" s="110" t="s">
        <v>1393</v>
      </c>
      <c r="Y57" s="110">
        <f t="shared" si="0"/>
        <v>194</v>
      </c>
      <c r="Z57" s="502">
        <v>76.760000000000005</v>
      </c>
    </row>
    <row r="58" spans="1:26" s="110" customFormat="1" ht="42.75">
      <c r="A58" s="367">
        <v>57</v>
      </c>
      <c r="B58" s="368" t="s">
        <v>168</v>
      </c>
      <c r="C58" s="368" t="s">
        <v>440</v>
      </c>
      <c r="D58" s="367" t="s">
        <v>532</v>
      </c>
      <c r="E58" s="367" t="s">
        <v>441</v>
      </c>
      <c r="F58" s="368" t="s">
        <v>32</v>
      </c>
      <c r="G58" s="373" t="s">
        <v>527</v>
      </c>
      <c r="H58" s="453">
        <v>73505</v>
      </c>
      <c r="I58" s="453">
        <v>2440</v>
      </c>
      <c r="J58" s="486">
        <v>2586</v>
      </c>
      <c r="K58" s="377" t="s">
        <v>201</v>
      </c>
      <c r="L58" s="1377"/>
      <c r="M58" s="110">
        <v>0</v>
      </c>
      <c r="N58" s="110">
        <v>1</v>
      </c>
      <c r="O58" s="110">
        <v>6</v>
      </c>
      <c r="P58" s="110">
        <v>0</v>
      </c>
      <c r="Q58" s="110">
        <v>1</v>
      </c>
      <c r="R58" s="110">
        <v>1</v>
      </c>
      <c r="S58" s="110">
        <v>0</v>
      </c>
      <c r="T58" s="110">
        <v>0</v>
      </c>
      <c r="U58" s="110">
        <v>0</v>
      </c>
      <c r="V58" s="110">
        <v>1</v>
      </c>
      <c r="W58" s="110">
        <v>1</v>
      </c>
      <c r="X58" s="110" t="s">
        <v>1394</v>
      </c>
      <c r="Y58" s="110">
        <f t="shared" si="0"/>
        <v>11</v>
      </c>
      <c r="Z58" s="502">
        <v>103.44</v>
      </c>
    </row>
    <row r="59" spans="1:26" s="110" customFormat="1" ht="28.5">
      <c r="A59" s="367">
        <v>58</v>
      </c>
      <c r="B59" s="368" t="s">
        <v>769</v>
      </c>
      <c r="C59" s="368" t="s">
        <v>896</v>
      </c>
      <c r="D59" s="367" t="s">
        <v>532</v>
      </c>
      <c r="E59" s="367" t="s">
        <v>765</v>
      </c>
      <c r="F59" s="368" t="s">
        <v>626</v>
      </c>
      <c r="G59" s="373" t="s">
        <v>393</v>
      </c>
      <c r="H59" s="453">
        <v>39645</v>
      </c>
      <c r="I59" s="453">
        <v>1316</v>
      </c>
      <c r="J59" s="486">
        <v>1512</v>
      </c>
      <c r="K59" s="377" t="s">
        <v>201</v>
      </c>
      <c r="L59" s="1377"/>
      <c r="M59" s="110">
        <v>1</v>
      </c>
      <c r="N59" s="110">
        <v>0</v>
      </c>
      <c r="O59" s="110">
        <v>61</v>
      </c>
      <c r="P59" s="110">
        <v>0</v>
      </c>
      <c r="Q59" s="110">
        <v>0</v>
      </c>
      <c r="R59" s="110">
        <v>0</v>
      </c>
      <c r="S59" s="110">
        <v>0</v>
      </c>
      <c r="T59" s="110">
        <v>0</v>
      </c>
      <c r="U59" s="110">
        <v>0</v>
      </c>
      <c r="V59" s="110">
        <v>0</v>
      </c>
      <c r="W59" s="110">
        <v>1</v>
      </c>
      <c r="X59" s="110" t="s">
        <v>1394</v>
      </c>
      <c r="Y59" s="110">
        <f t="shared" si="0"/>
        <v>63</v>
      </c>
      <c r="Z59" s="502">
        <v>60.48</v>
      </c>
    </row>
    <row r="60" spans="1:26" s="110" customFormat="1" ht="28.5">
      <c r="A60" s="367">
        <v>59</v>
      </c>
      <c r="B60" s="368" t="s">
        <v>769</v>
      </c>
      <c r="C60" s="368" t="s">
        <v>690</v>
      </c>
      <c r="D60" s="367" t="s">
        <v>532</v>
      </c>
      <c r="E60" s="367" t="s">
        <v>184</v>
      </c>
      <c r="F60" s="368" t="s">
        <v>93</v>
      </c>
      <c r="G60" s="373" t="s">
        <v>873</v>
      </c>
      <c r="H60" s="453">
        <v>45700</v>
      </c>
      <c r="I60" s="453">
        <v>1517</v>
      </c>
      <c r="J60" s="486">
        <v>1715</v>
      </c>
      <c r="K60" s="377" t="s">
        <v>201</v>
      </c>
      <c r="L60" s="1377"/>
      <c r="M60" s="110">
        <v>0</v>
      </c>
      <c r="N60" s="110">
        <v>0</v>
      </c>
      <c r="O60" s="110">
        <v>161</v>
      </c>
      <c r="P60" s="110">
        <v>4</v>
      </c>
      <c r="Q60" s="110">
        <v>3</v>
      </c>
      <c r="R60" s="110">
        <v>2</v>
      </c>
      <c r="S60" s="110">
        <v>0</v>
      </c>
      <c r="T60" s="110">
        <v>2</v>
      </c>
      <c r="U60" s="110">
        <v>0</v>
      </c>
      <c r="V60" s="110">
        <v>0</v>
      </c>
      <c r="W60" s="110">
        <v>0</v>
      </c>
      <c r="X60" s="110" t="s">
        <v>1396</v>
      </c>
      <c r="Y60" s="110">
        <f t="shared" si="0"/>
        <v>172</v>
      </c>
      <c r="Z60" s="502">
        <v>68.599999999999994</v>
      </c>
    </row>
    <row r="61" spans="1:26" s="110" customFormat="1" ht="31.5">
      <c r="A61" s="367">
        <v>60</v>
      </c>
      <c r="B61" s="368" t="s">
        <v>769</v>
      </c>
      <c r="C61" s="368" t="s">
        <v>809</v>
      </c>
      <c r="D61" s="367" t="s">
        <v>532</v>
      </c>
      <c r="E61" s="367" t="s">
        <v>848</v>
      </c>
      <c r="F61" s="368" t="s">
        <v>88</v>
      </c>
      <c r="G61" s="373" t="s">
        <v>849</v>
      </c>
      <c r="H61" s="453">
        <v>113692</v>
      </c>
      <c r="I61" s="453">
        <v>3774</v>
      </c>
      <c r="J61" s="486">
        <v>3969</v>
      </c>
      <c r="K61" s="377" t="s">
        <v>201</v>
      </c>
      <c r="L61" s="1377"/>
      <c r="M61" s="110">
        <v>0</v>
      </c>
      <c r="N61" s="110">
        <v>1</v>
      </c>
      <c r="O61" s="110">
        <v>168</v>
      </c>
      <c r="P61" s="110">
        <v>6</v>
      </c>
      <c r="Q61" s="110">
        <v>0</v>
      </c>
      <c r="R61" s="110">
        <v>2</v>
      </c>
      <c r="S61" s="110">
        <v>6</v>
      </c>
      <c r="T61" s="110">
        <v>0</v>
      </c>
      <c r="U61" s="110">
        <v>0</v>
      </c>
      <c r="V61" s="110">
        <v>6</v>
      </c>
      <c r="W61" s="110">
        <v>0</v>
      </c>
      <c r="X61" s="110">
        <v>0</v>
      </c>
      <c r="Y61" s="110">
        <f t="shared" si="0"/>
        <v>189</v>
      </c>
      <c r="Z61" s="502">
        <v>158.76</v>
      </c>
    </row>
    <row r="62" spans="1:26" s="110" customFormat="1" ht="42.75">
      <c r="A62" s="367">
        <v>61</v>
      </c>
      <c r="B62" s="368" t="s">
        <v>262</v>
      </c>
      <c r="C62" s="368" t="s">
        <v>745</v>
      </c>
      <c r="D62" s="375" t="s">
        <v>1305</v>
      </c>
      <c r="E62" s="367" t="s">
        <v>181</v>
      </c>
      <c r="F62" s="368" t="s">
        <v>399</v>
      </c>
      <c r="G62" s="373" t="s">
        <v>1107</v>
      </c>
      <c r="H62" s="453">
        <v>338304</v>
      </c>
      <c r="I62" s="453">
        <v>11230</v>
      </c>
      <c r="J62" s="486">
        <v>12016</v>
      </c>
      <c r="K62" s="377" t="s">
        <v>201</v>
      </c>
      <c r="L62" s="1377"/>
      <c r="M62" s="110">
        <v>140</v>
      </c>
      <c r="N62" s="110">
        <v>126</v>
      </c>
      <c r="O62" s="110">
        <v>205</v>
      </c>
      <c r="P62" s="110">
        <v>168</v>
      </c>
      <c r="Q62" s="110">
        <v>220</v>
      </c>
      <c r="R62" s="110">
        <v>159</v>
      </c>
      <c r="S62" s="110">
        <v>141</v>
      </c>
      <c r="T62" s="110">
        <v>153</v>
      </c>
      <c r="U62" s="110">
        <v>96</v>
      </c>
      <c r="V62" s="110">
        <v>141</v>
      </c>
      <c r="W62" s="110">
        <v>109</v>
      </c>
      <c r="X62" s="110" t="s">
        <v>1399</v>
      </c>
      <c r="Y62" s="110">
        <f t="shared" si="0"/>
        <v>1658</v>
      </c>
      <c r="Z62" s="502">
        <v>480.64</v>
      </c>
    </row>
    <row r="63" spans="1:26" s="110" customFormat="1" ht="31.5">
      <c r="A63" s="367">
        <v>62</v>
      </c>
      <c r="B63" s="368" t="s">
        <v>257</v>
      </c>
      <c r="C63" s="368" t="s">
        <v>349</v>
      </c>
      <c r="D63" s="375" t="s">
        <v>1305</v>
      </c>
      <c r="E63" s="367" t="s">
        <v>767</v>
      </c>
      <c r="F63" s="368" t="s">
        <v>975</v>
      </c>
      <c r="G63" s="373" t="s">
        <v>1114</v>
      </c>
      <c r="H63" s="453">
        <v>29824</v>
      </c>
      <c r="I63" s="453">
        <v>990</v>
      </c>
      <c r="J63" s="486">
        <v>1059</v>
      </c>
      <c r="K63" s="377" t="s">
        <v>201</v>
      </c>
      <c r="L63" s="1377"/>
      <c r="M63" s="110">
        <v>0</v>
      </c>
      <c r="N63" s="110">
        <v>0</v>
      </c>
      <c r="O63" s="110">
        <v>52</v>
      </c>
      <c r="P63" s="110">
        <v>0</v>
      </c>
      <c r="Q63" s="110">
        <v>0</v>
      </c>
      <c r="R63" s="110">
        <v>1</v>
      </c>
      <c r="S63" s="110">
        <v>1</v>
      </c>
      <c r="T63" s="110">
        <v>1</v>
      </c>
      <c r="U63" s="110">
        <v>0</v>
      </c>
      <c r="V63" s="110">
        <v>1</v>
      </c>
      <c r="W63" s="110">
        <v>1</v>
      </c>
      <c r="X63" s="110" t="s">
        <v>1394</v>
      </c>
      <c r="Y63" s="110">
        <f t="shared" si="0"/>
        <v>57</v>
      </c>
      <c r="Z63" s="502">
        <v>42.36</v>
      </c>
    </row>
    <row r="64" spans="1:26" s="110" customFormat="1" ht="28.5">
      <c r="A64" s="367">
        <v>63</v>
      </c>
      <c r="B64" s="368" t="s">
        <v>374</v>
      </c>
      <c r="C64" s="369" t="s">
        <v>696</v>
      </c>
      <c r="D64" s="498" t="s">
        <v>1301</v>
      </c>
      <c r="E64" s="367" t="s">
        <v>881</v>
      </c>
      <c r="F64" s="368" t="s">
        <v>89</v>
      </c>
      <c r="G64" s="373" t="s">
        <v>882</v>
      </c>
      <c r="H64" s="453">
        <v>40187</v>
      </c>
      <c r="I64" s="453">
        <v>1334</v>
      </c>
      <c r="J64" s="488" t="s">
        <v>1288</v>
      </c>
      <c r="K64" s="377" t="s">
        <v>201</v>
      </c>
      <c r="L64" s="1377"/>
      <c r="M64" s="110" t="s">
        <v>1288</v>
      </c>
      <c r="N64" s="110" t="s">
        <v>1301</v>
      </c>
      <c r="O64" s="110" t="s">
        <v>1288</v>
      </c>
      <c r="P64" s="110" t="s">
        <v>1288</v>
      </c>
      <c r="Q64" s="110" t="s">
        <v>1288</v>
      </c>
      <c r="R64" s="110" t="s">
        <v>1288</v>
      </c>
      <c r="S64" s="110" t="s">
        <v>1288</v>
      </c>
      <c r="T64" s="110" t="s">
        <v>1288</v>
      </c>
      <c r="U64" s="110" t="s">
        <v>1288</v>
      </c>
      <c r="V64" s="110" t="s">
        <v>1288</v>
      </c>
      <c r="W64" s="110" t="s">
        <v>1299</v>
      </c>
      <c r="X64" s="110" t="s">
        <v>1299</v>
      </c>
      <c r="Y64" s="110" t="s">
        <v>1288</v>
      </c>
      <c r="Z64" s="502" t="s">
        <v>1299</v>
      </c>
    </row>
    <row r="65" spans="1:26" s="110" customFormat="1" ht="42.75">
      <c r="A65" s="367">
        <v>64</v>
      </c>
      <c r="B65" s="368" t="s">
        <v>168</v>
      </c>
      <c r="C65" s="368" t="s">
        <v>432</v>
      </c>
      <c r="D65" s="367" t="s">
        <v>532</v>
      </c>
      <c r="E65" s="367" t="s">
        <v>433</v>
      </c>
      <c r="F65" s="368" t="s">
        <v>664</v>
      </c>
      <c r="G65" s="373" t="s">
        <v>1145</v>
      </c>
      <c r="H65" s="453">
        <v>72089</v>
      </c>
      <c r="I65" s="453">
        <v>2393</v>
      </c>
      <c r="J65" s="486">
        <v>2533</v>
      </c>
      <c r="K65" s="377" t="s">
        <v>201</v>
      </c>
      <c r="L65" s="1377"/>
      <c r="M65" s="110">
        <v>10</v>
      </c>
      <c r="N65" s="110">
        <v>4</v>
      </c>
      <c r="O65" s="110">
        <v>26</v>
      </c>
      <c r="P65" s="110">
        <v>12</v>
      </c>
      <c r="Q65" s="110">
        <v>9</v>
      </c>
      <c r="R65" s="110">
        <v>6</v>
      </c>
      <c r="S65" s="110">
        <v>14</v>
      </c>
      <c r="T65" s="110">
        <v>11</v>
      </c>
      <c r="U65" s="110">
        <v>3</v>
      </c>
      <c r="V65" s="110">
        <v>9</v>
      </c>
      <c r="W65" s="110">
        <v>12</v>
      </c>
      <c r="X65" s="110" t="s">
        <v>1395</v>
      </c>
      <c r="Y65" s="110">
        <f t="shared" si="0"/>
        <v>116</v>
      </c>
      <c r="Z65" s="502">
        <v>101.32</v>
      </c>
    </row>
    <row r="66" spans="1:26" s="110" customFormat="1" ht="31.5">
      <c r="A66" s="367">
        <v>65</v>
      </c>
      <c r="B66" s="368" t="s">
        <v>168</v>
      </c>
      <c r="C66" s="369" t="s">
        <v>429</v>
      </c>
      <c r="D66" s="367" t="s">
        <v>532</v>
      </c>
      <c r="E66" s="367" t="s">
        <v>431</v>
      </c>
      <c r="F66" s="368" t="s">
        <v>665</v>
      </c>
      <c r="G66" s="373" t="s">
        <v>1145</v>
      </c>
      <c r="H66" s="453">
        <v>72089</v>
      </c>
      <c r="I66" s="453">
        <v>2393</v>
      </c>
      <c r="J66" s="486">
        <v>2533</v>
      </c>
      <c r="K66" s="377" t="s">
        <v>201</v>
      </c>
      <c r="L66" s="1377"/>
      <c r="M66" s="110">
        <v>13</v>
      </c>
      <c r="N66" s="110">
        <v>5</v>
      </c>
      <c r="O66" s="110">
        <v>26</v>
      </c>
      <c r="P66" s="110">
        <v>3</v>
      </c>
      <c r="Q66" s="110">
        <v>24</v>
      </c>
      <c r="R66" s="110">
        <v>20</v>
      </c>
      <c r="S66" s="110">
        <v>19</v>
      </c>
      <c r="T66" s="110">
        <v>15</v>
      </c>
      <c r="U66" s="110">
        <v>9</v>
      </c>
      <c r="V66" s="110">
        <v>13</v>
      </c>
      <c r="W66" s="110">
        <v>13</v>
      </c>
      <c r="X66" s="110" t="s">
        <v>1400</v>
      </c>
      <c r="Y66" s="110">
        <f t="shared" si="0"/>
        <v>160</v>
      </c>
      <c r="Z66" s="502">
        <v>101.32</v>
      </c>
    </row>
    <row r="67" spans="1:26" s="110" customFormat="1" ht="28.5">
      <c r="A67" s="367">
        <v>66</v>
      </c>
      <c r="B67" s="368" t="s">
        <v>575</v>
      </c>
      <c r="C67" s="369" t="s">
        <v>1129</v>
      </c>
      <c r="D67" s="375" t="s">
        <v>1305</v>
      </c>
      <c r="E67" s="367" t="s">
        <v>744</v>
      </c>
      <c r="F67" s="368" t="s">
        <v>977</v>
      </c>
      <c r="G67" s="373" t="s">
        <v>1106</v>
      </c>
      <c r="H67" s="453">
        <v>81338</v>
      </c>
      <c r="I67" s="453">
        <v>2700</v>
      </c>
      <c r="J67" s="486">
        <v>2862</v>
      </c>
      <c r="K67" s="377" t="s">
        <v>201</v>
      </c>
      <c r="L67" s="1377"/>
      <c r="M67" s="110">
        <v>8</v>
      </c>
      <c r="N67" s="110">
        <v>15</v>
      </c>
      <c r="O67" s="110">
        <v>9</v>
      </c>
      <c r="P67" s="110">
        <v>4</v>
      </c>
      <c r="Q67" s="110">
        <v>10</v>
      </c>
      <c r="R67" s="110">
        <v>2</v>
      </c>
      <c r="S67" s="110">
        <v>1</v>
      </c>
      <c r="T67" s="110">
        <v>3</v>
      </c>
      <c r="U67" s="110">
        <v>5</v>
      </c>
      <c r="V67" s="110">
        <v>24</v>
      </c>
      <c r="W67" s="110">
        <v>10</v>
      </c>
      <c r="X67" s="110" t="s">
        <v>1396</v>
      </c>
      <c r="Y67" s="110">
        <f t="shared" ref="Y67:Y84" si="1">SUM(M67:X67)</f>
        <v>91</v>
      </c>
      <c r="Z67" s="502">
        <v>114.48</v>
      </c>
    </row>
    <row r="68" spans="1:26" s="110" customFormat="1" ht="21">
      <c r="A68" s="367">
        <v>67</v>
      </c>
      <c r="B68" s="368" t="s">
        <v>1149</v>
      </c>
      <c r="C68" s="368" t="s">
        <v>1129</v>
      </c>
      <c r="D68" s="367" t="s">
        <v>532</v>
      </c>
      <c r="E68" s="367" t="s">
        <v>182</v>
      </c>
      <c r="F68" s="368" t="s">
        <v>602</v>
      </c>
      <c r="G68" s="373" t="s">
        <v>1106</v>
      </c>
      <c r="H68" s="453">
        <v>17352</v>
      </c>
      <c r="I68" s="453">
        <v>576</v>
      </c>
      <c r="J68" s="486">
        <v>611</v>
      </c>
      <c r="K68" s="377" t="s">
        <v>201</v>
      </c>
      <c r="L68" s="1377"/>
      <c r="M68" s="110">
        <v>3</v>
      </c>
      <c r="N68" s="110">
        <v>9</v>
      </c>
      <c r="O68" s="110">
        <v>6</v>
      </c>
      <c r="P68" s="110">
        <v>7</v>
      </c>
      <c r="Q68" s="110">
        <v>3</v>
      </c>
      <c r="R68" s="110">
        <v>4</v>
      </c>
      <c r="S68" s="110">
        <v>2</v>
      </c>
      <c r="T68" s="110">
        <v>2</v>
      </c>
      <c r="U68" s="110">
        <v>5</v>
      </c>
      <c r="V68" s="110">
        <v>8</v>
      </c>
      <c r="W68" s="110">
        <v>5</v>
      </c>
      <c r="X68" s="110" t="s">
        <v>1393</v>
      </c>
      <c r="Y68" s="110">
        <f t="shared" si="1"/>
        <v>54</v>
      </c>
      <c r="Z68" s="502">
        <v>24.44</v>
      </c>
    </row>
    <row r="69" spans="1:26" s="110" customFormat="1" ht="31.5">
      <c r="A69" s="367">
        <v>68</v>
      </c>
      <c r="B69" s="368" t="s">
        <v>769</v>
      </c>
      <c r="C69" s="368" t="s">
        <v>871</v>
      </c>
      <c r="D69" s="375" t="s">
        <v>532</v>
      </c>
      <c r="E69" s="367" t="s">
        <v>183</v>
      </c>
      <c r="F69" s="368" t="s">
        <v>90</v>
      </c>
      <c r="G69" s="373" t="s">
        <v>1113</v>
      </c>
      <c r="H69" s="453">
        <v>16268</v>
      </c>
      <c r="I69" s="453">
        <v>540</v>
      </c>
      <c r="J69" s="486">
        <v>572</v>
      </c>
      <c r="K69" s="377" t="s">
        <v>201</v>
      </c>
      <c r="L69" s="1377"/>
      <c r="M69" s="110">
        <v>1</v>
      </c>
      <c r="N69" s="110">
        <v>0</v>
      </c>
      <c r="O69" s="110">
        <v>0</v>
      </c>
      <c r="P69" s="110">
        <v>1</v>
      </c>
      <c r="Q69" s="110">
        <v>0</v>
      </c>
      <c r="R69" s="110">
        <v>1</v>
      </c>
      <c r="S69" s="110">
        <v>0</v>
      </c>
      <c r="T69" s="110">
        <v>3</v>
      </c>
      <c r="U69" s="110">
        <v>0</v>
      </c>
      <c r="V69" s="110">
        <v>0</v>
      </c>
      <c r="W69" s="110">
        <v>0</v>
      </c>
      <c r="X69" s="110" t="s">
        <v>1391</v>
      </c>
      <c r="Y69" s="110">
        <f t="shared" si="1"/>
        <v>6</v>
      </c>
      <c r="Z69" s="502">
        <v>22.88</v>
      </c>
    </row>
    <row r="70" spans="1:26" s="110" customFormat="1" ht="28.5">
      <c r="A70" s="367">
        <v>69</v>
      </c>
      <c r="B70" s="368" t="s">
        <v>769</v>
      </c>
      <c r="C70" s="369" t="s">
        <v>847</v>
      </c>
      <c r="D70" s="367" t="s">
        <v>532</v>
      </c>
      <c r="E70" s="367" t="s">
        <v>377</v>
      </c>
      <c r="F70" s="372" t="s">
        <v>970</v>
      </c>
      <c r="G70" s="373" t="s">
        <v>180</v>
      </c>
      <c r="H70" s="453">
        <v>23016</v>
      </c>
      <c r="I70" s="453">
        <v>764</v>
      </c>
      <c r="J70" s="486">
        <v>810</v>
      </c>
      <c r="K70" s="377" t="s">
        <v>201</v>
      </c>
      <c r="L70" s="1377"/>
      <c r="M70" s="110">
        <v>0</v>
      </c>
      <c r="N70" s="110">
        <v>3</v>
      </c>
      <c r="O70" s="110">
        <v>132</v>
      </c>
      <c r="P70" s="110">
        <v>3</v>
      </c>
      <c r="Q70" s="110">
        <v>7</v>
      </c>
      <c r="R70" s="110">
        <v>0</v>
      </c>
      <c r="S70" s="110">
        <v>0</v>
      </c>
      <c r="T70" s="110">
        <v>0</v>
      </c>
      <c r="U70" s="110">
        <v>1</v>
      </c>
      <c r="V70" s="110">
        <v>0</v>
      </c>
      <c r="W70" s="110">
        <v>0</v>
      </c>
      <c r="X70" s="110">
        <v>0</v>
      </c>
      <c r="Y70" s="110">
        <f t="shared" si="1"/>
        <v>146</v>
      </c>
      <c r="Z70" s="502">
        <v>32.4</v>
      </c>
    </row>
    <row r="71" spans="1:26" s="110" customFormat="1" ht="16.7" customHeight="1">
      <c r="A71" s="367">
        <v>70</v>
      </c>
      <c r="B71" s="368" t="s">
        <v>769</v>
      </c>
      <c r="C71" s="369" t="s">
        <v>876</v>
      </c>
      <c r="D71" s="375" t="s">
        <v>532</v>
      </c>
      <c r="E71" s="367" t="s">
        <v>877</v>
      </c>
      <c r="F71" s="368" t="s">
        <v>1411</v>
      </c>
      <c r="G71" s="373" t="s">
        <v>878</v>
      </c>
      <c r="H71" s="453">
        <v>31902</v>
      </c>
      <c r="I71" s="453">
        <v>1059</v>
      </c>
      <c r="J71" s="486">
        <v>1123</v>
      </c>
      <c r="K71" s="377" t="s">
        <v>201</v>
      </c>
      <c r="L71" s="1377"/>
      <c r="M71" s="110">
        <v>0</v>
      </c>
      <c r="N71" s="110">
        <v>0</v>
      </c>
      <c r="O71" s="110">
        <v>74</v>
      </c>
      <c r="P71" s="110">
        <v>0</v>
      </c>
      <c r="Q71" s="110">
        <v>0</v>
      </c>
      <c r="R71" s="110">
        <v>0</v>
      </c>
      <c r="S71" s="110">
        <v>0</v>
      </c>
      <c r="T71" s="110">
        <v>0</v>
      </c>
      <c r="U71" s="110">
        <v>2</v>
      </c>
      <c r="V71" s="110">
        <v>0</v>
      </c>
      <c r="W71" s="110">
        <v>0</v>
      </c>
      <c r="X71" s="110">
        <v>0</v>
      </c>
      <c r="Y71" s="110">
        <f t="shared" si="1"/>
        <v>76</v>
      </c>
      <c r="Z71" s="502">
        <v>44.92</v>
      </c>
    </row>
    <row r="72" spans="1:26" s="110" customFormat="1" ht="28.5">
      <c r="A72" s="367">
        <v>71</v>
      </c>
      <c r="B72" s="368" t="s">
        <v>374</v>
      </c>
      <c r="C72" s="369" t="s">
        <v>564</v>
      </c>
      <c r="D72" s="498" t="s">
        <v>1301</v>
      </c>
      <c r="E72" s="367" t="s">
        <v>570</v>
      </c>
      <c r="F72" s="372" t="s">
        <v>1285</v>
      </c>
      <c r="G72" s="373" t="s">
        <v>878</v>
      </c>
      <c r="H72" s="453">
        <v>28589</v>
      </c>
      <c r="I72" s="453">
        <v>949</v>
      </c>
      <c r="J72" s="488" t="s">
        <v>1288</v>
      </c>
      <c r="K72" s="377" t="s">
        <v>201</v>
      </c>
      <c r="L72" s="1377"/>
      <c r="M72" s="110" t="s">
        <v>1288</v>
      </c>
      <c r="N72" s="110" t="s">
        <v>1301</v>
      </c>
      <c r="O72" s="110" t="s">
        <v>1288</v>
      </c>
      <c r="P72" s="110" t="s">
        <v>1288</v>
      </c>
      <c r="Q72" s="110" t="s">
        <v>1288</v>
      </c>
      <c r="R72" s="110" t="s">
        <v>1288</v>
      </c>
      <c r="S72" s="110" t="s">
        <v>1288</v>
      </c>
      <c r="T72" s="110" t="s">
        <v>1288</v>
      </c>
      <c r="U72" s="110" t="s">
        <v>1288</v>
      </c>
      <c r="V72" s="110" t="s">
        <v>1288</v>
      </c>
      <c r="W72" s="110" t="s">
        <v>1299</v>
      </c>
      <c r="X72" s="110" t="s">
        <v>1299</v>
      </c>
      <c r="Y72" s="110" t="s">
        <v>1288</v>
      </c>
      <c r="Z72" s="502" t="s">
        <v>1299</v>
      </c>
    </row>
    <row r="73" spans="1:26" s="110" customFormat="1" ht="16.7" customHeight="1">
      <c r="A73" s="367">
        <v>72</v>
      </c>
      <c r="B73" s="368" t="s">
        <v>769</v>
      </c>
      <c r="C73" s="369" t="s">
        <v>871</v>
      </c>
      <c r="D73" s="375" t="s">
        <v>532</v>
      </c>
      <c r="E73" s="367" t="s">
        <v>872</v>
      </c>
      <c r="F73" s="372" t="s">
        <v>91</v>
      </c>
      <c r="G73" s="373" t="s">
        <v>757</v>
      </c>
      <c r="H73" s="453">
        <v>14882</v>
      </c>
      <c r="I73" s="453">
        <v>494</v>
      </c>
      <c r="J73" s="486">
        <v>523</v>
      </c>
      <c r="K73" s="377" t="s">
        <v>201</v>
      </c>
      <c r="L73" s="1377"/>
      <c r="M73" s="110">
        <v>0</v>
      </c>
      <c r="N73" s="110">
        <v>0</v>
      </c>
      <c r="O73" s="110">
        <v>161</v>
      </c>
      <c r="P73" s="110">
        <v>2</v>
      </c>
      <c r="Q73" s="110">
        <v>0</v>
      </c>
      <c r="R73" s="110">
        <v>0</v>
      </c>
      <c r="S73" s="110">
        <v>0</v>
      </c>
      <c r="T73" s="110">
        <v>1</v>
      </c>
      <c r="U73" s="110">
        <v>1</v>
      </c>
      <c r="V73" s="110">
        <v>2</v>
      </c>
      <c r="W73" s="110">
        <v>0</v>
      </c>
      <c r="X73" s="110">
        <v>0</v>
      </c>
      <c r="Y73" s="110">
        <f t="shared" si="1"/>
        <v>167</v>
      </c>
      <c r="Z73" s="502">
        <v>20.92</v>
      </c>
    </row>
    <row r="74" spans="1:26" s="110" customFormat="1" ht="16.7" customHeight="1">
      <c r="A74" s="367">
        <v>73</v>
      </c>
      <c r="B74" s="368" t="s">
        <v>1056</v>
      </c>
      <c r="C74" s="368" t="s">
        <v>458</v>
      </c>
      <c r="D74" s="367" t="s">
        <v>532</v>
      </c>
      <c r="E74" s="367" t="s">
        <v>1323</v>
      </c>
      <c r="F74" s="368" t="s">
        <v>1324</v>
      </c>
      <c r="G74" s="373"/>
      <c r="H74" s="453">
        <v>13496</v>
      </c>
      <c r="I74" s="453">
        <v>448</v>
      </c>
      <c r="J74" s="486">
        <v>475</v>
      </c>
      <c r="K74" s="377" t="s">
        <v>201</v>
      </c>
      <c r="L74" s="1377"/>
      <c r="M74" s="110">
        <v>7</v>
      </c>
      <c r="N74" s="110">
        <v>0</v>
      </c>
      <c r="O74" s="110">
        <v>23</v>
      </c>
      <c r="P74" s="110">
        <v>0</v>
      </c>
      <c r="Q74" s="110">
        <v>2</v>
      </c>
      <c r="R74" s="110">
        <v>0</v>
      </c>
      <c r="S74" s="110">
        <v>0</v>
      </c>
      <c r="T74" s="110">
        <v>0</v>
      </c>
      <c r="U74" s="110">
        <v>0</v>
      </c>
      <c r="V74" s="110">
        <v>0</v>
      </c>
      <c r="W74" s="110">
        <v>8</v>
      </c>
      <c r="X74" s="110" t="s">
        <v>1391</v>
      </c>
      <c r="Y74" s="110">
        <f t="shared" si="1"/>
        <v>40</v>
      </c>
      <c r="Z74" s="502">
        <v>19</v>
      </c>
    </row>
    <row r="75" spans="1:26" s="110" customFormat="1" ht="16.7" customHeight="1">
      <c r="A75" s="367">
        <v>74</v>
      </c>
      <c r="B75" s="368" t="s">
        <v>374</v>
      </c>
      <c r="C75" s="369" t="s">
        <v>195</v>
      </c>
      <c r="D75" s="367" t="s">
        <v>532</v>
      </c>
      <c r="E75" s="367" t="s">
        <v>187</v>
      </c>
      <c r="F75" s="368" t="s">
        <v>95</v>
      </c>
      <c r="G75" s="373"/>
      <c r="H75" s="453">
        <v>6808</v>
      </c>
      <c r="I75" s="453">
        <v>226</v>
      </c>
      <c r="J75" s="486">
        <v>240</v>
      </c>
      <c r="K75" s="377" t="s">
        <v>201</v>
      </c>
      <c r="L75" s="1377"/>
      <c r="M75" s="110">
        <v>1</v>
      </c>
      <c r="N75" s="110">
        <v>0</v>
      </c>
      <c r="O75" s="110">
        <v>9</v>
      </c>
      <c r="P75" s="110">
        <v>3</v>
      </c>
      <c r="Q75" s="110">
        <v>1</v>
      </c>
      <c r="R75" s="110">
        <v>2</v>
      </c>
      <c r="S75" s="110">
        <v>0</v>
      </c>
      <c r="T75" s="110">
        <v>0</v>
      </c>
      <c r="U75" s="110">
        <v>0</v>
      </c>
      <c r="V75" s="110">
        <v>0</v>
      </c>
      <c r="W75" s="110">
        <v>0</v>
      </c>
      <c r="X75" s="110">
        <v>0</v>
      </c>
      <c r="Y75" s="110">
        <f t="shared" si="1"/>
        <v>16</v>
      </c>
      <c r="Z75" s="502">
        <v>9.6</v>
      </c>
    </row>
    <row r="76" spans="1:26" s="110" customFormat="1" ht="16.7" customHeight="1">
      <c r="A76" s="367">
        <v>75</v>
      </c>
      <c r="B76" s="368" t="s">
        <v>769</v>
      </c>
      <c r="C76" s="369" t="s">
        <v>1051</v>
      </c>
      <c r="D76" s="367" t="s">
        <v>532</v>
      </c>
      <c r="E76" s="367" t="s">
        <v>566</v>
      </c>
      <c r="F76" s="372" t="s">
        <v>1024</v>
      </c>
      <c r="G76" s="373"/>
      <c r="H76" s="453">
        <v>11448</v>
      </c>
      <c r="I76" s="453">
        <v>380</v>
      </c>
      <c r="J76" s="486">
        <v>403</v>
      </c>
      <c r="K76" s="377" t="s">
        <v>201</v>
      </c>
      <c r="L76" s="1377"/>
      <c r="M76" s="110">
        <v>0</v>
      </c>
      <c r="N76" s="110">
        <v>1</v>
      </c>
      <c r="O76" s="110">
        <v>29</v>
      </c>
      <c r="P76" s="110">
        <v>1</v>
      </c>
      <c r="Q76" s="110">
        <v>2</v>
      </c>
      <c r="R76" s="110">
        <v>1</v>
      </c>
      <c r="S76" s="110">
        <v>3</v>
      </c>
      <c r="T76" s="110">
        <v>2</v>
      </c>
      <c r="U76" s="110">
        <v>1</v>
      </c>
      <c r="V76" s="110">
        <v>0</v>
      </c>
      <c r="W76" s="110">
        <v>1</v>
      </c>
      <c r="X76" s="110" t="s">
        <v>1391</v>
      </c>
      <c r="Y76" s="110">
        <f t="shared" si="1"/>
        <v>41</v>
      </c>
      <c r="Z76" s="502">
        <v>16.12</v>
      </c>
    </row>
    <row r="77" spans="1:26" s="385" customFormat="1" ht="17.25" customHeight="1" thickBot="1">
      <c r="A77" s="380">
        <v>76</v>
      </c>
      <c r="B77" s="381" t="s">
        <v>1056</v>
      </c>
      <c r="C77" s="382" t="s">
        <v>740</v>
      </c>
      <c r="D77" s="499" t="s">
        <v>1303</v>
      </c>
      <c r="E77" s="380" t="s">
        <v>569</v>
      </c>
      <c r="F77" s="388" t="s">
        <v>97</v>
      </c>
      <c r="G77" s="389"/>
      <c r="H77" s="454">
        <v>52598</v>
      </c>
      <c r="I77" s="454">
        <v>1746</v>
      </c>
      <c r="J77" s="489" t="s">
        <v>1303</v>
      </c>
      <c r="K77" s="384" t="s">
        <v>201</v>
      </c>
      <c r="L77" s="1377"/>
      <c r="M77" s="385" t="s">
        <v>1298</v>
      </c>
      <c r="N77" s="385" t="s">
        <v>1298</v>
      </c>
      <c r="O77" s="385" t="s">
        <v>1288</v>
      </c>
      <c r="P77" s="385" t="s">
        <v>1359</v>
      </c>
      <c r="Q77" s="385" t="s">
        <v>1359</v>
      </c>
      <c r="R77" s="385" t="s">
        <v>1359</v>
      </c>
      <c r="S77" s="385" t="s">
        <v>1359</v>
      </c>
      <c r="T77" s="385" t="s">
        <v>1359</v>
      </c>
      <c r="U77" s="385" t="s">
        <v>1359</v>
      </c>
      <c r="V77" s="385" t="s">
        <v>1359</v>
      </c>
      <c r="W77" s="385" t="s">
        <v>1299</v>
      </c>
      <c r="X77" s="522" t="s">
        <v>1299</v>
      </c>
      <c r="Y77" s="385" t="s">
        <v>1359</v>
      </c>
      <c r="Z77" s="503" t="s">
        <v>1299</v>
      </c>
    </row>
    <row r="78" spans="1:26" s="110" customFormat="1" ht="21">
      <c r="A78" s="367">
        <v>77</v>
      </c>
      <c r="B78" s="368" t="s">
        <v>769</v>
      </c>
      <c r="C78" s="369" t="s">
        <v>770</v>
      </c>
      <c r="D78" s="367" t="s">
        <v>532</v>
      </c>
      <c r="E78" s="367" t="s">
        <v>1102</v>
      </c>
      <c r="F78" s="372" t="s">
        <v>98</v>
      </c>
      <c r="G78" s="373" t="s">
        <v>1022</v>
      </c>
      <c r="H78" s="453">
        <v>55341</v>
      </c>
      <c r="I78" s="455">
        <v>1287</v>
      </c>
      <c r="J78" s="455">
        <v>1364</v>
      </c>
      <c r="K78" s="377" t="s">
        <v>202</v>
      </c>
      <c r="L78" s="1377"/>
      <c r="M78" s="110">
        <v>2</v>
      </c>
      <c r="N78" s="110">
        <v>0</v>
      </c>
      <c r="O78" s="110">
        <v>15</v>
      </c>
      <c r="P78" s="110">
        <v>0</v>
      </c>
      <c r="Q78" s="110">
        <v>2</v>
      </c>
      <c r="R78" s="110">
        <v>2</v>
      </c>
      <c r="S78" s="110">
        <v>0</v>
      </c>
      <c r="T78" s="110">
        <v>0</v>
      </c>
      <c r="U78" s="110">
        <v>0</v>
      </c>
      <c r="V78" s="110">
        <v>0</v>
      </c>
      <c r="W78" s="110">
        <v>0</v>
      </c>
      <c r="X78" s="110" t="s">
        <v>1393</v>
      </c>
      <c r="Y78" s="110">
        <f t="shared" si="1"/>
        <v>21</v>
      </c>
      <c r="Z78" s="502">
        <v>54.56</v>
      </c>
    </row>
    <row r="79" spans="1:26" s="110" customFormat="1" ht="21">
      <c r="A79" s="367">
        <v>78</v>
      </c>
      <c r="B79" s="368" t="s">
        <v>769</v>
      </c>
      <c r="C79" s="369" t="s">
        <v>456</v>
      </c>
      <c r="D79" s="367" t="s">
        <v>532</v>
      </c>
      <c r="E79" s="367" t="s">
        <v>459</v>
      </c>
      <c r="F79" s="372" t="s">
        <v>99</v>
      </c>
      <c r="G79" s="373" t="s">
        <v>1022</v>
      </c>
      <c r="H79" s="453">
        <v>27821</v>
      </c>
      <c r="I79" s="455">
        <v>647</v>
      </c>
      <c r="J79" s="455">
        <v>686</v>
      </c>
      <c r="K79" s="377" t="s">
        <v>202</v>
      </c>
      <c r="L79" s="1377"/>
      <c r="M79" s="110">
        <v>1</v>
      </c>
      <c r="N79" s="110">
        <v>2</v>
      </c>
      <c r="O79" s="110">
        <v>1</v>
      </c>
      <c r="P79" s="110">
        <v>0</v>
      </c>
      <c r="Q79" s="110">
        <v>0</v>
      </c>
      <c r="R79" s="110">
        <v>0</v>
      </c>
      <c r="S79" s="110">
        <v>1</v>
      </c>
      <c r="T79" s="110">
        <v>1</v>
      </c>
      <c r="U79" s="110">
        <v>1</v>
      </c>
      <c r="V79" s="110">
        <v>0</v>
      </c>
      <c r="W79" s="110">
        <v>0</v>
      </c>
      <c r="X79" s="110" t="s">
        <v>1394</v>
      </c>
      <c r="Y79" s="110">
        <f t="shared" si="1"/>
        <v>7</v>
      </c>
      <c r="Z79" s="502">
        <v>27.44</v>
      </c>
    </row>
    <row r="80" spans="1:26" s="110" customFormat="1" ht="28.5">
      <c r="A80" s="367">
        <v>79</v>
      </c>
      <c r="B80" s="368" t="s">
        <v>168</v>
      </c>
      <c r="C80" s="369" t="s">
        <v>857</v>
      </c>
      <c r="D80" s="367" t="s">
        <v>532</v>
      </c>
      <c r="E80" s="367" t="s">
        <v>716</v>
      </c>
      <c r="F80" s="372" t="s">
        <v>1144</v>
      </c>
      <c r="G80" s="373" t="s">
        <v>1120</v>
      </c>
      <c r="H80" s="453">
        <v>68155</v>
      </c>
      <c r="I80" s="455">
        <v>1585</v>
      </c>
      <c r="J80" s="455">
        <v>1680</v>
      </c>
      <c r="K80" s="377" t="s">
        <v>202</v>
      </c>
      <c r="L80" s="1377"/>
      <c r="M80" s="110">
        <v>6</v>
      </c>
      <c r="N80" s="110">
        <v>3</v>
      </c>
      <c r="O80" s="110">
        <v>19</v>
      </c>
      <c r="P80" s="110">
        <v>7</v>
      </c>
      <c r="Q80" s="110">
        <v>18</v>
      </c>
      <c r="R80" s="110">
        <v>3</v>
      </c>
      <c r="S80" s="110">
        <v>4</v>
      </c>
      <c r="T80" s="110">
        <v>6</v>
      </c>
      <c r="U80" s="110">
        <v>4</v>
      </c>
      <c r="V80" s="110">
        <v>10</v>
      </c>
      <c r="W80" s="110">
        <v>1</v>
      </c>
      <c r="X80" s="110" t="s">
        <v>1393</v>
      </c>
      <c r="Y80" s="110">
        <f t="shared" si="1"/>
        <v>81</v>
      </c>
      <c r="Z80" s="502">
        <v>67.2</v>
      </c>
    </row>
    <row r="81" spans="1:26" s="110" customFormat="1" ht="28.5">
      <c r="A81" s="367">
        <v>80</v>
      </c>
      <c r="B81" s="368" t="s">
        <v>769</v>
      </c>
      <c r="C81" s="369" t="s">
        <v>857</v>
      </c>
      <c r="D81" s="367" t="s">
        <v>532</v>
      </c>
      <c r="E81" s="367" t="s">
        <v>884</v>
      </c>
      <c r="F81" s="368" t="s">
        <v>1335</v>
      </c>
      <c r="G81" s="373" t="s">
        <v>1120</v>
      </c>
      <c r="H81" s="453">
        <v>95503</v>
      </c>
      <c r="I81" s="455">
        <v>2221</v>
      </c>
      <c r="J81" s="455">
        <v>2354</v>
      </c>
      <c r="K81" s="377" t="s">
        <v>202</v>
      </c>
      <c r="L81" s="1377"/>
      <c r="M81" s="110">
        <v>9</v>
      </c>
      <c r="N81" s="110">
        <v>4</v>
      </c>
      <c r="O81" s="110">
        <v>107</v>
      </c>
      <c r="P81" s="110">
        <v>1</v>
      </c>
      <c r="Q81" s="110">
        <v>51</v>
      </c>
      <c r="R81" s="110">
        <v>2</v>
      </c>
      <c r="S81" s="110">
        <v>9</v>
      </c>
      <c r="T81" s="110">
        <v>1</v>
      </c>
      <c r="U81" s="110">
        <v>2</v>
      </c>
      <c r="V81" s="110">
        <v>2</v>
      </c>
      <c r="W81" s="110">
        <v>2</v>
      </c>
      <c r="X81" s="110" t="s">
        <v>1394</v>
      </c>
      <c r="Y81" s="110">
        <f t="shared" si="1"/>
        <v>190</v>
      </c>
      <c r="Z81" s="502">
        <v>94.16</v>
      </c>
    </row>
    <row r="82" spans="1:26" s="110" customFormat="1" ht="16.7" customHeight="1">
      <c r="A82" s="367">
        <v>81</v>
      </c>
      <c r="B82" s="368" t="s">
        <v>769</v>
      </c>
      <c r="C82" s="369" t="s">
        <v>791</v>
      </c>
      <c r="D82" s="367" t="s">
        <v>532</v>
      </c>
      <c r="E82" s="367" t="s">
        <v>883</v>
      </c>
      <c r="F82" s="368" t="s">
        <v>100</v>
      </c>
      <c r="G82" s="373" t="s">
        <v>1120</v>
      </c>
      <c r="H82" s="453">
        <v>45097</v>
      </c>
      <c r="I82" s="453">
        <v>1497</v>
      </c>
      <c r="J82" s="488">
        <v>1617</v>
      </c>
      <c r="K82" s="377" t="s">
        <v>138</v>
      </c>
      <c r="L82" s="1377"/>
      <c r="M82" s="110">
        <v>2</v>
      </c>
      <c r="N82" s="110">
        <v>0</v>
      </c>
      <c r="O82" s="110">
        <v>22</v>
      </c>
      <c r="P82" s="110">
        <v>0</v>
      </c>
      <c r="Q82" s="110">
        <v>0</v>
      </c>
      <c r="R82" s="110">
        <v>0</v>
      </c>
      <c r="S82" s="110">
        <v>0</v>
      </c>
      <c r="T82" s="110">
        <v>0</v>
      </c>
      <c r="U82" s="110">
        <v>0</v>
      </c>
      <c r="V82" s="110">
        <v>0</v>
      </c>
      <c r="W82" s="110">
        <v>0</v>
      </c>
      <c r="X82" s="110">
        <v>0</v>
      </c>
      <c r="Y82" s="110">
        <f t="shared" si="1"/>
        <v>24</v>
      </c>
      <c r="Z82" s="502">
        <v>64.680000000000007</v>
      </c>
    </row>
    <row r="83" spans="1:26" s="110" customFormat="1" ht="21">
      <c r="A83" s="367">
        <v>82</v>
      </c>
      <c r="B83" s="368" t="s">
        <v>1076</v>
      </c>
      <c r="C83" s="369" t="s">
        <v>1110</v>
      </c>
      <c r="D83" s="367" t="s">
        <v>532</v>
      </c>
      <c r="E83" s="367" t="s">
        <v>1077</v>
      </c>
      <c r="F83" s="368" t="s">
        <v>141</v>
      </c>
      <c r="G83" s="373" t="s">
        <v>1022</v>
      </c>
      <c r="H83" s="453">
        <v>155807</v>
      </c>
      <c r="I83" s="453">
        <v>5172</v>
      </c>
      <c r="J83" s="488">
        <v>5586</v>
      </c>
      <c r="K83" s="377" t="s">
        <v>138</v>
      </c>
      <c r="L83" s="1377"/>
      <c r="M83" s="110">
        <v>45</v>
      </c>
      <c r="N83" s="110">
        <v>14</v>
      </c>
      <c r="O83" s="110">
        <v>10</v>
      </c>
      <c r="P83" s="110">
        <v>7</v>
      </c>
      <c r="Q83" s="110">
        <v>2</v>
      </c>
      <c r="R83" s="110">
        <v>5</v>
      </c>
      <c r="S83" s="110">
        <v>4</v>
      </c>
      <c r="T83" s="110">
        <v>13</v>
      </c>
      <c r="U83" s="110">
        <v>4</v>
      </c>
      <c r="V83" s="110">
        <v>4</v>
      </c>
      <c r="W83" s="110">
        <v>2</v>
      </c>
      <c r="X83" s="110" t="s">
        <v>1391</v>
      </c>
      <c r="Y83" s="110">
        <f t="shared" si="1"/>
        <v>110</v>
      </c>
      <c r="Z83" s="502">
        <v>223.44</v>
      </c>
    </row>
    <row r="84" spans="1:26" s="110" customFormat="1" ht="16.7" customHeight="1">
      <c r="A84" s="367">
        <v>83</v>
      </c>
      <c r="B84" s="368" t="s">
        <v>476</v>
      </c>
      <c r="C84" s="369" t="s">
        <v>810</v>
      </c>
      <c r="D84" s="367" t="s">
        <v>532</v>
      </c>
      <c r="E84" s="367" t="s">
        <v>434</v>
      </c>
      <c r="F84" s="368" t="s">
        <v>1336</v>
      </c>
      <c r="G84" s="373" t="s">
        <v>1048</v>
      </c>
      <c r="H84" s="453">
        <v>79410</v>
      </c>
      <c r="I84" s="453">
        <v>2636</v>
      </c>
      <c r="J84" s="488">
        <v>2848</v>
      </c>
      <c r="K84" s="377" t="s">
        <v>138</v>
      </c>
      <c r="L84" s="1377"/>
      <c r="M84" s="110">
        <v>50</v>
      </c>
      <c r="N84" s="110">
        <v>2</v>
      </c>
      <c r="O84" s="110">
        <v>3</v>
      </c>
      <c r="P84" s="110">
        <v>3</v>
      </c>
      <c r="Q84" s="110">
        <v>9</v>
      </c>
      <c r="R84" s="110">
        <v>4</v>
      </c>
      <c r="S84" s="110">
        <v>9</v>
      </c>
      <c r="T84" s="110">
        <v>2</v>
      </c>
      <c r="U84" s="110">
        <v>1</v>
      </c>
      <c r="V84" s="110">
        <v>8</v>
      </c>
      <c r="W84" s="110">
        <v>0</v>
      </c>
      <c r="X84" s="110" t="s">
        <v>1391</v>
      </c>
      <c r="Y84" s="110">
        <f t="shared" si="1"/>
        <v>91</v>
      </c>
      <c r="Z84" s="502">
        <v>113.92</v>
      </c>
    </row>
    <row r="85" spans="1:26" s="110" customFormat="1" ht="24.75">
      <c r="A85" s="367">
        <v>83</v>
      </c>
      <c r="B85" s="399" t="s">
        <v>688</v>
      </c>
      <c r="C85" s="369" t="s">
        <v>1286</v>
      </c>
      <c r="D85" s="500" t="s">
        <v>1272</v>
      </c>
      <c r="E85" s="367" t="s">
        <v>1270</v>
      </c>
      <c r="F85" s="368" t="s">
        <v>1271</v>
      </c>
      <c r="G85" s="373" t="s">
        <v>1165</v>
      </c>
      <c r="H85" s="453" t="s">
        <v>382</v>
      </c>
      <c r="I85" s="453" t="s">
        <v>382</v>
      </c>
      <c r="J85" s="486">
        <v>486</v>
      </c>
      <c r="K85" s="377" t="s">
        <v>201</v>
      </c>
      <c r="L85" s="484"/>
      <c r="M85" s="110">
        <v>0</v>
      </c>
      <c r="N85" s="110">
        <v>7</v>
      </c>
      <c r="O85" s="110">
        <v>32</v>
      </c>
      <c r="P85" s="110">
        <v>5</v>
      </c>
      <c r="Q85" s="110">
        <v>1</v>
      </c>
      <c r="R85" s="110">
        <v>0</v>
      </c>
      <c r="S85" s="110">
        <v>2</v>
      </c>
      <c r="T85" s="110">
        <v>9</v>
      </c>
      <c r="U85" s="110">
        <v>3</v>
      </c>
      <c r="V85" s="110">
        <v>4</v>
      </c>
      <c r="W85" s="110">
        <v>2</v>
      </c>
      <c r="X85" s="110" t="s">
        <v>1391</v>
      </c>
      <c r="Y85" s="110">
        <f>SUM(M85:X85)</f>
        <v>65</v>
      </c>
      <c r="Z85" s="502">
        <v>19.440000000000001</v>
      </c>
    </row>
    <row r="86" spans="1:26" ht="16.5">
      <c r="W86"/>
    </row>
    <row r="87" spans="1:26" ht="16.5">
      <c r="H87" s="376"/>
      <c r="I87" s="55" t="s">
        <v>200</v>
      </c>
      <c r="J87" s="57"/>
      <c r="W87"/>
    </row>
    <row r="88" spans="1:26" ht="16.5">
      <c r="I88" s="51" t="s">
        <v>329</v>
      </c>
      <c r="W88"/>
    </row>
  </sheetData>
  <autoFilter ref="A1:Z85"/>
  <mergeCells count="1">
    <mergeCell ref="L1:L84"/>
  </mergeCells>
  <phoneticPr fontId="11" type="noConversion"/>
  <hyperlinks>
    <hyperlink ref="O1" r:id="rId1" display="zing01@tzuchi.com.tw "/>
    <hyperlink ref="N1" r:id="rId2" display="http://www.biolreprod.org/cgi/instusage "/>
  </hyperlinks>
  <pageMargins left="0.75" right="0.75" top="1" bottom="1" header="0.5" footer="0.5"/>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5"/>
  <sheetViews>
    <sheetView workbookViewId="0"/>
  </sheetViews>
  <sheetFormatPr defaultColWidth="8.75" defaultRowHeight="14.25" outlineLevelCol="1"/>
  <cols>
    <col min="1" max="1" width="4.25" style="51" customWidth="1"/>
    <col min="2" max="2" width="7.5" style="64" customWidth="1"/>
    <col min="3" max="3" width="10.25" style="100" hidden="1" customWidth="1" outlineLevel="1"/>
    <col min="4" max="4" width="5" style="403" hidden="1" customWidth="1" outlineLevel="1"/>
    <col min="5" max="5" width="7.25" style="51" customWidth="1" collapsed="1"/>
    <col min="6" max="6" width="22" style="60" customWidth="1"/>
    <col min="7" max="7" width="12.25" style="60" customWidth="1" outlineLevel="1"/>
    <col min="8" max="8" width="8" style="51" customWidth="1" outlineLevel="1"/>
    <col min="9" max="9" width="13.875" style="403" customWidth="1"/>
    <col min="10" max="10" width="14.125" style="51" customWidth="1"/>
    <col min="11" max="11" width="17.25" style="100" customWidth="1"/>
    <col min="12" max="12" width="16" style="51" customWidth="1"/>
    <col min="13" max="13" width="3" style="51" customWidth="1"/>
    <col min="14" max="14" width="4.75" style="51" customWidth="1" collapsed="1"/>
    <col min="15" max="20" width="4.75" style="51" customWidth="1"/>
    <col min="21" max="21" width="4.75" style="60" customWidth="1"/>
    <col min="22" max="22" width="5.125" style="60" customWidth="1"/>
    <col min="23" max="23" width="4.75" style="51" customWidth="1"/>
    <col min="24" max="24" width="5.5" style="60" customWidth="1"/>
    <col min="25" max="25" width="5.75" style="60" customWidth="1"/>
    <col min="26" max="26" width="9" style="51" customWidth="1"/>
    <col min="27" max="27" width="7.25" style="51" customWidth="1"/>
    <col min="28" max="28" width="12.25" style="51" customWidth="1"/>
    <col min="29" max="16384" width="8.75" style="60"/>
  </cols>
  <sheetData>
    <row r="1" spans="1:28" s="398" customFormat="1" ht="42.75">
      <c r="A1" s="390" t="s">
        <v>1055</v>
      </c>
      <c r="B1" s="391" t="s">
        <v>1033</v>
      </c>
      <c r="C1" s="408" t="s">
        <v>854</v>
      </c>
      <c r="D1" s="409" t="s">
        <v>1034</v>
      </c>
      <c r="E1" s="390" t="s">
        <v>1035</v>
      </c>
      <c r="F1" s="392" t="s">
        <v>1036</v>
      </c>
      <c r="G1" s="392" t="s">
        <v>1037</v>
      </c>
      <c r="H1" s="393" t="s">
        <v>855</v>
      </c>
      <c r="I1" s="449" t="s">
        <v>494</v>
      </c>
      <c r="J1" s="394" t="s">
        <v>276</v>
      </c>
      <c r="K1" s="456" t="s">
        <v>277</v>
      </c>
      <c r="L1" s="394" t="s">
        <v>278</v>
      </c>
      <c r="M1" s="497" t="s">
        <v>1265</v>
      </c>
      <c r="N1" s="395" t="s">
        <v>514</v>
      </c>
      <c r="O1" s="395" t="s">
        <v>903</v>
      </c>
      <c r="P1" s="395" t="s">
        <v>814</v>
      </c>
      <c r="Q1" s="395" t="s">
        <v>267</v>
      </c>
      <c r="R1" s="395" t="s">
        <v>268</v>
      </c>
      <c r="S1" s="395" t="s">
        <v>269</v>
      </c>
      <c r="T1" s="395" t="s">
        <v>270</v>
      </c>
      <c r="U1" s="395" t="s">
        <v>271</v>
      </c>
      <c r="V1" s="395" t="s">
        <v>272</v>
      </c>
      <c r="W1" s="395" t="s">
        <v>273</v>
      </c>
      <c r="X1" s="395" t="s">
        <v>274</v>
      </c>
      <c r="Y1" s="395" t="s">
        <v>275</v>
      </c>
      <c r="Z1" s="395" t="s">
        <v>453</v>
      </c>
      <c r="AA1" s="396" t="s">
        <v>442</v>
      </c>
      <c r="AB1" s="397" t="s">
        <v>1259</v>
      </c>
    </row>
    <row r="2" spans="1:28" ht="13.5" customHeight="1">
      <c r="A2" s="367">
        <v>1</v>
      </c>
      <c r="B2" s="399" t="s">
        <v>387</v>
      </c>
      <c r="C2" s="369" t="s">
        <v>531</v>
      </c>
      <c r="D2" s="375" t="s">
        <v>532</v>
      </c>
      <c r="E2" s="367" t="s">
        <v>677</v>
      </c>
      <c r="F2" s="368" t="s">
        <v>102</v>
      </c>
      <c r="G2" s="400" t="s">
        <v>404</v>
      </c>
      <c r="H2" s="361" t="s">
        <v>1038</v>
      </c>
      <c r="I2" s="1356" t="s">
        <v>1362</v>
      </c>
      <c r="J2" s="1361" t="s">
        <v>362</v>
      </c>
      <c r="K2" s="1360" t="s">
        <v>110</v>
      </c>
      <c r="L2" s="1352" t="s">
        <v>1201</v>
      </c>
      <c r="M2" s="1377"/>
      <c r="N2" s="110">
        <v>6</v>
      </c>
      <c r="O2" s="110">
        <v>2</v>
      </c>
      <c r="P2" s="110">
        <v>4</v>
      </c>
      <c r="Q2" s="110">
        <v>2</v>
      </c>
      <c r="R2" s="110">
        <v>2</v>
      </c>
      <c r="S2" s="110">
        <v>0</v>
      </c>
      <c r="T2" s="110">
        <v>3</v>
      </c>
      <c r="U2" s="110">
        <v>6</v>
      </c>
      <c r="V2" s="468">
        <v>25</v>
      </c>
      <c r="W2" s="110">
        <v>5</v>
      </c>
      <c r="X2" s="110">
        <v>5</v>
      </c>
      <c r="Y2" s="110">
        <v>8</v>
      </c>
      <c r="Z2" s="110">
        <f>SUM(N2:Y2)</f>
        <v>68</v>
      </c>
      <c r="AA2" s="110"/>
    </row>
    <row r="3" spans="1:28" ht="14.25" customHeight="1">
      <c r="A3" s="367">
        <v>2</v>
      </c>
      <c r="B3" s="399" t="s">
        <v>1056</v>
      </c>
      <c r="C3" s="369" t="s">
        <v>573</v>
      </c>
      <c r="D3" s="498" t="s">
        <v>1301</v>
      </c>
      <c r="E3" s="367" t="s">
        <v>676</v>
      </c>
      <c r="F3" s="368" t="s">
        <v>103</v>
      </c>
      <c r="G3" s="400" t="s">
        <v>534</v>
      </c>
      <c r="H3" s="361" t="s">
        <v>1038</v>
      </c>
      <c r="I3" s="1356"/>
      <c r="J3" s="1361"/>
      <c r="K3" s="1360"/>
      <c r="L3" s="1352"/>
      <c r="M3" s="1377"/>
      <c r="N3" s="110" t="s">
        <v>1301</v>
      </c>
      <c r="O3" s="110" t="s">
        <v>1301</v>
      </c>
      <c r="P3" s="110" t="s">
        <v>1301</v>
      </c>
      <c r="Q3" s="110" t="s">
        <v>1301</v>
      </c>
      <c r="R3" s="110" t="s">
        <v>1299</v>
      </c>
      <c r="S3" s="110" t="s">
        <v>1301</v>
      </c>
      <c r="T3" s="110" t="s">
        <v>1301</v>
      </c>
      <c r="U3" s="110" t="s">
        <v>1301</v>
      </c>
      <c r="V3" s="110" t="s">
        <v>1380</v>
      </c>
      <c r="W3" s="110" t="s">
        <v>1301</v>
      </c>
      <c r="X3" s="110" t="s">
        <v>1301</v>
      </c>
      <c r="Y3" s="110" t="s">
        <v>1301</v>
      </c>
      <c r="Z3" s="110">
        <f>SUM(N3:Y3)</f>
        <v>0</v>
      </c>
      <c r="AA3" s="110"/>
    </row>
    <row r="4" spans="1:28" ht="28.5">
      <c r="A4" s="367">
        <v>3</v>
      </c>
      <c r="B4" s="399" t="s">
        <v>748</v>
      </c>
      <c r="C4" s="369" t="s">
        <v>456</v>
      </c>
      <c r="D4" s="375" t="s">
        <v>532</v>
      </c>
      <c r="E4" s="367" t="s">
        <v>798</v>
      </c>
      <c r="F4" s="368" t="s">
        <v>9</v>
      </c>
      <c r="G4" s="400" t="s">
        <v>404</v>
      </c>
      <c r="H4" s="361" t="s">
        <v>1038</v>
      </c>
      <c r="I4" s="1356"/>
      <c r="J4" s="1361"/>
      <c r="K4" s="1360"/>
      <c r="L4" s="1352"/>
      <c r="M4" s="1377"/>
      <c r="N4" s="110">
        <v>18</v>
      </c>
      <c r="O4" s="110">
        <v>16</v>
      </c>
      <c r="P4" s="110">
        <v>25</v>
      </c>
      <c r="Q4" s="110">
        <v>13</v>
      </c>
      <c r="R4" s="110">
        <v>11</v>
      </c>
      <c r="S4" s="110">
        <v>3</v>
      </c>
      <c r="T4" s="110">
        <v>4</v>
      </c>
      <c r="U4" s="110">
        <v>16</v>
      </c>
      <c r="V4" s="468">
        <v>1</v>
      </c>
      <c r="W4" s="110">
        <v>16</v>
      </c>
      <c r="X4" s="110">
        <v>12</v>
      </c>
      <c r="Y4" s="110">
        <v>37</v>
      </c>
      <c r="Z4" s="110">
        <f t="shared" ref="Z4:Z22" si="0">SUM(N4:Y4)</f>
        <v>172</v>
      </c>
      <c r="AA4" s="110"/>
    </row>
    <row r="5" spans="1:28" ht="28.5">
      <c r="A5" s="367">
        <v>4</v>
      </c>
      <c r="B5" s="399" t="s">
        <v>748</v>
      </c>
      <c r="C5" s="369" t="s">
        <v>895</v>
      </c>
      <c r="D5" s="375" t="s">
        <v>532</v>
      </c>
      <c r="E5" s="367" t="s">
        <v>775</v>
      </c>
      <c r="F5" s="368" t="s">
        <v>10</v>
      </c>
      <c r="G5" s="400" t="s">
        <v>404</v>
      </c>
      <c r="H5" s="361" t="s">
        <v>1038</v>
      </c>
      <c r="I5" s="1356"/>
      <c r="J5" s="1361"/>
      <c r="K5" s="1360"/>
      <c r="L5" s="1352"/>
      <c r="M5" s="1377"/>
      <c r="N5" s="110">
        <v>7</v>
      </c>
      <c r="O5" s="110">
        <v>8</v>
      </c>
      <c r="P5" s="110">
        <v>38</v>
      </c>
      <c r="Q5" s="110">
        <v>23</v>
      </c>
      <c r="R5" s="110">
        <v>22</v>
      </c>
      <c r="S5" s="110">
        <v>16</v>
      </c>
      <c r="T5" s="110">
        <v>8</v>
      </c>
      <c r="U5" s="110">
        <v>8</v>
      </c>
      <c r="V5" s="468">
        <v>13</v>
      </c>
      <c r="W5" s="110">
        <v>8</v>
      </c>
      <c r="X5" s="110">
        <v>8</v>
      </c>
      <c r="Y5" s="110">
        <v>35</v>
      </c>
      <c r="Z5" s="110">
        <f t="shared" si="0"/>
        <v>194</v>
      </c>
      <c r="AA5" s="110"/>
    </row>
    <row r="6" spans="1:28" ht="28.5">
      <c r="A6" s="367">
        <v>5</v>
      </c>
      <c r="B6" s="399" t="s">
        <v>748</v>
      </c>
      <c r="C6" s="369" t="s">
        <v>451</v>
      </c>
      <c r="D6" s="375" t="s">
        <v>532</v>
      </c>
      <c r="E6" s="367" t="s">
        <v>348</v>
      </c>
      <c r="F6" s="368" t="s">
        <v>11</v>
      </c>
      <c r="G6" s="400" t="s">
        <v>404</v>
      </c>
      <c r="H6" s="361" t="s">
        <v>1038</v>
      </c>
      <c r="I6" s="1356"/>
      <c r="J6" s="1361"/>
      <c r="K6" s="1360"/>
      <c r="L6" s="1352"/>
      <c r="M6" s="1377"/>
      <c r="N6" s="110">
        <v>56</v>
      </c>
      <c r="O6" s="110">
        <v>82</v>
      </c>
      <c r="P6" s="110">
        <v>71</v>
      </c>
      <c r="Q6" s="110">
        <v>62</v>
      </c>
      <c r="R6" s="110">
        <v>65</v>
      </c>
      <c r="S6" s="110">
        <v>55</v>
      </c>
      <c r="T6" s="110">
        <v>76</v>
      </c>
      <c r="U6" s="110">
        <v>47</v>
      </c>
      <c r="V6" s="468">
        <v>84</v>
      </c>
      <c r="W6" s="110">
        <v>49</v>
      </c>
      <c r="X6" s="110">
        <v>58</v>
      </c>
      <c r="Y6" s="110">
        <v>65</v>
      </c>
      <c r="Z6" s="110">
        <f t="shared" si="0"/>
        <v>770</v>
      </c>
      <c r="AA6" s="110"/>
    </row>
    <row r="7" spans="1:28" ht="14.25" customHeight="1">
      <c r="A7" s="367">
        <v>6</v>
      </c>
      <c r="B7" s="399" t="s">
        <v>769</v>
      </c>
      <c r="C7" s="369" t="s">
        <v>495</v>
      </c>
      <c r="D7" s="375" t="s">
        <v>532</v>
      </c>
      <c r="E7" s="367" t="s">
        <v>679</v>
      </c>
      <c r="F7" s="368" t="s">
        <v>77</v>
      </c>
      <c r="G7" s="400" t="s">
        <v>404</v>
      </c>
      <c r="H7" s="361" t="s">
        <v>1038</v>
      </c>
      <c r="I7" s="1356"/>
      <c r="J7" s="1361"/>
      <c r="K7" s="1360"/>
      <c r="L7" s="1352"/>
      <c r="M7" s="1377"/>
      <c r="N7" s="110">
        <v>10</v>
      </c>
      <c r="O7" s="110">
        <v>7</v>
      </c>
      <c r="P7" s="110">
        <v>16</v>
      </c>
      <c r="Q7" s="110">
        <v>13</v>
      </c>
      <c r="R7" s="110">
        <v>26</v>
      </c>
      <c r="S7" s="110">
        <v>10</v>
      </c>
      <c r="T7" s="110">
        <v>8</v>
      </c>
      <c r="U7" s="110">
        <v>11</v>
      </c>
      <c r="V7" s="468">
        <v>14</v>
      </c>
      <c r="W7" s="110">
        <v>16</v>
      </c>
      <c r="X7" s="110">
        <v>29</v>
      </c>
      <c r="Y7" s="110">
        <v>19</v>
      </c>
      <c r="Z7" s="110">
        <f t="shared" si="0"/>
        <v>179</v>
      </c>
      <c r="AA7" s="110"/>
    </row>
    <row r="8" spans="1:28" ht="28.5">
      <c r="A8" s="367">
        <v>7</v>
      </c>
      <c r="B8" s="399" t="s">
        <v>748</v>
      </c>
      <c r="C8" s="369" t="s">
        <v>896</v>
      </c>
      <c r="D8" s="375" t="s">
        <v>532</v>
      </c>
      <c r="E8" s="367" t="s">
        <v>496</v>
      </c>
      <c r="F8" s="368" t="s">
        <v>504</v>
      </c>
      <c r="G8" s="400" t="s">
        <v>404</v>
      </c>
      <c r="H8" s="361" t="s">
        <v>1038</v>
      </c>
      <c r="I8" s="1356"/>
      <c r="J8" s="1361"/>
      <c r="K8" s="1360"/>
      <c r="L8" s="1352"/>
      <c r="M8" s="1377"/>
      <c r="N8" s="110">
        <v>40</v>
      </c>
      <c r="O8" s="110">
        <v>24</v>
      </c>
      <c r="P8" s="110">
        <v>39</v>
      </c>
      <c r="Q8" s="110">
        <v>26</v>
      </c>
      <c r="R8" s="110">
        <v>15</v>
      </c>
      <c r="S8" s="110">
        <v>9</v>
      </c>
      <c r="T8" s="110">
        <v>26</v>
      </c>
      <c r="U8" s="467">
        <v>42</v>
      </c>
      <c r="V8" s="468">
        <v>15</v>
      </c>
      <c r="W8" s="110">
        <v>14</v>
      </c>
      <c r="X8" s="110">
        <v>19</v>
      </c>
      <c r="Y8" s="110">
        <v>17</v>
      </c>
      <c r="Z8" s="110">
        <f t="shared" si="0"/>
        <v>286</v>
      </c>
      <c r="AA8" s="110"/>
    </row>
    <row r="9" spans="1:28" ht="14.25" customHeight="1">
      <c r="A9" s="367">
        <v>8</v>
      </c>
      <c r="B9" s="399" t="s">
        <v>476</v>
      </c>
      <c r="C9" s="369" t="s">
        <v>894</v>
      </c>
      <c r="D9" s="375" t="s">
        <v>532</v>
      </c>
      <c r="E9" s="367" t="s">
        <v>617</v>
      </c>
      <c r="F9" s="368" t="s">
        <v>12</v>
      </c>
      <c r="G9" s="400" t="s">
        <v>404</v>
      </c>
      <c r="H9" s="361" t="s">
        <v>1038</v>
      </c>
      <c r="I9" s="1356"/>
      <c r="J9" s="1361"/>
      <c r="K9" s="1360"/>
      <c r="L9" s="1352"/>
      <c r="M9" s="1377"/>
      <c r="N9" s="110">
        <v>117</v>
      </c>
      <c r="O9" s="110">
        <v>58</v>
      </c>
      <c r="P9" s="110">
        <v>98</v>
      </c>
      <c r="Q9" s="110">
        <v>63</v>
      </c>
      <c r="R9" s="110">
        <v>73</v>
      </c>
      <c r="S9" s="110">
        <v>54</v>
      </c>
      <c r="T9" s="110">
        <v>109</v>
      </c>
      <c r="U9" s="110">
        <v>100</v>
      </c>
      <c r="V9" s="468">
        <v>70</v>
      </c>
      <c r="W9" s="110">
        <v>87</v>
      </c>
      <c r="X9" s="110">
        <v>76</v>
      </c>
      <c r="Y9" s="110">
        <v>85</v>
      </c>
      <c r="Z9" s="110">
        <f t="shared" si="0"/>
        <v>990</v>
      </c>
      <c r="AA9" s="110"/>
    </row>
    <row r="10" spans="1:28" ht="28.5" customHeight="1">
      <c r="A10" s="367">
        <v>9</v>
      </c>
      <c r="B10" s="399" t="s">
        <v>748</v>
      </c>
      <c r="C10" s="369" t="s">
        <v>791</v>
      </c>
      <c r="D10" s="375" t="s">
        <v>532</v>
      </c>
      <c r="E10" s="367" t="s">
        <v>332</v>
      </c>
      <c r="F10" s="368" t="s">
        <v>667</v>
      </c>
      <c r="G10" s="400" t="s">
        <v>887</v>
      </c>
      <c r="H10" s="361" t="s">
        <v>1038</v>
      </c>
      <c r="I10" s="1356" t="s">
        <v>58</v>
      </c>
      <c r="J10" s="1361" t="s">
        <v>1363</v>
      </c>
      <c r="K10" s="1350" t="s">
        <v>111</v>
      </c>
      <c r="L10" s="1368" t="s">
        <v>1200</v>
      </c>
      <c r="M10" s="1377"/>
      <c r="N10" s="110">
        <v>25</v>
      </c>
      <c r="O10" s="110">
        <v>8</v>
      </c>
      <c r="P10" s="110">
        <v>19</v>
      </c>
      <c r="Q10" s="110">
        <v>17</v>
      </c>
      <c r="R10" s="110">
        <v>9</v>
      </c>
      <c r="S10" s="110">
        <v>8</v>
      </c>
      <c r="T10" s="110">
        <v>8</v>
      </c>
      <c r="U10" s="110">
        <v>157</v>
      </c>
      <c r="V10" s="468">
        <v>180</v>
      </c>
      <c r="W10" s="110">
        <v>31</v>
      </c>
      <c r="X10" s="110">
        <v>36</v>
      </c>
      <c r="Y10" s="110">
        <v>19</v>
      </c>
      <c r="Z10" s="110">
        <f t="shared" si="0"/>
        <v>517</v>
      </c>
      <c r="AA10" s="110"/>
    </row>
    <row r="11" spans="1:28" ht="14.25" customHeight="1">
      <c r="A11" s="367">
        <v>10</v>
      </c>
      <c r="B11" s="399" t="s">
        <v>769</v>
      </c>
      <c r="C11" s="369" t="s">
        <v>349</v>
      </c>
      <c r="D11" s="375" t="s">
        <v>532</v>
      </c>
      <c r="E11" s="367" t="s">
        <v>189</v>
      </c>
      <c r="F11" s="368" t="s">
        <v>523</v>
      </c>
      <c r="G11" s="400" t="s">
        <v>887</v>
      </c>
      <c r="H11" s="361" t="s">
        <v>1038</v>
      </c>
      <c r="I11" s="1356"/>
      <c r="J11" s="1361"/>
      <c r="K11" s="1350"/>
      <c r="L11" s="1369"/>
      <c r="M11" s="1377"/>
      <c r="N11" s="110">
        <v>24</v>
      </c>
      <c r="O11" s="110">
        <v>4</v>
      </c>
      <c r="P11" s="110">
        <v>27</v>
      </c>
      <c r="Q11" s="110">
        <v>36</v>
      </c>
      <c r="R11" s="110">
        <v>10</v>
      </c>
      <c r="S11" s="110">
        <v>2</v>
      </c>
      <c r="T11" s="110">
        <v>21</v>
      </c>
      <c r="U11" s="110">
        <v>48</v>
      </c>
      <c r="V11" s="468">
        <v>45</v>
      </c>
      <c r="W11" s="110">
        <v>15</v>
      </c>
      <c r="X11" s="110">
        <v>297</v>
      </c>
      <c r="Y11" s="110">
        <v>24</v>
      </c>
      <c r="Z11" s="110">
        <f t="shared" si="0"/>
        <v>553</v>
      </c>
      <c r="AA11" s="110"/>
    </row>
    <row r="12" spans="1:28" ht="14.25" customHeight="1">
      <c r="A12" s="367">
        <v>11</v>
      </c>
      <c r="B12" s="399" t="s">
        <v>1056</v>
      </c>
      <c r="C12" s="369" t="s">
        <v>715</v>
      </c>
      <c r="D12" s="375" t="s">
        <v>532</v>
      </c>
      <c r="E12" s="367" t="s">
        <v>333</v>
      </c>
      <c r="F12" s="368" t="s">
        <v>524</v>
      </c>
      <c r="G12" s="400" t="s">
        <v>887</v>
      </c>
      <c r="H12" s="361" t="s">
        <v>1038</v>
      </c>
      <c r="I12" s="1356"/>
      <c r="J12" s="1361"/>
      <c r="K12" s="1350"/>
      <c r="L12" s="1369"/>
      <c r="M12" s="1377"/>
      <c r="N12" s="110">
        <v>16</v>
      </c>
      <c r="O12" s="110">
        <v>18</v>
      </c>
      <c r="P12" s="110">
        <v>21</v>
      </c>
      <c r="Q12" s="110">
        <v>18</v>
      </c>
      <c r="R12" s="110">
        <v>12</v>
      </c>
      <c r="S12" s="110">
        <v>10</v>
      </c>
      <c r="T12" s="110">
        <v>49</v>
      </c>
      <c r="U12" s="110">
        <v>31</v>
      </c>
      <c r="V12" s="468">
        <v>16</v>
      </c>
      <c r="W12" s="110">
        <v>23</v>
      </c>
      <c r="X12" s="110">
        <v>52</v>
      </c>
      <c r="Y12" s="110">
        <v>12</v>
      </c>
      <c r="Z12" s="110">
        <f t="shared" si="0"/>
        <v>278</v>
      </c>
      <c r="AA12" s="110"/>
    </row>
    <row r="13" spans="1:28" ht="28.5">
      <c r="A13" s="367">
        <v>12</v>
      </c>
      <c r="B13" s="399" t="s">
        <v>748</v>
      </c>
      <c r="C13" s="369" t="s">
        <v>456</v>
      </c>
      <c r="D13" s="375" t="s">
        <v>532</v>
      </c>
      <c r="E13" s="367" t="s">
        <v>334</v>
      </c>
      <c r="F13" s="368" t="s">
        <v>525</v>
      </c>
      <c r="G13" s="400" t="s">
        <v>502</v>
      </c>
      <c r="H13" s="361" t="s">
        <v>1038</v>
      </c>
      <c r="I13" s="1356"/>
      <c r="J13" s="1361"/>
      <c r="K13" s="1350"/>
      <c r="L13" s="1369"/>
      <c r="M13" s="1377"/>
      <c r="N13" s="110">
        <v>13</v>
      </c>
      <c r="O13" s="110">
        <v>15</v>
      </c>
      <c r="P13" s="110">
        <v>18</v>
      </c>
      <c r="Q13" s="110">
        <v>19</v>
      </c>
      <c r="R13" s="110">
        <v>17</v>
      </c>
      <c r="S13" s="110">
        <v>6</v>
      </c>
      <c r="T13" s="110">
        <v>13</v>
      </c>
      <c r="U13" s="110">
        <v>11</v>
      </c>
      <c r="V13" s="468">
        <v>19</v>
      </c>
      <c r="W13" s="110">
        <v>32</v>
      </c>
      <c r="X13" s="110">
        <v>44</v>
      </c>
      <c r="Y13" s="110">
        <v>24</v>
      </c>
      <c r="Z13" s="110">
        <f t="shared" si="0"/>
        <v>231</v>
      </c>
      <c r="AA13" s="110"/>
    </row>
    <row r="14" spans="1:28" ht="14.25" customHeight="1">
      <c r="A14" s="367">
        <v>13</v>
      </c>
      <c r="B14" s="399" t="s">
        <v>769</v>
      </c>
      <c r="C14" s="369" t="s">
        <v>794</v>
      </c>
      <c r="D14" s="375" t="s">
        <v>532</v>
      </c>
      <c r="E14" s="367" t="s">
        <v>335</v>
      </c>
      <c r="F14" s="368" t="s">
        <v>732</v>
      </c>
      <c r="G14" s="400" t="s">
        <v>887</v>
      </c>
      <c r="H14" s="361" t="s">
        <v>1038</v>
      </c>
      <c r="I14" s="1356"/>
      <c r="J14" s="1361"/>
      <c r="K14" s="1350"/>
      <c r="L14" s="1369"/>
      <c r="M14" s="1377"/>
      <c r="N14" s="110">
        <v>2</v>
      </c>
      <c r="O14" s="110">
        <v>1</v>
      </c>
      <c r="P14" s="110">
        <v>8</v>
      </c>
      <c r="Q14" s="110">
        <v>89</v>
      </c>
      <c r="R14" s="110">
        <v>59</v>
      </c>
      <c r="S14" s="110">
        <v>0</v>
      </c>
      <c r="T14" s="110">
        <v>7</v>
      </c>
      <c r="U14" s="110">
        <v>59</v>
      </c>
      <c r="V14" s="468">
        <v>2</v>
      </c>
      <c r="W14" s="110">
        <v>3</v>
      </c>
      <c r="X14" s="110">
        <v>16</v>
      </c>
      <c r="Y14" s="110">
        <v>27</v>
      </c>
      <c r="Z14" s="110">
        <f t="shared" si="0"/>
        <v>273</v>
      </c>
      <c r="AA14" s="110"/>
    </row>
    <row r="15" spans="1:28" ht="14.25" customHeight="1">
      <c r="A15" s="367">
        <v>14</v>
      </c>
      <c r="B15" s="399" t="s">
        <v>476</v>
      </c>
      <c r="C15" s="369" t="s">
        <v>794</v>
      </c>
      <c r="D15" s="375" t="s">
        <v>532</v>
      </c>
      <c r="E15" s="367" t="s">
        <v>336</v>
      </c>
      <c r="F15" s="368" t="s">
        <v>361</v>
      </c>
      <c r="G15" s="400" t="s">
        <v>887</v>
      </c>
      <c r="H15" s="361" t="s">
        <v>1038</v>
      </c>
      <c r="I15" s="1356"/>
      <c r="J15" s="1361"/>
      <c r="K15" s="1350"/>
      <c r="L15" s="1369"/>
      <c r="M15" s="1377"/>
      <c r="N15" s="110">
        <v>16</v>
      </c>
      <c r="O15" s="110">
        <v>13</v>
      </c>
      <c r="P15" s="110">
        <v>33</v>
      </c>
      <c r="Q15" s="110">
        <v>48</v>
      </c>
      <c r="R15" s="110">
        <v>25</v>
      </c>
      <c r="S15" s="110">
        <v>11</v>
      </c>
      <c r="T15" s="110">
        <v>53</v>
      </c>
      <c r="U15" s="110">
        <v>27</v>
      </c>
      <c r="V15" s="468">
        <v>128</v>
      </c>
      <c r="W15" s="110">
        <v>10</v>
      </c>
      <c r="X15" s="110">
        <v>69</v>
      </c>
      <c r="Y15" s="110">
        <v>32</v>
      </c>
      <c r="Z15" s="110">
        <f t="shared" si="0"/>
        <v>465</v>
      </c>
      <c r="AA15" s="110"/>
    </row>
    <row r="16" spans="1:28" ht="28.5">
      <c r="A16" s="367">
        <v>15</v>
      </c>
      <c r="B16" s="399" t="s">
        <v>1039</v>
      </c>
      <c r="C16" s="369" t="s">
        <v>792</v>
      </c>
      <c r="D16" s="375" t="s">
        <v>532</v>
      </c>
      <c r="E16" s="367" t="s">
        <v>213</v>
      </c>
      <c r="F16" s="368" t="s">
        <v>604</v>
      </c>
      <c r="G16" s="400" t="s">
        <v>887</v>
      </c>
      <c r="H16" s="361" t="s">
        <v>1038</v>
      </c>
      <c r="I16" s="1356"/>
      <c r="J16" s="1361"/>
      <c r="K16" s="1350"/>
      <c r="L16" s="1369"/>
      <c r="M16" s="1377"/>
      <c r="N16" s="110">
        <v>163</v>
      </c>
      <c r="O16" s="110">
        <v>154</v>
      </c>
      <c r="P16" s="110">
        <v>301</v>
      </c>
      <c r="Q16" s="110">
        <v>208</v>
      </c>
      <c r="R16" s="110">
        <v>218</v>
      </c>
      <c r="S16" s="110">
        <v>180</v>
      </c>
      <c r="T16" s="110">
        <v>166</v>
      </c>
      <c r="U16" s="110">
        <v>233</v>
      </c>
      <c r="V16" s="467">
        <v>197</v>
      </c>
      <c r="W16" s="110">
        <v>253</v>
      </c>
      <c r="X16" s="110">
        <v>370</v>
      </c>
      <c r="Y16" s="110">
        <v>209</v>
      </c>
      <c r="Z16" s="110">
        <f t="shared" si="0"/>
        <v>2652</v>
      </c>
      <c r="AA16" s="110"/>
    </row>
    <row r="17" spans="1:27" ht="14.25" customHeight="1">
      <c r="A17" s="367">
        <v>16</v>
      </c>
      <c r="B17" s="399" t="s">
        <v>769</v>
      </c>
      <c r="C17" s="369" t="s">
        <v>770</v>
      </c>
      <c r="D17" s="375" t="s">
        <v>532</v>
      </c>
      <c r="E17" s="367" t="s">
        <v>643</v>
      </c>
      <c r="F17" s="368" t="s">
        <v>645</v>
      </c>
      <c r="G17" s="400" t="s">
        <v>394</v>
      </c>
      <c r="H17" s="361" t="s">
        <v>1038</v>
      </c>
      <c r="I17" s="1356">
        <v>81354758</v>
      </c>
      <c r="J17" s="1364" t="s">
        <v>1289</v>
      </c>
      <c r="K17" s="1360" t="s">
        <v>1365</v>
      </c>
      <c r="L17" s="1378" t="s">
        <v>1202</v>
      </c>
      <c r="M17" s="1377"/>
      <c r="N17" s="110">
        <v>11</v>
      </c>
      <c r="O17" s="110">
        <v>0</v>
      </c>
      <c r="P17" s="110">
        <v>9</v>
      </c>
      <c r="Q17" s="110">
        <v>4</v>
      </c>
      <c r="R17" s="110">
        <v>22</v>
      </c>
      <c r="S17" s="110">
        <v>5</v>
      </c>
      <c r="T17" s="110">
        <v>5</v>
      </c>
      <c r="U17" s="110">
        <v>3</v>
      </c>
      <c r="V17" s="110">
        <v>146</v>
      </c>
      <c r="W17" s="110">
        <v>4</v>
      </c>
      <c r="X17" s="110">
        <v>4</v>
      </c>
      <c r="Y17" s="110">
        <v>9</v>
      </c>
      <c r="Z17" s="110">
        <f t="shared" si="0"/>
        <v>222</v>
      </c>
      <c r="AA17" s="110"/>
    </row>
    <row r="18" spans="1:27" ht="14.25" customHeight="1">
      <c r="A18" s="367">
        <v>17</v>
      </c>
      <c r="B18" s="399" t="s">
        <v>769</v>
      </c>
      <c r="C18" s="369" t="s">
        <v>1027</v>
      </c>
      <c r="D18" s="375" t="s">
        <v>532</v>
      </c>
      <c r="E18" s="367" t="s">
        <v>1195</v>
      </c>
      <c r="F18" s="368" t="s">
        <v>105</v>
      </c>
      <c r="G18" s="400" t="s">
        <v>394</v>
      </c>
      <c r="H18" s="361" t="s">
        <v>1038</v>
      </c>
      <c r="I18" s="1356"/>
      <c r="J18" s="1364"/>
      <c r="K18" s="1360"/>
      <c r="L18" s="1378"/>
      <c r="M18" s="1377"/>
      <c r="N18" s="110">
        <v>7</v>
      </c>
      <c r="O18" s="110">
        <v>4</v>
      </c>
      <c r="P18" s="110">
        <v>8</v>
      </c>
      <c r="Q18" s="110">
        <v>8</v>
      </c>
      <c r="R18" s="110">
        <v>1</v>
      </c>
      <c r="S18" s="110">
        <v>44</v>
      </c>
      <c r="T18" s="110">
        <v>2</v>
      </c>
      <c r="U18" s="110">
        <v>16</v>
      </c>
      <c r="V18" s="110">
        <v>9</v>
      </c>
      <c r="W18" s="110">
        <v>6</v>
      </c>
      <c r="X18" s="110">
        <v>3</v>
      </c>
      <c r="Y18" s="110">
        <v>2</v>
      </c>
      <c r="Z18" s="110">
        <f t="shared" si="0"/>
        <v>110</v>
      </c>
      <c r="AA18" s="110"/>
    </row>
    <row r="19" spans="1:27" ht="85.5" customHeight="1">
      <c r="A19" s="367">
        <v>18</v>
      </c>
      <c r="B19" s="399" t="s">
        <v>1076</v>
      </c>
      <c r="C19" s="369" t="s">
        <v>850</v>
      </c>
      <c r="D19" s="375" t="s">
        <v>532</v>
      </c>
      <c r="E19" s="367" t="s">
        <v>18</v>
      </c>
      <c r="F19" s="372" t="s">
        <v>1339</v>
      </c>
      <c r="G19" s="400" t="s">
        <v>888</v>
      </c>
      <c r="H19" s="361" t="s">
        <v>1038</v>
      </c>
      <c r="I19" s="1356"/>
      <c r="J19" s="1364"/>
      <c r="K19" s="1360"/>
      <c r="L19" s="1378"/>
      <c r="M19" s="1377"/>
      <c r="N19" s="110">
        <v>47</v>
      </c>
      <c r="O19" s="110">
        <v>26</v>
      </c>
      <c r="P19" s="110">
        <v>42</v>
      </c>
      <c r="Q19" s="110">
        <v>31</v>
      </c>
      <c r="R19" s="110">
        <v>25</v>
      </c>
      <c r="S19" s="110">
        <v>25</v>
      </c>
      <c r="T19" s="110">
        <v>22</v>
      </c>
      <c r="U19" s="110">
        <v>70</v>
      </c>
      <c r="V19" s="110">
        <v>38</v>
      </c>
      <c r="W19" s="110">
        <v>27</v>
      </c>
      <c r="X19" s="110">
        <v>30</v>
      </c>
      <c r="Y19" s="110">
        <v>66</v>
      </c>
      <c r="Z19" s="110">
        <f t="shared" si="0"/>
        <v>449</v>
      </c>
      <c r="AA19" s="110"/>
    </row>
    <row r="20" spans="1:27" ht="28.5">
      <c r="A20" s="367">
        <v>19</v>
      </c>
      <c r="B20" s="399" t="s">
        <v>748</v>
      </c>
      <c r="C20" s="369" t="s">
        <v>764</v>
      </c>
      <c r="D20" s="375" t="s">
        <v>532</v>
      </c>
      <c r="E20" s="367" t="s">
        <v>338</v>
      </c>
      <c r="F20" s="368" t="s">
        <v>506</v>
      </c>
      <c r="G20" s="400" t="s">
        <v>394</v>
      </c>
      <c r="H20" s="361" t="s">
        <v>1038</v>
      </c>
      <c r="I20" s="1356"/>
      <c r="J20" s="1364"/>
      <c r="K20" s="1360"/>
      <c r="L20" s="1378"/>
      <c r="M20" s="1377"/>
      <c r="N20" s="110">
        <v>33</v>
      </c>
      <c r="O20" s="110">
        <v>29</v>
      </c>
      <c r="P20" s="110">
        <v>34</v>
      </c>
      <c r="Q20" s="110">
        <v>13</v>
      </c>
      <c r="R20" s="110">
        <v>31</v>
      </c>
      <c r="S20" s="110">
        <v>23</v>
      </c>
      <c r="T20" s="367">
        <v>31</v>
      </c>
      <c r="U20" s="110">
        <v>38</v>
      </c>
      <c r="V20" s="110">
        <v>31</v>
      </c>
      <c r="W20" s="110">
        <v>17</v>
      </c>
      <c r="X20" s="110">
        <v>16</v>
      </c>
      <c r="Y20" s="110">
        <v>48</v>
      </c>
      <c r="Z20" s="110">
        <f t="shared" si="0"/>
        <v>344</v>
      </c>
      <c r="AA20" s="110"/>
    </row>
    <row r="21" spans="1:27" ht="16.7" customHeight="1">
      <c r="A21" s="367">
        <v>20</v>
      </c>
      <c r="B21" s="399" t="s">
        <v>374</v>
      </c>
      <c r="C21" s="369" t="s">
        <v>495</v>
      </c>
      <c r="D21" s="375" t="s">
        <v>532</v>
      </c>
      <c r="E21" s="367" t="s">
        <v>339</v>
      </c>
      <c r="F21" s="368" t="s">
        <v>16</v>
      </c>
      <c r="G21" s="400" t="s">
        <v>394</v>
      </c>
      <c r="H21" s="361" t="s">
        <v>1038</v>
      </c>
      <c r="I21" s="1356"/>
      <c r="J21" s="1364"/>
      <c r="K21" s="1360"/>
      <c r="L21" s="1378"/>
      <c r="M21" s="1377"/>
      <c r="N21" s="110">
        <v>46</v>
      </c>
      <c r="O21" s="110">
        <v>75</v>
      </c>
      <c r="P21" s="110">
        <v>59</v>
      </c>
      <c r="Q21" s="110">
        <v>65</v>
      </c>
      <c r="R21" s="110">
        <v>49</v>
      </c>
      <c r="S21" s="110">
        <v>84</v>
      </c>
      <c r="T21" s="110">
        <v>90</v>
      </c>
      <c r="U21" s="110">
        <v>69</v>
      </c>
      <c r="V21" s="110">
        <v>104</v>
      </c>
      <c r="W21" s="110">
        <v>112</v>
      </c>
      <c r="X21" s="110">
        <v>84</v>
      </c>
      <c r="Y21" s="110">
        <v>77</v>
      </c>
      <c r="Z21" s="110">
        <f t="shared" si="0"/>
        <v>914</v>
      </c>
      <c r="AA21" s="110"/>
    </row>
    <row r="22" spans="1:27" ht="14.25" customHeight="1">
      <c r="A22" s="367">
        <v>21</v>
      </c>
      <c r="B22" s="399" t="s">
        <v>374</v>
      </c>
      <c r="C22" s="369" t="s">
        <v>451</v>
      </c>
      <c r="D22" s="375" t="s">
        <v>532</v>
      </c>
      <c r="E22" s="367" t="s">
        <v>861</v>
      </c>
      <c r="F22" s="372" t="s">
        <v>17</v>
      </c>
      <c r="G22" s="400" t="s">
        <v>852</v>
      </c>
      <c r="H22" s="361" t="s">
        <v>1038</v>
      </c>
      <c r="I22" s="1356"/>
      <c r="J22" s="1364"/>
      <c r="K22" s="1360"/>
      <c r="L22" s="1378"/>
      <c r="M22" s="1377"/>
      <c r="N22" s="110">
        <v>29</v>
      </c>
      <c r="O22" s="110">
        <v>11</v>
      </c>
      <c r="P22" s="110">
        <v>40</v>
      </c>
      <c r="Q22" s="110">
        <v>36</v>
      </c>
      <c r="R22" s="110">
        <v>40</v>
      </c>
      <c r="S22" s="110">
        <v>14</v>
      </c>
      <c r="T22" s="110">
        <v>30</v>
      </c>
      <c r="U22" s="110">
        <v>16</v>
      </c>
      <c r="V22" s="110">
        <v>26</v>
      </c>
      <c r="W22" s="110">
        <v>113</v>
      </c>
      <c r="X22" s="110">
        <v>35</v>
      </c>
      <c r="Y22" s="110">
        <v>26</v>
      </c>
      <c r="Z22" s="110">
        <f t="shared" si="0"/>
        <v>416</v>
      </c>
      <c r="AA22" s="110"/>
    </row>
    <row r="23" spans="1:27" ht="14.25" customHeight="1">
      <c r="A23" s="367">
        <v>22</v>
      </c>
      <c r="B23" s="399" t="s">
        <v>374</v>
      </c>
      <c r="C23" s="369" t="s">
        <v>879</v>
      </c>
      <c r="D23" s="375" t="s">
        <v>532</v>
      </c>
      <c r="E23" s="367" t="s">
        <v>574</v>
      </c>
      <c r="F23" s="368" t="s">
        <v>723</v>
      </c>
      <c r="G23" s="400" t="s">
        <v>890</v>
      </c>
      <c r="H23" s="361" t="s">
        <v>1165</v>
      </c>
      <c r="I23" s="1364" t="s">
        <v>1498</v>
      </c>
      <c r="J23" s="1364" t="s">
        <v>1499</v>
      </c>
      <c r="K23" s="1350" t="s">
        <v>1500</v>
      </c>
      <c r="L23" s="474" t="s">
        <v>1314</v>
      </c>
      <c r="M23" s="1377"/>
      <c r="N23" s="110" t="s">
        <v>1311</v>
      </c>
      <c r="O23" s="110" t="s">
        <v>1311</v>
      </c>
      <c r="P23" s="110" t="s">
        <v>1311</v>
      </c>
      <c r="Q23" s="110" t="s">
        <v>1311</v>
      </c>
      <c r="R23" s="110" t="s">
        <v>481</v>
      </c>
      <c r="S23" s="110" t="s">
        <v>1311</v>
      </c>
      <c r="T23" s="110" t="s">
        <v>1311</v>
      </c>
      <c r="U23" s="110" t="s">
        <v>1311</v>
      </c>
      <c r="V23" s="110" t="s">
        <v>1379</v>
      </c>
      <c r="W23" s="110" t="s">
        <v>1311</v>
      </c>
      <c r="X23" s="110" t="s">
        <v>1311</v>
      </c>
      <c r="Y23" s="110" t="s">
        <v>1311</v>
      </c>
      <c r="Z23" s="110">
        <f t="shared" ref="Z23:Z57" si="1">SUM(N23:Y23)</f>
        <v>0</v>
      </c>
      <c r="AA23" s="110"/>
    </row>
    <row r="24" spans="1:27" ht="28.5">
      <c r="A24" s="367">
        <v>23</v>
      </c>
      <c r="B24" s="399" t="s">
        <v>748</v>
      </c>
      <c r="C24" s="369" t="s">
        <v>531</v>
      </c>
      <c r="D24" s="375" t="s">
        <v>532</v>
      </c>
      <c r="E24" s="367" t="s">
        <v>758</v>
      </c>
      <c r="F24" s="368" t="s">
        <v>78</v>
      </c>
      <c r="G24" s="400" t="s">
        <v>596</v>
      </c>
      <c r="H24" s="361" t="s">
        <v>1038</v>
      </c>
      <c r="I24" s="1364"/>
      <c r="J24" s="1364"/>
      <c r="K24" s="1350"/>
      <c r="L24" s="1352" t="s">
        <v>1412</v>
      </c>
      <c r="M24" s="1377"/>
      <c r="N24" s="110">
        <v>12</v>
      </c>
      <c r="O24" s="110">
        <v>9</v>
      </c>
      <c r="P24" s="110">
        <v>163</v>
      </c>
      <c r="Q24" s="110">
        <v>28</v>
      </c>
      <c r="R24" s="110">
        <v>5</v>
      </c>
      <c r="S24" s="110">
        <v>5</v>
      </c>
      <c r="T24" s="110">
        <v>14</v>
      </c>
      <c r="U24" s="110">
        <v>8</v>
      </c>
      <c r="V24" s="110">
        <v>7</v>
      </c>
      <c r="W24" s="110">
        <v>3</v>
      </c>
      <c r="X24" s="110">
        <v>0</v>
      </c>
      <c r="Y24" s="110">
        <v>9</v>
      </c>
      <c r="Z24" s="110">
        <f t="shared" si="1"/>
        <v>263</v>
      </c>
      <c r="AA24" s="110"/>
    </row>
    <row r="25" spans="1:27" ht="14.25" customHeight="1">
      <c r="A25" s="367">
        <v>24</v>
      </c>
      <c r="B25" s="399" t="s">
        <v>769</v>
      </c>
      <c r="C25" s="369" t="s">
        <v>1027</v>
      </c>
      <c r="D25" s="375" t="s">
        <v>532</v>
      </c>
      <c r="E25" s="367" t="s">
        <v>862</v>
      </c>
      <c r="F25" s="368" t="s">
        <v>508</v>
      </c>
      <c r="G25" s="400" t="s">
        <v>596</v>
      </c>
      <c r="H25" s="361" t="s">
        <v>1038</v>
      </c>
      <c r="I25" s="1364"/>
      <c r="J25" s="1364"/>
      <c r="K25" s="1350"/>
      <c r="L25" s="1352"/>
      <c r="M25" s="1377"/>
      <c r="N25" s="110">
        <v>2</v>
      </c>
      <c r="O25" s="110">
        <v>0</v>
      </c>
      <c r="P25" s="110">
        <v>21</v>
      </c>
      <c r="Q25" s="110">
        <v>8</v>
      </c>
      <c r="R25" s="110">
        <v>2</v>
      </c>
      <c r="S25" s="110">
        <v>0</v>
      </c>
      <c r="T25" s="110">
        <v>0</v>
      </c>
      <c r="U25" s="110">
        <v>13</v>
      </c>
      <c r="V25" s="110">
        <v>8</v>
      </c>
      <c r="W25" s="110">
        <v>0</v>
      </c>
      <c r="X25" s="110">
        <v>5</v>
      </c>
      <c r="Y25" s="110">
        <v>2</v>
      </c>
      <c r="Z25" s="110">
        <f t="shared" si="1"/>
        <v>61</v>
      </c>
      <c r="AA25" s="110"/>
    </row>
    <row r="26" spans="1:27" ht="28.5">
      <c r="A26" s="367">
        <v>25</v>
      </c>
      <c r="B26" s="399" t="s">
        <v>387</v>
      </c>
      <c r="C26" s="369" t="s">
        <v>454</v>
      </c>
      <c r="D26" s="375" t="s">
        <v>532</v>
      </c>
      <c r="E26" s="367" t="s">
        <v>450</v>
      </c>
      <c r="F26" s="372" t="s">
        <v>79</v>
      </c>
      <c r="G26" s="400" t="s">
        <v>890</v>
      </c>
      <c r="H26" s="361" t="s">
        <v>1038</v>
      </c>
      <c r="I26" s="1364"/>
      <c r="J26" s="1364"/>
      <c r="K26" s="1350"/>
      <c r="L26" s="1352"/>
      <c r="M26" s="1377"/>
      <c r="N26" s="110">
        <v>2</v>
      </c>
      <c r="O26" s="110">
        <v>3</v>
      </c>
      <c r="P26" s="110">
        <v>10</v>
      </c>
      <c r="Q26" s="110">
        <v>0</v>
      </c>
      <c r="R26" s="110">
        <v>0</v>
      </c>
      <c r="S26" s="110">
        <v>0</v>
      </c>
      <c r="T26" s="110">
        <v>0</v>
      </c>
      <c r="U26" s="110">
        <v>19</v>
      </c>
      <c r="V26" s="110">
        <v>0</v>
      </c>
      <c r="W26" s="110">
        <v>0</v>
      </c>
      <c r="X26" s="110">
        <v>0</v>
      </c>
      <c r="Y26" s="110">
        <v>0</v>
      </c>
      <c r="Z26" s="110">
        <f t="shared" si="1"/>
        <v>34</v>
      </c>
      <c r="AA26" s="110"/>
    </row>
    <row r="27" spans="1:27" ht="14.25" customHeight="1">
      <c r="A27" s="367">
        <v>26</v>
      </c>
      <c r="B27" s="399" t="s">
        <v>257</v>
      </c>
      <c r="C27" s="369" t="s">
        <v>697</v>
      </c>
      <c r="D27" s="375" t="s">
        <v>532</v>
      </c>
      <c r="E27" s="367" t="s">
        <v>863</v>
      </c>
      <c r="F27" s="368" t="s">
        <v>698</v>
      </c>
      <c r="G27" s="400" t="s">
        <v>890</v>
      </c>
      <c r="H27" s="361" t="s">
        <v>1038</v>
      </c>
      <c r="I27" s="1364"/>
      <c r="J27" s="1364"/>
      <c r="K27" s="1350"/>
      <c r="L27" s="1352"/>
      <c r="M27" s="1377"/>
      <c r="N27" s="110">
        <v>0</v>
      </c>
      <c r="O27" s="110">
        <v>0</v>
      </c>
      <c r="P27" s="110">
        <v>7</v>
      </c>
      <c r="Q27" s="110">
        <v>0</v>
      </c>
      <c r="R27" s="110">
        <v>1</v>
      </c>
      <c r="S27" s="110">
        <v>0</v>
      </c>
      <c r="T27" s="110">
        <v>0</v>
      </c>
      <c r="U27" s="110">
        <v>0</v>
      </c>
      <c r="V27" s="110">
        <v>1</v>
      </c>
      <c r="W27" s="110">
        <v>0</v>
      </c>
      <c r="X27" s="110">
        <v>0</v>
      </c>
      <c r="Y27" s="110">
        <v>11</v>
      </c>
      <c r="Z27" s="110">
        <f t="shared" si="1"/>
        <v>20</v>
      </c>
      <c r="AA27" s="110"/>
    </row>
    <row r="28" spans="1:27" ht="14.25" customHeight="1">
      <c r="A28" s="367">
        <v>27</v>
      </c>
      <c r="B28" s="399" t="s">
        <v>769</v>
      </c>
      <c r="C28" s="369" t="s">
        <v>1027</v>
      </c>
      <c r="D28" s="375" t="s">
        <v>532</v>
      </c>
      <c r="E28" s="367" t="s">
        <v>864</v>
      </c>
      <c r="F28" s="368" t="s">
        <v>687</v>
      </c>
      <c r="G28" s="400" t="s">
        <v>890</v>
      </c>
      <c r="H28" s="361" t="s">
        <v>1038</v>
      </c>
      <c r="I28" s="1364"/>
      <c r="J28" s="1364"/>
      <c r="K28" s="1350"/>
      <c r="L28" s="1352"/>
      <c r="M28" s="1377"/>
      <c r="N28" s="110">
        <v>18</v>
      </c>
      <c r="O28" s="110">
        <v>24</v>
      </c>
      <c r="P28" s="110">
        <v>41</v>
      </c>
      <c r="Q28" s="110">
        <v>8</v>
      </c>
      <c r="R28" s="110">
        <v>2</v>
      </c>
      <c r="S28" s="110">
        <v>34</v>
      </c>
      <c r="T28" s="110">
        <v>7</v>
      </c>
      <c r="U28" s="110">
        <v>5</v>
      </c>
      <c r="V28" s="110">
        <v>9</v>
      </c>
      <c r="W28" s="110">
        <v>9</v>
      </c>
      <c r="X28" s="110">
        <v>10</v>
      </c>
      <c r="Y28" s="110">
        <v>11</v>
      </c>
      <c r="Z28" s="110">
        <f t="shared" si="1"/>
        <v>178</v>
      </c>
      <c r="AA28" s="110"/>
    </row>
    <row r="29" spans="1:27" ht="28.5">
      <c r="A29" s="367">
        <v>28</v>
      </c>
      <c r="B29" s="368" t="s">
        <v>688</v>
      </c>
      <c r="C29" s="369" t="s">
        <v>752</v>
      </c>
      <c r="D29" s="500" t="s">
        <v>1299</v>
      </c>
      <c r="E29" s="367" t="s">
        <v>1197</v>
      </c>
      <c r="F29" s="372" t="s">
        <v>8</v>
      </c>
      <c r="G29" s="369"/>
      <c r="H29" s="110" t="s">
        <v>1038</v>
      </c>
      <c r="I29" s="1364"/>
      <c r="J29" s="1364"/>
      <c r="K29" s="1350"/>
      <c r="L29" s="474" t="s">
        <v>1315</v>
      </c>
      <c r="M29" s="1377"/>
      <c r="N29" s="110" t="s">
        <v>1301</v>
      </c>
      <c r="O29" s="110" t="s">
        <v>1301</v>
      </c>
      <c r="P29" s="110" t="s">
        <v>1301</v>
      </c>
      <c r="Q29" s="110" t="s">
        <v>1301</v>
      </c>
      <c r="R29" s="110" t="s">
        <v>1299</v>
      </c>
      <c r="S29" s="110" t="s">
        <v>1301</v>
      </c>
      <c r="T29" s="110" t="s">
        <v>1301</v>
      </c>
      <c r="U29" s="110" t="s">
        <v>1301</v>
      </c>
      <c r="V29" s="110" t="s">
        <v>1380</v>
      </c>
      <c r="W29" s="110" t="s">
        <v>1301</v>
      </c>
      <c r="X29" s="110" t="s">
        <v>1301</v>
      </c>
      <c r="Y29" s="110" t="s">
        <v>1301</v>
      </c>
      <c r="Z29" s="110">
        <f t="shared" si="1"/>
        <v>0</v>
      </c>
      <c r="AA29" s="110"/>
    </row>
    <row r="30" spans="1:27" ht="14.25" customHeight="1">
      <c r="A30" s="367">
        <v>29</v>
      </c>
      <c r="B30" s="399" t="s">
        <v>769</v>
      </c>
      <c r="C30" s="369" t="s">
        <v>1049</v>
      </c>
      <c r="D30" s="375" t="s">
        <v>532</v>
      </c>
      <c r="E30" s="367" t="s">
        <v>343</v>
      </c>
      <c r="F30" s="368" t="s">
        <v>1091</v>
      </c>
      <c r="G30" s="400" t="s">
        <v>870</v>
      </c>
      <c r="H30" s="361" t="s">
        <v>1038</v>
      </c>
      <c r="I30" s="1356" t="s">
        <v>331</v>
      </c>
      <c r="J30" s="1351" t="s">
        <v>344</v>
      </c>
      <c r="K30" s="1354" t="s">
        <v>1156</v>
      </c>
      <c r="L30" s="1370" t="s">
        <v>1203</v>
      </c>
      <c r="M30" s="1377"/>
      <c r="N30" s="110">
        <v>0</v>
      </c>
      <c r="O30" s="110">
        <v>2</v>
      </c>
      <c r="P30" s="51">
        <v>4</v>
      </c>
      <c r="Q30" s="110">
        <v>1</v>
      </c>
      <c r="R30" s="110">
        <v>2</v>
      </c>
      <c r="S30" s="110">
        <v>2</v>
      </c>
      <c r="T30" s="110">
        <v>9</v>
      </c>
      <c r="U30" s="110">
        <v>0</v>
      </c>
      <c r="V30" s="467">
        <v>2</v>
      </c>
      <c r="W30" s="401">
        <v>0</v>
      </c>
      <c r="X30" s="401">
        <v>0</v>
      </c>
      <c r="Y30" s="110">
        <v>2</v>
      </c>
      <c r="Z30" s="110">
        <f t="shared" si="1"/>
        <v>24</v>
      </c>
      <c r="AA30" s="110"/>
    </row>
    <row r="31" spans="1:27" ht="14.25" customHeight="1">
      <c r="A31" s="367">
        <v>30</v>
      </c>
      <c r="B31" s="399" t="s">
        <v>455</v>
      </c>
      <c r="C31" s="369" t="s">
        <v>1129</v>
      </c>
      <c r="D31" s="375" t="s">
        <v>532</v>
      </c>
      <c r="E31" s="367" t="s">
        <v>1130</v>
      </c>
      <c r="F31" s="368" t="s">
        <v>933</v>
      </c>
      <c r="G31" s="400" t="s">
        <v>518</v>
      </c>
      <c r="H31" s="361" t="s">
        <v>1038</v>
      </c>
      <c r="I31" s="1356"/>
      <c r="J31" s="1351"/>
      <c r="K31" s="1354"/>
      <c r="L31" s="1371"/>
      <c r="M31" s="1377"/>
      <c r="N31" s="110">
        <v>13</v>
      </c>
      <c r="O31" s="110">
        <v>20</v>
      </c>
      <c r="P31" s="51">
        <v>3</v>
      </c>
      <c r="Q31" s="110">
        <v>9</v>
      </c>
      <c r="R31" s="110">
        <v>7</v>
      </c>
      <c r="S31" s="110">
        <v>9</v>
      </c>
      <c r="T31" s="110">
        <v>8</v>
      </c>
      <c r="U31" s="110">
        <v>24</v>
      </c>
      <c r="V31" s="467">
        <v>18</v>
      </c>
      <c r="W31" s="401">
        <v>27</v>
      </c>
      <c r="X31" s="401">
        <v>28</v>
      </c>
      <c r="Y31" s="110">
        <v>23</v>
      </c>
      <c r="Z31" s="110">
        <f t="shared" si="1"/>
        <v>189</v>
      </c>
      <c r="AA31" s="110"/>
    </row>
    <row r="32" spans="1:27" ht="14.25" customHeight="1">
      <c r="A32" s="367">
        <v>31</v>
      </c>
      <c r="B32" s="399" t="s">
        <v>769</v>
      </c>
      <c r="C32" s="369" t="s">
        <v>764</v>
      </c>
      <c r="D32" s="375" t="s">
        <v>532</v>
      </c>
      <c r="E32" s="367" t="s">
        <v>345</v>
      </c>
      <c r="F32" s="368" t="s">
        <v>80</v>
      </c>
      <c r="G32" s="400" t="s">
        <v>756</v>
      </c>
      <c r="H32" s="361" t="s">
        <v>1038</v>
      </c>
      <c r="I32" s="1356"/>
      <c r="J32" s="1351"/>
      <c r="K32" s="1354"/>
      <c r="L32" s="1371"/>
      <c r="M32" s="1377"/>
      <c r="N32" s="110">
        <v>10</v>
      </c>
      <c r="O32" s="110">
        <v>1</v>
      </c>
      <c r="P32" s="51">
        <v>4</v>
      </c>
      <c r="Q32" s="110">
        <v>1</v>
      </c>
      <c r="R32" s="110">
        <v>2</v>
      </c>
      <c r="S32" s="110">
        <v>7</v>
      </c>
      <c r="T32" s="110">
        <v>5</v>
      </c>
      <c r="U32" s="110">
        <v>5</v>
      </c>
      <c r="V32" s="468">
        <v>5</v>
      </c>
      <c r="W32" s="401">
        <v>1</v>
      </c>
      <c r="X32" s="401">
        <v>5</v>
      </c>
      <c r="Y32" s="110">
        <v>10</v>
      </c>
      <c r="Z32" s="110">
        <f t="shared" si="1"/>
        <v>56</v>
      </c>
      <c r="AA32" s="110"/>
    </row>
    <row r="33" spans="1:28" ht="28.5">
      <c r="A33" s="367">
        <v>32</v>
      </c>
      <c r="B33" s="368" t="s">
        <v>257</v>
      </c>
      <c r="C33" s="369" t="s">
        <v>708</v>
      </c>
      <c r="D33" s="375" t="s">
        <v>532</v>
      </c>
      <c r="E33" s="367" t="s">
        <v>754</v>
      </c>
      <c r="F33" s="372" t="s">
        <v>410</v>
      </c>
      <c r="G33" s="369"/>
      <c r="H33" s="110" t="s">
        <v>1038</v>
      </c>
      <c r="I33" s="1356"/>
      <c r="J33" s="1351"/>
      <c r="K33" s="1354"/>
      <c r="L33" s="1371"/>
      <c r="M33" s="1377"/>
      <c r="N33" s="110">
        <v>0</v>
      </c>
      <c r="O33" s="110">
        <v>0</v>
      </c>
      <c r="P33" s="51">
        <v>2</v>
      </c>
      <c r="Q33" s="110">
        <v>0</v>
      </c>
      <c r="R33" s="110">
        <v>0</v>
      </c>
      <c r="S33" s="110">
        <v>5</v>
      </c>
      <c r="T33" s="110">
        <v>0</v>
      </c>
      <c r="U33" s="110">
        <v>0</v>
      </c>
      <c r="V33" s="468">
        <v>0</v>
      </c>
      <c r="W33" s="401">
        <v>0</v>
      </c>
      <c r="X33" s="468">
        <v>0</v>
      </c>
      <c r="Y33" s="110">
        <v>0</v>
      </c>
      <c r="Z33" s="110">
        <f t="shared" si="1"/>
        <v>7</v>
      </c>
      <c r="AA33" s="110"/>
    </row>
    <row r="34" spans="1:28" ht="14.25" customHeight="1">
      <c r="A34" s="367">
        <v>33</v>
      </c>
      <c r="B34" s="368" t="s">
        <v>1056</v>
      </c>
      <c r="C34" s="369" t="s">
        <v>811</v>
      </c>
      <c r="D34" s="498" t="s">
        <v>1302</v>
      </c>
      <c r="E34" s="367" t="s">
        <v>52</v>
      </c>
      <c r="F34" s="372" t="s">
        <v>1023</v>
      </c>
      <c r="G34" s="369"/>
      <c r="H34" s="110" t="s">
        <v>1038</v>
      </c>
      <c r="I34" s="1356"/>
      <c r="J34" s="1351"/>
      <c r="K34" s="1354"/>
      <c r="L34" s="1371"/>
      <c r="M34" s="1377"/>
      <c r="N34" s="110" t="s">
        <v>1301</v>
      </c>
      <c r="O34" s="110" t="s">
        <v>1301</v>
      </c>
      <c r="P34" s="110" t="s">
        <v>1301</v>
      </c>
      <c r="Q34" s="110" t="s">
        <v>1301</v>
      </c>
      <c r="R34" s="110" t="s">
        <v>1299</v>
      </c>
      <c r="S34" s="110" t="s">
        <v>1301</v>
      </c>
      <c r="T34" s="110" t="s">
        <v>1301</v>
      </c>
      <c r="U34" s="110" t="s">
        <v>1301</v>
      </c>
      <c r="V34" s="110" t="s">
        <v>1380</v>
      </c>
      <c r="W34" s="110" t="s">
        <v>1301</v>
      </c>
      <c r="X34" s="467" t="s">
        <v>1388</v>
      </c>
      <c r="Y34" s="110" t="s">
        <v>1301</v>
      </c>
      <c r="Z34" s="110">
        <f t="shared" si="1"/>
        <v>0</v>
      </c>
      <c r="AA34" s="110"/>
    </row>
    <row r="35" spans="1:28" ht="14.25" customHeight="1">
      <c r="A35" s="367">
        <v>34</v>
      </c>
      <c r="B35" s="368" t="s">
        <v>1056</v>
      </c>
      <c r="C35" s="369" t="s">
        <v>1129</v>
      </c>
      <c r="D35" s="375" t="s">
        <v>532</v>
      </c>
      <c r="E35" s="367" t="s">
        <v>53</v>
      </c>
      <c r="F35" s="372" t="s">
        <v>561</v>
      </c>
      <c r="G35" s="369"/>
      <c r="H35" s="110" t="s">
        <v>1038</v>
      </c>
      <c r="I35" s="1356"/>
      <c r="J35" s="1351"/>
      <c r="K35" s="1354"/>
      <c r="L35" s="1371"/>
      <c r="M35" s="1377"/>
      <c r="N35" s="110">
        <v>0</v>
      </c>
      <c r="O35" s="110">
        <v>26</v>
      </c>
      <c r="P35" s="51">
        <v>0</v>
      </c>
      <c r="Q35" s="110">
        <v>14</v>
      </c>
      <c r="R35" s="110">
        <v>8</v>
      </c>
      <c r="S35" s="110">
        <v>12</v>
      </c>
      <c r="T35" s="110">
        <v>35</v>
      </c>
      <c r="U35" s="110">
        <v>20</v>
      </c>
      <c r="V35" s="517">
        <v>13</v>
      </c>
      <c r="W35" s="518">
        <v>28</v>
      </c>
      <c r="X35" s="468">
        <v>15</v>
      </c>
      <c r="Y35" s="110">
        <v>14</v>
      </c>
      <c r="Z35" s="110">
        <f t="shared" si="1"/>
        <v>185</v>
      </c>
      <c r="AA35" s="110"/>
    </row>
    <row r="36" spans="1:28" s="110" customFormat="1" ht="16.7" customHeight="1">
      <c r="A36" s="367">
        <v>35</v>
      </c>
      <c r="B36" s="368" t="s">
        <v>769</v>
      </c>
      <c r="C36" s="369" t="s">
        <v>380</v>
      </c>
      <c r="D36" s="375" t="s">
        <v>532</v>
      </c>
      <c r="E36" s="367" t="s">
        <v>164</v>
      </c>
      <c r="F36" s="368" t="s">
        <v>197</v>
      </c>
      <c r="G36" s="373"/>
      <c r="H36" s="110" t="s">
        <v>1038</v>
      </c>
      <c r="I36" s="1356"/>
      <c r="J36" s="1351"/>
      <c r="K36" s="1354"/>
      <c r="L36" s="1371"/>
      <c r="M36" s="1377"/>
      <c r="N36" s="110">
        <v>0</v>
      </c>
      <c r="O36" s="110">
        <v>0</v>
      </c>
      <c r="P36" s="110">
        <v>15</v>
      </c>
      <c r="Q36" s="110">
        <v>2</v>
      </c>
      <c r="R36" s="110">
        <v>5</v>
      </c>
      <c r="S36" s="110">
        <v>12</v>
      </c>
      <c r="T36" s="110">
        <v>9</v>
      </c>
      <c r="U36" s="110">
        <v>10</v>
      </c>
      <c r="V36" s="517">
        <v>3</v>
      </c>
      <c r="W36" s="517">
        <v>7</v>
      </c>
      <c r="X36" s="467">
        <v>0</v>
      </c>
      <c r="Y36" s="110">
        <v>3</v>
      </c>
      <c r="Z36" s="110">
        <f t="shared" si="1"/>
        <v>66</v>
      </c>
      <c r="AB36" s="51"/>
    </row>
    <row r="37" spans="1:28" ht="14.25" customHeight="1">
      <c r="A37" s="367">
        <v>36</v>
      </c>
      <c r="B37" s="399" t="s">
        <v>476</v>
      </c>
      <c r="C37" s="369" t="s">
        <v>380</v>
      </c>
      <c r="D37" s="375" t="s">
        <v>532</v>
      </c>
      <c r="E37" s="367" t="s">
        <v>694</v>
      </c>
      <c r="F37" s="368" t="s">
        <v>81</v>
      </c>
      <c r="G37" s="400" t="s">
        <v>475</v>
      </c>
      <c r="H37" s="361" t="s">
        <v>1038</v>
      </c>
      <c r="I37" s="1356"/>
      <c r="J37" s="1351"/>
      <c r="K37" s="1354"/>
      <c r="L37" s="1371"/>
      <c r="M37" s="1377"/>
      <c r="N37" s="110">
        <v>3</v>
      </c>
      <c r="O37" s="110">
        <v>0</v>
      </c>
      <c r="P37" s="51">
        <v>1</v>
      </c>
      <c r="Q37" s="110">
        <v>7</v>
      </c>
      <c r="R37" s="110">
        <v>7</v>
      </c>
      <c r="S37" s="110">
        <v>10</v>
      </c>
      <c r="T37" s="110">
        <v>10</v>
      </c>
      <c r="U37" s="110">
        <v>1</v>
      </c>
      <c r="V37" s="518">
        <v>6</v>
      </c>
      <c r="W37" s="518">
        <v>3</v>
      </c>
      <c r="X37" s="468">
        <v>2</v>
      </c>
      <c r="Y37" s="110">
        <v>2</v>
      </c>
      <c r="Z37" s="110">
        <f t="shared" si="1"/>
        <v>52</v>
      </c>
      <c r="AA37" s="110"/>
    </row>
    <row r="38" spans="1:28" ht="121.5">
      <c r="A38" s="367">
        <v>37</v>
      </c>
      <c r="B38" s="368" t="s">
        <v>749</v>
      </c>
      <c r="C38" s="369" t="s">
        <v>495</v>
      </c>
      <c r="D38" s="375" t="s">
        <v>532</v>
      </c>
      <c r="E38" s="367" t="s">
        <v>1094</v>
      </c>
      <c r="F38" s="368" t="s">
        <v>5</v>
      </c>
      <c r="G38" s="400" t="s">
        <v>891</v>
      </c>
      <c r="H38" s="361" t="s">
        <v>1038</v>
      </c>
      <c r="I38" s="504" t="s">
        <v>1316</v>
      </c>
      <c r="J38" s="504" t="s">
        <v>1317</v>
      </c>
      <c r="K38" s="256" t="s">
        <v>49</v>
      </c>
      <c r="L38" s="459" t="s">
        <v>1318</v>
      </c>
      <c r="M38" s="1377"/>
      <c r="N38" s="110">
        <v>1</v>
      </c>
      <c r="O38" s="110">
        <v>0</v>
      </c>
      <c r="P38" s="51">
        <v>6</v>
      </c>
      <c r="Q38" s="110">
        <v>0</v>
      </c>
      <c r="R38" s="110">
        <v>3</v>
      </c>
      <c r="S38" s="110">
        <v>0</v>
      </c>
      <c r="T38" s="110">
        <v>8</v>
      </c>
      <c r="U38" s="110">
        <v>0</v>
      </c>
      <c r="V38" s="110">
        <v>3</v>
      </c>
      <c r="W38" s="110">
        <v>0</v>
      </c>
      <c r="X38" s="467">
        <v>0</v>
      </c>
      <c r="Y38" s="110">
        <v>0</v>
      </c>
      <c r="Z38" s="110">
        <f t="shared" si="1"/>
        <v>21</v>
      </c>
      <c r="AA38" s="110"/>
    </row>
    <row r="39" spans="1:28" ht="30" customHeight="1">
      <c r="A39" s="367">
        <v>38</v>
      </c>
      <c r="B39" s="399" t="s">
        <v>769</v>
      </c>
      <c r="C39" s="369" t="s">
        <v>770</v>
      </c>
      <c r="D39" s="375" t="s">
        <v>532</v>
      </c>
      <c r="E39" s="367" t="s">
        <v>842</v>
      </c>
      <c r="F39" s="368" t="s">
        <v>107</v>
      </c>
      <c r="G39" s="400" t="s">
        <v>457</v>
      </c>
      <c r="H39" s="361" t="s">
        <v>1038</v>
      </c>
      <c r="I39" s="290" t="s">
        <v>2</v>
      </c>
      <c r="J39" s="410">
        <v>8561722</v>
      </c>
      <c r="K39" s="256" t="s">
        <v>1366</v>
      </c>
      <c r="L39" s="418" t="s">
        <v>606</v>
      </c>
      <c r="M39" s="1377"/>
      <c r="N39" s="110" t="s">
        <v>1311</v>
      </c>
      <c r="O39" s="110" t="s">
        <v>1311</v>
      </c>
      <c r="P39" s="110" t="s">
        <v>1311</v>
      </c>
      <c r="Q39" s="110" t="s">
        <v>1311</v>
      </c>
      <c r="R39" s="110" t="s">
        <v>481</v>
      </c>
      <c r="S39" s="110" t="s">
        <v>1311</v>
      </c>
      <c r="T39" s="110" t="s">
        <v>1311</v>
      </c>
      <c r="U39" s="110" t="s">
        <v>1311</v>
      </c>
      <c r="V39" s="110" t="s">
        <v>1379</v>
      </c>
      <c r="W39" s="110" t="s">
        <v>1311</v>
      </c>
      <c r="X39" s="467" t="s">
        <v>1389</v>
      </c>
      <c r="Y39" s="110" t="s">
        <v>1311</v>
      </c>
      <c r="Z39" s="110">
        <f t="shared" si="1"/>
        <v>0</v>
      </c>
      <c r="AA39" s="110"/>
    </row>
    <row r="40" spans="1:28" ht="28.5">
      <c r="A40" s="367">
        <v>39</v>
      </c>
      <c r="B40" s="399" t="s">
        <v>748</v>
      </c>
      <c r="C40" s="369" t="s">
        <v>497</v>
      </c>
      <c r="D40" s="375" t="s">
        <v>532</v>
      </c>
      <c r="E40" s="367" t="s">
        <v>942</v>
      </c>
      <c r="F40" s="368" t="s">
        <v>437</v>
      </c>
      <c r="G40" s="400" t="s">
        <v>841</v>
      </c>
      <c r="H40" s="361" t="s">
        <v>1038</v>
      </c>
      <c r="I40" s="1356">
        <v>1302971</v>
      </c>
      <c r="J40" s="1361" t="s">
        <v>42</v>
      </c>
      <c r="K40" s="1350" t="s">
        <v>1373</v>
      </c>
      <c r="L40" s="1349" t="s">
        <v>1204</v>
      </c>
      <c r="M40" s="1377"/>
      <c r="N40" s="110">
        <v>29</v>
      </c>
      <c r="O40" s="110">
        <v>8</v>
      </c>
      <c r="P40" s="110">
        <v>24</v>
      </c>
      <c r="Q40" s="110">
        <v>10</v>
      </c>
      <c r="R40" s="110">
        <v>12</v>
      </c>
      <c r="S40" s="110">
        <v>11</v>
      </c>
      <c r="T40" s="174">
        <v>13</v>
      </c>
      <c r="U40" s="467">
        <v>15</v>
      </c>
      <c r="V40" s="467">
        <v>33</v>
      </c>
      <c r="W40" s="467">
        <v>5</v>
      </c>
      <c r="X40" s="467">
        <v>23</v>
      </c>
      <c r="Y40" s="110">
        <v>27</v>
      </c>
      <c r="Z40" s="110">
        <f t="shared" si="1"/>
        <v>210</v>
      </c>
      <c r="AA40" s="110"/>
    </row>
    <row r="41" spans="1:28" ht="28.5">
      <c r="A41" s="367">
        <v>40</v>
      </c>
      <c r="B41" s="399" t="s">
        <v>748</v>
      </c>
      <c r="C41" s="369" t="s">
        <v>497</v>
      </c>
      <c r="D41" s="375" t="s">
        <v>532</v>
      </c>
      <c r="E41" s="367" t="s">
        <v>572</v>
      </c>
      <c r="F41" s="372" t="s">
        <v>460</v>
      </c>
      <c r="G41" s="400" t="s">
        <v>822</v>
      </c>
      <c r="H41" s="361" t="s">
        <v>1038</v>
      </c>
      <c r="I41" s="1356"/>
      <c r="J41" s="1361"/>
      <c r="K41" s="1350"/>
      <c r="L41" s="1349"/>
      <c r="M41" s="1377"/>
      <c r="N41" s="110">
        <v>58</v>
      </c>
      <c r="O41" s="110">
        <v>36</v>
      </c>
      <c r="P41" s="110">
        <v>56</v>
      </c>
      <c r="Q41" s="110">
        <v>39</v>
      </c>
      <c r="R41" s="110">
        <v>47</v>
      </c>
      <c r="S41" s="110">
        <v>18</v>
      </c>
      <c r="T41" s="110">
        <v>41</v>
      </c>
      <c r="U41" s="467">
        <v>37</v>
      </c>
      <c r="V41" s="467">
        <v>26</v>
      </c>
      <c r="W41" s="467">
        <v>53</v>
      </c>
      <c r="X41" s="467">
        <v>64</v>
      </c>
      <c r="Y41" s="110">
        <v>53</v>
      </c>
      <c r="Z41" s="110">
        <f t="shared" si="1"/>
        <v>528</v>
      </c>
      <c r="AA41" s="110"/>
    </row>
    <row r="42" spans="1:28" ht="27.75" customHeight="1">
      <c r="A42" s="367">
        <v>41</v>
      </c>
      <c r="B42" s="399" t="s">
        <v>257</v>
      </c>
      <c r="C42" s="369" t="s">
        <v>1051</v>
      </c>
      <c r="D42" s="375" t="s">
        <v>532</v>
      </c>
      <c r="E42" s="367" t="s">
        <v>948</v>
      </c>
      <c r="F42" s="368" t="s">
        <v>412</v>
      </c>
      <c r="G42" s="400" t="s">
        <v>1026</v>
      </c>
      <c r="H42" s="361" t="s">
        <v>1038</v>
      </c>
      <c r="I42" s="414" t="s">
        <v>64</v>
      </c>
      <c r="J42" s="410" t="s">
        <v>42</v>
      </c>
      <c r="K42" s="256" t="s">
        <v>118</v>
      </c>
      <c r="L42" s="429" t="s">
        <v>1160</v>
      </c>
      <c r="M42" s="1377"/>
      <c r="N42" s="110" t="s">
        <v>1311</v>
      </c>
      <c r="O42" s="110" t="s">
        <v>1311</v>
      </c>
      <c r="P42" s="110" t="s">
        <v>1311</v>
      </c>
      <c r="Q42" s="110" t="s">
        <v>1311</v>
      </c>
      <c r="R42" s="110" t="s">
        <v>481</v>
      </c>
      <c r="S42" s="110" t="s">
        <v>1311</v>
      </c>
      <c r="T42" s="110" t="s">
        <v>1311</v>
      </c>
      <c r="U42" s="110" t="s">
        <v>1311</v>
      </c>
      <c r="V42" s="110" t="s">
        <v>1379</v>
      </c>
      <c r="W42" s="110" t="s">
        <v>1311</v>
      </c>
      <c r="X42" s="110" t="s">
        <v>1311</v>
      </c>
      <c r="Y42" s="110" t="s">
        <v>1311</v>
      </c>
      <c r="Z42" s="110">
        <f t="shared" si="1"/>
        <v>0</v>
      </c>
      <c r="AA42" s="110"/>
    </row>
    <row r="43" spans="1:28" ht="22.5" customHeight="1">
      <c r="A43" s="367">
        <v>42</v>
      </c>
      <c r="B43" s="399" t="s">
        <v>257</v>
      </c>
      <c r="C43" s="369" t="s">
        <v>378</v>
      </c>
      <c r="D43" s="375" t="s">
        <v>532</v>
      </c>
      <c r="E43" s="367" t="s">
        <v>582</v>
      </c>
      <c r="F43" s="368" t="s">
        <v>83</v>
      </c>
      <c r="G43" s="400" t="s">
        <v>820</v>
      </c>
      <c r="H43" s="361" t="s">
        <v>1038</v>
      </c>
      <c r="I43" s="414" t="s">
        <v>1374</v>
      </c>
      <c r="J43" s="411" t="s">
        <v>42</v>
      </c>
      <c r="K43" s="256" t="s">
        <v>340</v>
      </c>
      <c r="L43" s="418" t="s">
        <v>282</v>
      </c>
      <c r="M43" s="1377"/>
      <c r="N43" s="110">
        <v>7</v>
      </c>
      <c r="O43" s="110">
        <v>15</v>
      </c>
      <c r="P43" s="110">
        <v>13</v>
      </c>
      <c r="Q43" s="110">
        <v>4</v>
      </c>
      <c r="R43" s="110">
        <v>21</v>
      </c>
      <c r="S43" s="402">
        <v>4</v>
      </c>
      <c r="T43" s="110">
        <v>4</v>
      </c>
      <c r="U43" s="110">
        <v>16</v>
      </c>
      <c r="V43" s="468">
        <v>34</v>
      </c>
      <c r="W43" s="110">
        <v>15</v>
      </c>
      <c r="X43" s="110">
        <v>7</v>
      </c>
      <c r="Y43" s="110">
        <v>8</v>
      </c>
      <c r="Z43" s="110">
        <f t="shared" si="1"/>
        <v>148</v>
      </c>
      <c r="AA43" s="110"/>
    </row>
    <row r="44" spans="1:28" ht="28.5">
      <c r="A44" s="367">
        <v>43</v>
      </c>
      <c r="B44" s="399" t="s">
        <v>749</v>
      </c>
      <c r="C44" s="369" t="s">
        <v>1068</v>
      </c>
      <c r="D44" s="498" t="s">
        <v>1301</v>
      </c>
      <c r="E44" s="367" t="s">
        <v>23</v>
      </c>
      <c r="F44" s="368" t="s">
        <v>577</v>
      </c>
      <c r="G44" s="400" t="s">
        <v>655</v>
      </c>
      <c r="H44" s="361" t="s">
        <v>1038</v>
      </c>
      <c r="I44" s="1360" t="s">
        <v>1501</v>
      </c>
      <c r="J44" s="1372">
        <v>8561722</v>
      </c>
      <c r="K44" s="1350" t="s">
        <v>1502</v>
      </c>
      <c r="L44" s="1352" t="s">
        <v>1503</v>
      </c>
      <c r="M44" s="1377"/>
      <c r="N44" s="110" t="s">
        <v>1301</v>
      </c>
      <c r="O44" s="110" t="s">
        <v>1301</v>
      </c>
      <c r="P44" s="110" t="s">
        <v>1301</v>
      </c>
      <c r="Q44" s="110" t="s">
        <v>1301</v>
      </c>
      <c r="R44" s="110" t="s">
        <v>1299</v>
      </c>
      <c r="S44" s="110" t="s">
        <v>1301</v>
      </c>
      <c r="T44" s="110" t="s">
        <v>1301</v>
      </c>
      <c r="U44" s="110" t="s">
        <v>1301</v>
      </c>
      <c r="V44" s="110" t="s">
        <v>1380</v>
      </c>
      <c r="W44" s="110" t="s">
        <v>1301</v>
      </c>
      <c r="X44" s="110" t="s">
        <v>1301</v>
      </c>
      <c r="Y44" s="110" t="s">
        <v>1301</v>
      </c>
      <c r="Z44" s="110">
        <f t="shared" si="1"/>
        <v>0</v>
      </c>
      <c r="AA44" s="110"/>
    </row>
    <row r="45" spans="1:28" ht="28.5">
      <c r="A45" s="367">
        <v>44</v>
      </c>
      <c r="B45" s="399" t="s">
        <v>769</v>
      </c>
      <c r="C45" s="369" t="s">
        <v>813</v>
      </c>
      <c r="D45" s="375" t="s">
        <v>532</v>
      </c>
      <c r="E45" s="367" t="s">
        <v>650</v>
      </c>
      <c r="F45" s="368" t="s">
        <v>82</v>
      </c>
      <c r="G45" s="400" t="s">
        <v>654</v>
      </c>
      <c r="H45" s="361" t="s">
        <v>1038</v>
      </c>
      <c r="I45" s="1356"/>
      <c r="J45" s="1372"/>
      <c r="K45" s="1350"/>
      <c r="L45" s="1349"/>
      <c r="M45" s="1377"/>
      <c r="N45" s="110">
        <v>71</v>
      </c>
      <c r="O45" s="110">
        <v>14</v>
      </c>
      <c r="P45" s="110">
        <v>14</v>
      </c>
      <c r="Q45" s="110">
        <v>55</v>
      </c>
      <c r="R45" s="110">
        <v>39</v>
      </c>
      <c r="S45" s="110">
        <v>8</v>
      </c>
      <c r="T45" s="110">
        <v>16</v>
      </c>
      <c r="U45" s="110">
        <v>29</v>
      </c>
      <c r="V45" s="468">
        <v>24</v>
      </c>
      <c r="W45" s="467">
        <v>44</v>
      </c>
      <c r="X45" s="467">
        <v>45</v>
      </c>
      <c r="Y45" s="110">
        <v>29</v>
      </c>
      <c r="Z45" s="110">
        <f t="shared" si="1"/>
        <v>388</v>
      </c>
      <c r="AA45" s="110"/>
    </row>
    <row r="46" spans="1:28" ht="28.5">
      <c r="A46" s="367">
        <v>45</v>
      </c>
      <c r="B46" s="368" t="s">
        <v>769</v>
      </c>
      <c r="C46" s="369" t="s">
        <v>813</v>
      </c>
      <c r="D46" s="375" t="s">
        <v>532</v>
      </c>
      <c r="E46" s="367" t="s">
        <v>545</v>
      </c>
      <c r="F46" s="372" t="s">
        <v>1338</v>
      </c>
      <c r="G46" s="369"/>
      <c r="H46" s="110" t="s">
        <v>1038</v>
      </c>
      <c r="I46" s="1356"/>
      <c r="J46" s="1372"/>
      <c r="K46" s="1350"/>
      <c r="L46" s="1349"/>
      <c r="M46" s="1377"/>
      <c r="N46" s="110">
        <v>61</v>
      </c>
      <c r="O46" s="110">
        <v>12</v>
      </c>
      <c r="P46" s="110">
        <v>10</v>
      </c>
      <c r="Q46" s="110">
        <v>81</v>
      </c>
      <c r="R46" s="110">
        <v>15</v>
      </c>
      <c r="S46" s="110">
        <v>3</v>
      </c>
      <c r="T46" s="110">
        <v>9</v>
      </c>
      <c r="U46" s="110">
        <v>35</v>
      </c>
      <c r="V46" s="468">
        <v>19</v>
      </c>
      <c r="W46" s="467">
        <v>26</v>
      </c>
      <c r="X46" s="467">
        <v>37</v>
      </c>
      <c r="Y46" s="110">
        <v>15</v>
      </c>
      <c r="Z46" s="110">
        <f t="shared" si="1"/>
        <v>323</v>
      </c>
      <c r="AA46" s="110"/>
    </row>
    <row r="47" spans="1:28" ht="28.5">
      <c r="A47" s="367">
        <v>46</v>
      </c>
      <c r="B47" s="399" t="s">
        <v>1076</v>
      </c>
      <c r="C47" s="369" t="s">
        <v>429</v>
      </c>
      <c r="D47" s="375" t="s">
        <v>532</v>
      </c>
      <c r="E47" s="367" t="s">
        <v>961</v>
      </c>
      <c r="F47" s="368" t="s">
        <v>86</v>
      </c>
      <c r="G47" s="400" t="s">
        <v>1108</v>
      </c>
      <c r="H47" s="361" t="s">
        <v>1038</v>
      </c>
      <c r="I47" s="1356"/>
      <c r="J47" s="1372"/>
      <c r="K47" s="1350"/>
      <c r="L47" s="1349"/>
      <c r="M47" s="1377"/>
      <c r="N47" s="110">
        <v>34</v>
      </c>
      <c r="O47" s="110">
        <v>6</v>
      </c>
      <c r="P47" s="110">
        <v>26</v>
      </c>
      <c r="Q47" s="110">
        <v>21</v>
      </c>
      <c r="R47" s="110">
        <v>6</v>
      </c>
      <c r="S47" s="110">
        <v>16</v>
      </c>
      <c r="T47" s="110">
        <v>36</v>
      </c>
      <c r="U47" s="110">
        <v>24</v>
      </c>
      <c r="V47" s="468">
        <v>23</v>
      </c>
      <c r="W47" s="467">
        <v>19</v>
      </c>
      <c r="X47" s="467">
        <v>28</v>
      </c>
      <c r="Y47" s="110">
        <v>21</v>
      </c>
      <c r="Z47" s="110">
        <f t="shared" si="1"/>
        <v>260</v>
      </c>
      <c r="AA47" s="110"/>
    </row>
    <row r="48" spans="1:28" ht="15" customHeight="1">
      <c r="A48" s="367">
        <v>47</v>
      </c>
      <c r="B48" s="399" t="s">
        <v>748</v>
      </c>
      <c r="C48" s="369" t="s">
        <v>576</v>
      </c>
      <c r="D48" s="375" t="s">
        <v>532</v>
      </c>
      <c r="E48" s="367" t="s">
        <v>526</v>
      </c>
      <c r="F48" s="368" t="s">
        <v>692</v>
      </c>
      <c r="G48" s="400" t="s">
        <v>474</v>
      </c>
      <c r="H48" s="361" t="s">
        <v>1038</v>
      </c>
      <c r="I48" s="414" t="s">
        <v>300</v>
      </c>
      <c r="J48" s="410" t="s">
        <v>297</v>
      </c>
      <c r="K48" s="256" t="s">
        <v>1375</v>
      </c>
      <c r="L48" s="429" t="s">
        <v>1160</v>
      </c>
      <c r="M48" s="1377"/>
      <c r="N48" s="110">
        <v>25</v>
      </c>
      <c r="O48" s="110">
        <v>6</v>
      </c>
      <c r="P48" s="110">
        <v>85</v>
      </c>
      <c r="Q48" s="110">
        <v>28</v>
      </c>
      <c r="R48" s="110">
        <v>15</v>
      </c>
      <c r="S48" s="110">
        <v>18</v>
      </c>
      <c r="T48" s="110">
        <v>19</v>
      </c>
      <c r="U48" s="110">
        <v>25</v>
      </c>
      <c r="V48" s="468">
        <v>29</v>
      </c>
      <c r="W48" s="467">
        <v>23</v>
      </c>
      <c r="X48" s="110">
        <v>18</v>
      </c>
      <c r="Y48" s="110">
        <v>4</v>
      </c>
      <c r="Z48" s="110">
        <f t="shared" si="1"/>
        <v>295</v>
      </c>
      <c r="AA48" s="110"/>
    </row>
    <row r="49" spans="1:28" s="110" customFormat="1" ht="28.5">
      <c r="A49" s="367">
        <v>48</v>
      </c>
      <c r="B49" s="368" t="s">
        <v>1214</v>
      </c>
      <c r="C49" s="369" t="s">
        <v>165</v>
      </c>
      <c r="D49" s="375" t="s">
        <v>532</v>
      </c>
      <c r="E49" s="367" t="s">
        <v>163</v>
      </c>
      <c r="F49" s="368" t="s">
        <v>214</v>
      </c>
      <c r="G49" s="373" t="s">
        <v>196</v>
      </c>
      <c r="H49" s="110" t="s">
        <v>1038</v>
      </c>
      <c r="I49" s="450"/>
      <c r="J49" s="412"/>
      <c r="K49" s="421"/>
      <c r="L49" s="420" t="s">
        <v>319</v>
      </c>
      <c r="M49" s="1377"/>
      <c r="N49" s="405" t="s">
        <v>513</v>
      </c>
      <c r="O49" s="405" t="s">
        <v>513</v>
      </c>
      <c r="P49" s="405" t="s">
        <v>513</v>
      </c>
      <c r="Q49" s="405" t="s">
        <v>513</v>
      </c>
      <c r="R49" s="405" t="s">
        <v>513</v>
      </c>
      <c r="S49" s="405" t="s">
        <v>513</v>
      </c>
      <c r="T49" s="405" t="s">
        <v>513</v>
      </c>
      <c r="U49" s="405" t="s">
        <v>513</v>
      </c>
      <c r="V49" s="405" t="s">
        <v>513</v>
      </c>
      <c r="W49" s="405" t="s">
        <v>513</v>
      </c>
      <c r="X49" s="405" t="s">
        <v>513</v>
      </c>
      <c r="Y49" s="110" t="s">
        <v>513</v>
      </c>
      <c r="Z49" s="110">
        <f t="shared" si="1"/>
        <v>0</v>
      </c>
    </row>
    <row r="50" spans="1:28" ht="33">
      <c r="A50" s="367">
        <v>49</v>
      </c>
      <c r="B50" s="399" t="s">
        <v>1076</v>
      </c>
      <c r="C50" s="369" t="s">
        <v>1027</v>
      </c>
      <c r="D50" s="375" t="s">
        <v>532</v>
      </c>
      <c r="E50" s="367" t="s">
        <v>952</v>
      </c>
      <c r="F50" s="368" t="s">
        <v>953</v>
      </c>
      <c r="G50" s="400" t="s">
        <v>1111</v>
      </c>
      <c r="H50" s="361" t="s">
        <v>1038</v>
      </c>
      <c r="I50" s="290" t="s">
        <v>114</v>
      </c>
      <c r="J50" s="410" t="s">
        <v>281</v>
      </c>
      <c r="K50" s="430" t="s">
        <v>306</v>
      </c>
      <c r="L50" s="429" t="s">
        <v>1160</v>
      </c>
      <c r="M50" s="1377"/>
      <c r="N50" s="110">
        <v>35</v>
      </c>
      <c r="O50" s="110">
        <v>11</v>
      </c>
      <c r="P50" s="110">
        <v>41</v>
      </c>
      <c r="Q50" s="110">
        <v>208</v>
      </c>
      <c r="R50" s="110">
        <v>3</v>
      </c>
      <c r="S50" s="110">
        <v>4</v>
      </c>
      <c r="T50" s="110">
        <v>1</v>
      </c>
      <c r="U50" s="110">
        <v>12</v>
      </c>
      <c r="V50" s="468">
        <v>7</v>
      </c>
      <c r="W50" s="110">
        <v>2</v>
      </c>
      <c r="X50" s="110">
        <v>6</v>
      </c>
      <c r="Y50" s="110">
        <v>23</v>
      </c>
      <c r="Z50" s="110">
        <f t="shared" si="1"/>
        <v>353</v>
      </c>
      <c r="AA50" s="110"/>
    </row>
    <row r="51" spans="1:28" ht="51" customHeight="1">
      <c r="A51" s="367">
        <v>50</v>
      </c>
      <c r="B51" s="399" t="s">
        <v>748</v>
      </c>
      <c r="C51" s="369" t="s">
        <v>1032</v>
      </c>
      <c r="D51" s="375" t="s">
        <v>532</v>
      </c>
      <c r="E51" s="367" t="s">
        <v>426</v>
      </c>
      <c r="F51" s="372" t="s">
        <v>658</v>
      </c>
      <c r="G51" s="400" t="s">
        <v>1146</v>
      </c>
      <c r="H51" s="361" t="s">
        <v>1038</v>
      </c>
      <c r="I51" s="415" t="s">
        <v>375</v>
      </c>
      <c r="J51" s="413" t="s">
        <v>1116</v>
      </c>
      <c r="K51" s="256" t="s">
        <v>120</v>
      </c>
      <c r="L51" s="429" t="s">
        <v>1160</v>
      </c>
      <c r="M51" s="1377"/>
      <c r="N51" s="110">
        <v>51</v>
      </c>
      <c r="O51" s="110">
        <v>81</v>
      </c>
      <c r="P51" s="110">
        <v>43</v>
      </c>
      <c r="Q51" s="110">
        <v>57</v>
      </c>
      <c r="R51" s="110">
        <v>53</v>
      </c>
      <c r="S51" s="110">
        <v>136</v>
      </c>
      <c r="T51" s="110">
        <v>32</v>
      </c>
      <c r="U51" s="110">
        <v>76</v>
      </c>
      <c r="V51" s="468">
        <v>88</v>
      </c>
      <c r="W51" s="110">
        <v>147</v>
      </c>
      <c r="X51" s="110">
        <v>159</v>
      </c>
      <c r="Y51" s="110">
        <v>91</v>
      </c>
      <c r="Z51" s="110">
        <f t="shared" si="1"/>
        <v>1014</v>
      </c>
      <c r="AA51" s="110"/>
    </row>
    <row r="52" spans="1:28" ht="33" customHeight="1">
      <c r="A52" s="367">
        <v>51</v>
      </c>
      <c r="B52" s="399" t="s">
        <v>1076</v>
      </c>
      <c r="C52" s="369" t="s">
        <v>956</v>
      </c>
      <c r="D52" s="375" t="s">
        <v>532</v>
      </c>
      <c r="E52" s="367" t="s">
        <v>583</v>
      </c>
      <c r="F52" s="368" t="s">
        <v>624</v>
      </c>
      <c r="G52" s="400" t="s">
        <v>395</v>
      </c>
      <c r="H52" s="361" t="s">
        <v>1038</v>
      </c>
      <c r="I52" s="414">
        <v>81354758</v>
      </c>
      <c r="J52" s="410" t="s">
        <v>1376</v>
      </c>
      <c r="K52" s="256" t="s">
        <v>337</v>
      </c>
      <c r="L52" s="459" t="s">
        <v>1290</v>
      </c>
      <c r="M52" s="1377"/>
      <c r="N52" s="110">
        <v>0</v>
      </c>
      <c r="O52" s="110">
        <v>5</v>
      </c>
      <c r="P52" s="110">
        <v>18</v>
      </c>
      <c r="Q52" s="110">
        <v>35</v>
      </c>
      <c r="R52" s="110">
        <v>9</v>
      </c>
      <c r="S52" s="110">
        <v>9</v>
      </c>
      <c r="T52" s="110">
        <v>7</v>
      </c>
      <c r="U52" s="110">
        <v>19</v>
      </c>
      <c r="V52" s="467">
        <v>15</v>
      </c>
      <c r="W52" s="467">
        <v>24</v>
      </c>
      <c r="X52" s="467">
        <v>5</v>
      </c>
      <c r="Y52" s="110">
        <v>1199</v>
      </c>
      <c r="Z52" s="110">
        <f t="shared" si="1"/>
        <v>1345</v>
      </c>
      <c r="AA52" s="110"/>
    </row>
    <row r="53" spans="1:28" ht="15" customHeight="1">
      <c r="A53" s="367">
        <v>52</v>
      </c>
      <c r="B53" s="399" t="s">
        <v>769</v>
      </c>
      <c r="C53" s="369" t="s">
        <v>804</v>
      </c>
      <c r="D53" s="375" t="s">
        <v>532</v>
      </c>
      <c r="E53" s="367" t="s">
        <v>958</v>
      </c>
      <c r="F53" s="368" t="s">
        <v>659</v>
      </c>
      <c r="G53" s="400" t="s">
        <v>1046</v>
      </c>
      <c r="H53" s="361" t="s">
        <v>1038</v>
      </c>
      <c r="I53" s="414">
        <v>278779</v>
      </c>
      <c r="J53" s="410" t="s">
        <v>303</v>
      </c>
      <c r="K53" s="430" t="s">
        <v>304</v>
      </c>
      <c r="L53" s="429" t="s">
        <v>1160</v>
      </c>
      <c r="M53" s="1377"/>
      <c r="N53" s="110">
        <v>37</v>
      </c>
      <c r="O53" s="110">
        <v>30</v>
      </c>
      <c r="P53" s="110">
        <v>27</v>
      </c>
      <c r="Q53" s="110">
        <v>13</v>
      </c>
      <c r="R53" s="110">
        <v>31</v>
      </c>
      <c r="S53" s="110">
        <v>15</v>
      </c>
      <c r="T53" s="110">
        <v>16</v>
      </c>
      <c r="U53" s="110">
        <v>23</v>
      </c>
      <c r="V53" s="467">
        <v>101</v>
      </c>
      <c r="W53" s="467">
        <v>24</v>
      </c>
      <c r="X53" s="110">
        <v>21</v>
      </c>
      <c r="Y53" s="110">
        <v>36</v>
      </c>
      <c r="Z53" s="110">
        <f t="shared" si="1"/>
        <v>374</v>
      </c>
      <c r="AA53" s="110"/>
    </row>
    <row r="54" spans="1:28" ht="49.5" customHeight="1">
      <c r="A54" s="367">
        <v>53</v>
      </c>
      <c r="B54" s="399" t="s">
        <v>476</v>
      </c>
      <c r="C54" s="369" t="s">
        <v>778</v>
      </c>
      <c r="D54" s="375" t="s">
        <v>532</v>
      </c>
      <c r="E54" s="367" t="s">
        <v>959</v>
      </c>
      <c r="F54" s="368" t="s">
        <v>85</v>
      </c>
      <c r="G54" s="400" t="s">
        <v>1121</v>
      </c>
      <c r="H54" s="361" t="s">
        <v>1038</v>
      </c>
      <c r="I54" s="414" t="s">
        <v>25</v>
      </c>
      <c r="J54" s="410" t="s">
        <v>26</v>
      </c>
      <c r="K54" s="256" t="s">
        <v>1377</v>
      </c>
      <c r="L54" s="459" t="s">
        <v>1361</v>
      </c>
      <c r="M54" s="1377"/>
      <c r="N54" s="110">
        <v>54</v>
      </c>
      <c r="O54" s="110">
        <v>38</v>
      </c>
      <c r="P54" s="110">
        <v>37</v>
      </c>
      <c r="Q54" s="110">
        <v>58</v>
      </c>
      <c r="R54" s="110">
        <v>43</v>
      </c>
      <c r="S54" s="110">
        <v>68</v>
      </c>
      <c r="T54" s="110">
        <v>72</v>
      </c>
      <c r="U54" s="110">
        <v>63</v>
      </c>
      <c r="V54" s="468">
        <v>52</v>
      </c>
      <c r="W54" s="467">
        <v>56</v>
      </c>
      <c r="X54" s="467">
        <v>69</v>
      </c>
      <c r="Y54" s="110">
        <v>35</v>
      </c>
      <c r="Z54" s="110">
        <f t="shared" si="1"/>
        <v>645</v>
      </c>
      <c r="AA54" s="110"/>
    </row>
    <row r="55" spans="1:28" ht="49.5" customHeight="1">
      <c r="A55" s="367">
        <v>54</v>
      </c>
      <c r="B55" s="399" t="s">
        <v>476</v>
      </c>
      <c r="C55" s="369" t="s">
        <v>776</v>
      </c>
      <c r="D55" s="375" t="s">
        <v>532</v>
      </c>
      <c r="E55" s="367" t="s">
        <v>656</v>
      </c>
      <c r="F55" s="368" t="s">
        <v>1291</v>
      </c>
      <c r="G55" s="400" t="s">
        <v>1047</v>
      </c>
      <c r="H55" s="361" t="s">
        <v>1038</v>
      </c>
      <c r="I55" s="290" t="s">
        <v>123</v>
      </c>
      <c r="J55" s="410">
        <v>2648000</v>
      </c>
      <c r="K55" s="256" t="s">
        <v>122</v>
      </c>
      <c r="L55" s="501" t="s">
        <v>1312</v>
      </c>
      <c r="M55" s="1377"/>
      <c r="N55" s="405" t="s">
        <v>513</v>
      </c>
      <c r="O55" s="405" t="s">
        <v>513</v>
      </c>
      <c r="P55" s="405" t="s">
        <v>513</v>
      </c>
      <c r="Q55" s="405" t="s">
        <v>513</v>
      </c>
      <c r="R55" s="405" t="s">
        <v>513</v>
      </c>
      <c r="S55" s="405" t="s">
        <v>513</v>
      </c>
      <c r="T55" s="405" t="s">
        <v>513</v>
      </c>
      <c r="U55" s="405" t="s">
        <v>513</v>
      </c>
      <c r="V55" s="405" t="s">
        <v>513</v>
      </c>
      <c r="W55" s="405" t="s">
        <v>513</v>
      </c>
      <c r="X55" s="405" t="s">
        <v>513</v>
      </c>
      <c r="Y55" s="110" t="s">
        <v>513</v>
      </c>
      <c r="Z55" s="110">
        <f t="shared" si="1"/>
        <v>0</v>
      </c>
      <c r="AA55" s="110"/>
    </row>
    <row r="56" spans="1:28" ht="82.5" customHeight="1">
      <c r="A56" s="367">
        <v>55</v>
      </c>
      <c r="B56" s="399" t="s">
        <v>769</v>
      </c>
      <c r="C56" s="369" t="s">
        <v>495</v>
      </c>
      <c r="D56" s="375" t="s">
        <v>532</v>
      </c>
      <c r="E56" s="367" t="s">
        <v>1082</v>
      </c>
      <c r="F56" s="372" t="s">
        <v>87</v>
      </c>
      <c r="G56" s="400" t="s">
        <v>1083</v>
      </c>
      <c r="H56" s="361" t="s">
        <v>1038</v>
      </c>
      <c r="I56" s="451" t="s">
        <v>279</v>
      </c>
      <c r="J56" s="411" t="s">
        <v>279</v>
      </c>
      <c r="K56" s="256" t="s">
        <v>1327</v>
      </c>
      <c r="L56" s="427" t="s">
        <v>607</v>
      </c>
      <c r="M56" s="1377"/>
      <c r="N56" s="110">
        <v>12</v>
      </c>
      <c r="O56" s="110">
        <v>1</v>
      </c>
      <c r="P56" s="110">
        <v>7</v>
      </c>
      <c r="Q56" s="110">
        <v>7</v>
      </c>
      <c r="R56" s="110">
        <v>23</v>
      </c>
      <c r="S56" s="110">
        <v>6</v>
      </c>
      <c r="T56" s="110">
        <v>11</v>
      </c>
      <c r="U56" s="110">
        <v>5</v>
      </c>
      <c r="V56" s="467">
        <v>8</v>
      </c>
      <c r="W56" s="110">
        <v>8</v>
      </c>
      <c r="X56" s="110">
        <v>9</v>
      </c>
      <c r="Y56" s="110">
        <v>3</v>
      </c>
      <c r="Z56" s="110">
        <f t="shared" si="1"/>
        <v>100</v>
      </c>
      <c r="AA56" s="110"/>
    </row>
    <row r="57" spans="1:28" ht="121.5" customHeight="1">
      <c r="A57" s="367">
        <v>56</v>
      </c>
      <c r="B57" s="399" t="s">
        <v>1076</v>
      </c>
      <c r="C57" s="369" t="s">
        <v>846</v>
      </c>
      <c r="D57" s="375" t="s">
        <v>532</v>
      </c>
      <c r="E57" s="367" t="s">
        <v>771</v>
      </c>
      <c r="F57" s="368" t="s">
        <v>312</v>
      </c>
      <c r="G57" s="400" t="s">
        <v>893</v>
      </c>
      <c r="H57" s="361" t="s">
        <v>1038</v>
      </c>
      <c r="I57" s="504" t="s">
        <v>1316</v>
      </c>
      <c r="J57" s="504" t="s">
        <v>1317</v>
      </c>
      <c r="K57" s="256" t="s">
        <v>49</v>
      </c>
      <c r="L57" s="459" t="s">
        <v>1318</v>
      </c>
      <c r="M57" s="1377"/>
      <c r="N57" s="110">
        <v>2</v>
      </c>
      <c r="O57" s="110">
        <v>1</v>
      </c>
      <c r="P57" s="110">
        <v>9</v>
      </c>
      <c r="Q57" s="110">
        <v>41</v>
      </c>
      <c r="R57" s="110">
        <v>12</v>
      </c>
      <c r="S57" s="110">
        <v>7</v>
      </c>
      <c r="T57" s="110">
        <v>1</v>
      </c>
      <c r="U57" s="110">
        <v>0</v>
      </c>
      <c r="V57" s="468">
        <v>0</v>
      </c>
      <c r="W57" s="110">
        <v>2</v>
      </c>
      <c r="X57" s="467">
        <v>0</v>
      </c>
      <c r="Y57" s="110">
        <v>6</v>
      </c>
      <c r="Z57" s="110">
        <f t="shared" si="1"/>
        <v>81</v>
      </c>
      <c r="AA57" s="110"/>
    </row>
    <row r="58" spans="1:28" ht="33" customHeight="1">
      <c r="A58" s="367">
        <v>57</v>
      </c>
      <c r="B58" s="399" t="s">
        <v>748</v>
      </c>
      <c r="C58" s="369" t="s">
        <v>440</v>
      </c>
      <c r="D58" s="375" t="s">
        <v>532</v>
      </c>
      <c r="E58" s="367" t="s">
        <v>512</v>
      </c>
      <c r="F58" s="368" t="s">
        <v>32</v>
      </c>
      <c r="G58" s="400" t="s">
        <v>527</v>
      </c>
      <c r="H58" s="361" t="s">
        <v>1038</v>
      </c>
      <c r="I58" s="414" t="s">
        <v>449</v>
      </c>
      <c r="J58" s="410" t="s">
        <v>1372</v>
      </c>
      <c r="K58" s="256" t="s">
        <v>796</v>
      </c>
      <c r="L58" s="459" t="s">
        <v>606</v>
      </c>
      <c r="M58" s="1377"/>
      <c r="N58" s="110">
        <v>11</v>
      </c>
      <c r="O58" s="110">
        <v>9</v>
      </c>
      <c r="P58" s="110">
        <v>26</v>
      </c>
      <c r="Q58" s="110">
        <v>17</v>
      </c>
      <c r="R58" s="110">
        <v>23</v>
      </c>
      <c r="S58" s="110">
        <v>48</v>
      </c>
      <c r="T58" s="110">
        <v>28</v>
      </c>
      <c r="U58" s="110">
        <v>24</v>
      </c>
      <c r="V58" s="468">
        <v>28</v>
      </c>
      <c r="W58" s="110">
        <v>27</v>
      </c>
      <c r="X58" s="467">
        <v>17</v>
      </c>
      <c r="Y58" s="110">
        <v>31</v>
      </c>
      <c r="Z58" s="110">
        <f t="shared" ref="Z58:Z63" si="2">SUM(N58:Y58)</f>
        <v>289</v>
      </c>
      <c r="AA58" s="110"/>
    </row>
    <row r="59" spans="1:28" ht="37.5" customHeight="1">
      <c r="A59" s="367">
        <v>58</v>
      </c>
      <c r="B59" s="399" t="s">
        <v>257</v>
      </c>
      <c r="C59" s="369" t="s">
        <v>896</v>
      </c>
      <c r="D59" s="375" t="s">
        <v>532</v>
      </c>
      <c r="E59" s="367" t="s">
        <v>302</v>
      </c>
      <c r="F59" s="368" t="s">
        <v>626</v>
      </c>
      <c r="G59" s="400" t="s">
        <v>393</v>
      </c>
      <c r="H59" s="361" t="s">
        <v>1038</v>
      </c>
      <c r="I59" s="1360" t="s">
        <v>126</v>
      </c>
      <c r="J59" s="1361" t="s">
        <v>1371</v>
      </c>
      <c r="K59" s="1350" t="s">
        <v>342</v>
      </c>
      <c r="L59" s="1362" t="s">
        <v>1360</v>
      </c>
      <c r="M59" s="1377"/>
      <c r="N59" s="110">
        <v>7</v>
      </c>
      <c r="O59" s="110">
        <v>1</v>
      </c>
      <c r="P59" s="110">
        <v>2</v>
      </c>
      <c r="Q59" s="110">
        <v>0</v>
      </c>
      <c r="R59" s="110">
        <v>1</v>
      </c>
      <c r="S59" s="510">
        <v>2</v>
      </c>
      <c r="T59" s="404">
        <v>0</v>
      </c>
      <c r="U59" s="404">
        <v>6</v>
      </c>
      <c r="V59" s="468">
        <v>0</v>
      </c>
      <c r="W59" s="110">
        <v>5</v>
      </c>
      <c r="X59" s="467">
        <v>1</v>
      </c>
      <c r="Y59" s="110">
        <v>6</v>
      </c>
      <c r="Z59" s="110">
        <f t="shared" si="2"/>
        <v>31</v>
      </c>
      <c r="AA59" s="110"/>
    </row>
    <row r="60" spans="1:28" ht="66" customHeight="1">
      <c r="A60" s="367">
        <v>59</v>
      </c>
      <c r="B60" s="399" t="s">
        <v>769</v>
      </c>
      <c r="C60" s="369" t="s">
        <v>690</v>
      </c>
      <c r="D60" s="375" t="s">
        <v>532</v>
      </c>
      <c r="E60" s="367" t="s">
        <v>515</v>
      </c>
      <c r="F60" s="368" t="s">
        <v>93</v>
      </c>
      <c r="G60" s="400" t="s">
        <v>439</v>
      </c>
      <c r="H60" s="361" t="s">
        <v>1038</v>
      </c>
      <c r="I60" s="1356"/>
      <c r="J60" s="1361"/>
      <c r="K60" s="1350"/>
      <c r="L60" s="1362"/>
      <c r="M60" s="1377"/>
      <c r="N60" s="110">
        <v>2</v>
      </c>
      <c r="O60" s="110">
        <v>0</v>
      </c>
      <c r="P60" s="110">
        <v>12</v>
      </c>
      <c r="Q60" s="110">
        <v>18</v>
      </c>
      <c r="R60" s="110">
        <v>14</v>
      </c>
      <c r="S60" s="510">
        <v>2</v>
      </c>
      <c r="T60" s="110">
        <v>6</v>
      </c>
      <c r="U60" s="404">
        <v>2</v>
      </c>
      <c r="V60" s="468">
        <v>0</v>
      </c>
      <c r="W60" s="110">
        <v>2</v>
      </c>
      <c r="X60" s="110">
        <v>0</v>
      </c>
      <c r="Y60" s="110">
        <v>30</v>
      </c>
      <c r="Z60" s="110">
        <f t="shared" si="2"/>
        <v>88</v>
      </c>
      <c r="AA60" s="110"/>
    </row>
    <row r="61" spans="1:28" ht="66" customHeight="1">
      <c r="A61" s="367">
        <v>60</v>
      </c>
      <c r="B61" s="399" t="s">
        <v>769</v>
      </c>
      <c r="C61" s="369" t="s">
        <v>809</v>
      </c>
      <c r="D61" s="375" t="s">
        <v>532</v>
      </c>
      <c r="E61" s="367" t="s">
        <v>35</v>
      </c>
      <c r="F61" s="368" t="s">
        <v>1292</v>
      </c>
      <c r="G61" s="400" t="s">
        <v>849</v>
      </c>
      <c r="H61" s="361" t="s">
        <v>1038</v>
      </c>
      <c r="I61" s="414" t="s">
        <v>42</v>
      </c>
      <c r="J61" s="410" t="s">
        <v>1370</v>
      </c>
      <c r="K61" s="256" t="s">
        <v>128</v>
      </c>
      <c r="L61" s="472" t="s">
        <v>1387</v>
      </c>
      <c r="M61" s="1377"/>
      <c r="N61" s="110">
        <v>14</v>
      </c>
      <c r="O61" s="110">
        <v>8</v>
      </c>
      <c r="P61" s="110">
        <v>3</v>
      </c>
      <c r="Q61" s="110">
        <v>12</v>
      </c>
      <c r="R61" s="110">
        <v>5</v>
      </c>
      <c r="S61" s="174">
        <v>1</v>
      </c>
      <c r="T61" s="110">
        <v>18</v>
      </c>
      <c r="U61" s="110">
        <v>7</v>
      </c>
      <c r="V61" s="468">
        <v>0</v>
      </c>
      <c r="W61" s="110">
        <v>14</v>
      </c>
      <c r="X61" s="110">
        <v>5</v>
      </c>
      <c r="Y61" s="110">
        <v>3</v>
      </c>
      <c r="Z61" s="110">
        <f t="shared" si="2"/>
        <v>90</v>
      </c>
      <c r="AA61" s="110"/>
    </row>
    <row r="62" spans="1:28" ht="57" customHeight="1">
      <c r="A62" s="367">
        <v>61</v>
      </c>
      <c r="B62" s="399" t="s">
        <v>1213</v>
      </c>
      <c r="C62" s="369" t="s">
        <v>745</v>
      </c>
      <c r="D62" s="375" t="s">
        <v>532</v>
      </c>
      <c r="E62" s="367" t="s">
        <v>759</v>
      </c>
      <c r="F62" s="368" t="s">
        <v>399</v>
      </c>
      <c r="G62" s="400" t="s">
        <v>832</v>
      </c>
      <c r="H62" s="361" t="s">
        <v>1038</v>
      </c>
      <c r="I62" s="290" t="s">
        <v>2</v>
      </c>
      <c r="J62" s="410" t="s">
        <v>42</v>
      </c>
      <c r="K62" s="256" t="s">
        <v>129</v>
      </c>
      <c r="L62" s="459" t="s">
        <v>1378</v>
      </c>
      <c r="M62" s="1377"/>
      <c r="N62" s="110">
        <v>1603</v>
      </c>
      <c r="O62" s="110">
        <v>778</v>
      </c>
      <c r="P62" s="110">
        <v>1353</v>
      </c>
      <c r="Q62" s="110">
        <v>1127</v>
      </c>
      <c r="R62" s="110">
        <v>719</v>
      </c>
      <c r="S62" s="110">
        <v>692</v>
      </c>
      <c r="T62" s="110">
        <v>884</v>
      </c>
      <c r="U62" s="110">
        <v>1007</v>
      </c>
      <c r="V62" s="470">
        <v>769</v>
      </c>
      <c r="W62" s="110">
        <v>921</v>
      </c>
      <c r="X62" s="110">
        <v>1220</v>
      </c>
      <c r="Y62" s="110">
        <v>1214</v>
      </c>
      <c r="Z62" s="110">
        <f t="shared" si="2"/>
        <v>12287</v>
      </c>
      <c r="AA62" s="110"/>
    </row>
    <row r="63" spans="1:28" ht="33" customHeight="1">
      <c r="A63" s="367">
        <v>62</v>
      </c>
      <c r="B63" s="399" t="s">
        <v>769</v>
      </c>
      <c r="C63" s="369" t="s">
        <v>349</v>
      </c>
      <c r="D63" s="375" t="s">
        <v>532</v>
      </c>
      <c r="E63" s="367" t="s">
        <v>37</v>
      </c>
      <c r="F63" s="368" t="s">
        <v>975</v>
      </c>
      <c r="G63" s="400" t="s">
        <v>597</v>
      </c>
      <c r="H63" s="361" t="s">
        <v>1038</v>
      </c>
      <c r="I63" s="414">
        <v>260363</v>
      </c>
      <c r="J63" s="410">
        <v>2023118</v>
      </c>
      <c r="K63" s="256" t="s">
        <v>1369</v>
      </c>
      <c r="L63" s="419" t="s">
        <v>1341</v>
      </c>
      <c r="M63" s="1377"/>
      <c r="N63" s="110">
        <v>2</v>
      </c>
      <c r="O63" s="110">
        <v>1</v>
      </c>
      <c r="P63" s="110">
        <v>6</v>
      </c>
      <c r="Q63" s="110">
        <v>1</v>
      </c>
      <c r="R63" s="110">
        <v>0</v>
      </c>
      <c r="S63" s="110">
        <v>0</v>
      </c>
      <c r="T63" s="110">
        <v>1</v>
      </c>
      <c r="U63" s="110">
        <v>2</v>
      </c>
      <c r="V63" s="470">
        <v>7</v>
      </c>
      <c r="W63" s="110">
        <v>0</v>
      </c>
      <c r="X63" s="110">
        <v>4</v>
      </c>
      <c r="Y63" s="110">
        <v>1</v>
      </c>
      <c r="Z63" s="110">
        <f t="shared" si="2"/>
        <v>25</v>
      </c>
      <c r="AA63" s="110"/>
    </row>
    <row r="64" spans="1:28" ht="27.75" customHeight="1">
      <c r="A64" s="367">
        <v>63</v>
      </c>
      <c r="B64" s="399" t="s">
        <v>374</v>
      </c>
      <c r="C64" s="369" t="s">
        <v>696</v>
      </c>
      <c r="D64" s="498" t="s">
        <v>1301</v>
      </c>
      <c r="E64" s="367" t="s">
        <v>881</v>
      </c>
      <c r="F64" s="368" t="s">
        <v>89</v>
      </c>
      <c r="G64" s="400" t="s">
        <v>882</v>
      </c>
      <c r="H64" s="361" t="s">
        <v>1038</v>
      </c>
      <c r="I64" s="451"/>
      <c r="J64" s="411"/>
      <c r="K64" s="422"/>
      <c r="L64" s="420" t="s">
        <v>630</v>
      </c>
      <c r="M64" s="1377"/>
      <c r="N64" s="110" t="s">
        <v>1301</v>
      </c>
      <c r="O64" s="110" t="s">
        <v>1301</v>
      </c>
      <c r="P64" s="110" t="s">
        <v>1301</v>
      </c>
      <c r="Q64" s="110" t="s">
        <v>1301</v>
      </c>
      <c r="R64" s="110" t="s">
        <v>1299</v>
      </c>
      <c r="S64" s="110" t="s">
        <v>1301</v>
      </c>
      <c r="T64" s="110" t="s">
        <v>1301</v>
      </c>
      <c r="U64" s="110" t="s">
        <v>1301</v>
      </c>
      <c r="V64" s="110" t="s">
        <v>1380</v>
      </c>
      <c r="W64" s="110" t="s">
        <v>1301</v>
      </c>
      <c r="X64" s="110" t="s">
        <v>1301</v>
      </c>
      <c r="Y64" s="110" t="s">
        <v>1301</v>
      </c>
      <c r="Z64" s="110">
        <f t="shared" ref="Z64:Z79" si="3">SUM(N64:Y64)</f>
        <v>0</v>
      </c>
      <c r="AA64" s="110"/>
      <c r="AB64" s="110"/>
    </row>
    <row r="65" spans="1:28" ht="15" customHeight="1">
      <c r="A65" s="367">
        <v>64</v>
      </c>
      <c r="B65" s="399" t="s">
        <v>748</v>
      </c>
      <c r="C65" s="369" t="s">
        <v>432</v>
      </c>
      <c r="D65" s="375" t="s">
        <v>532</v>
      </c>
      <c r="E65" s="367" t="s">
        <v>1093</v>
      </c>
      <c r="F65" s="368" t="s">
        <v>664</v>
      </c>
      <c r="G65" s="400" t="s">
        <v>835</v>
      </c>
      <c r="H65" s="361" t="s">
        <v>1038</v>
      </c>
      <c r="I65" s="1357">
        <v>446819</v>
      </c>
      <c r="J65" s="1358" t="s">
        <v>307</v>
      </c>
      <c r="K65" s="1354" t="s">
        <v>308</v>
      </c>
      <c r="L65" s="457" t="s">
        <v>1169</v>
      </c>
      <c r="M65" s="1377"/>
      <c r="N65" s="110">
        <v>49</v>
      </c>
      <c r="O65" s="110">
        <v>35</v>
      </c>
      <c r="P65" s="110">
        <v>84</v>
      </c>
      <c r="Q65" s="110">
        <v>29</v>
      </c>
      <c r="R65" s="110">
        <v>32</v>
      </c>
      <c r="S65" s="110">
        <v>66</v>
      </c>
      <c r="T65" s="110">
        <v>50</v>
      </c>
      <c r="U65" s="110">
        <v>101</v>
      </c>
      <c r="V65" s="468">
        <v>89</v>
      </c>
      <c r="W65" s="471">
        <v>121</v>
      </c>
      <c r="X65" s="110">
        <v>45</v>
      </c>
      <c r="Y65" s="110">
        <v>59</v>
      </c>
      <c r="Z65" s="110">
        <f t="shared" si="3"/>
        <v>760</v>
      </c>
      <c r="AA65" s="110"/>
    </row>
    <row r="66" spans="1:28" ht="15" customHeight="1">
      <c r="A66" s="367">
        <v>65</v>
      </c>
      <c r="B66" s="368" t="s">
        <v>748</v>
      </c>
      <c r="C66" s="369" t="s">
        <v>429</v>
      </c>
      <c r="D66" s="375" t="s">
        <v>532</v>
      </c>
      <c r="E66" s="367" t="s">
        <v>976</v>
      </c>
      <c r="F66" s="368" t="s">
        <v>665</v>
      </c>
      <c r="G66" s="400" t="s">
        <v>835</v>
      </c>
      <c r="H66" s="361" t="s">
        <v>1038</v>
      </c>
      <c r="I66" s="1357"/>
      <c r="J66" s="1358"/>
      <c r="K66" s="1355"/>
      <c r="L66" s="457" t="s">
        <v>1169</v>
      </c>
      <c r="M66" s="1377"/>
      <c r="N66" s="110">
        <v>79</v>
      </c>
      <c r="O66" s="110">
        <v>59</v>
      </c>
      <c r="P66" s="110">
        <v>60</v>
      </c>
      <c r="Q66" s="110">
        <v>37</v>
      </c>
      <c r="R66" s="110">
        <v>56</v>
      </c>
      <c r="S66" s="110">
        <v>97</v>
      </c>
      <c r="T66" s="110">
        <v>81</v>
      </c>
      <c r="U66" s="110">
        <v>82</v>
      </c>
      <c r="V66" s="468">
        <v>69</v>
      </c>
      <c r="W66" s="471">
        <v>105</v>
      </c>
      <c r="X66" s="110">
        <v>103</v>
      </c>
      <c r="Y66" s="110">
        <v>97</v>
      </c>
      <c r="Z66" s="110">
        <f t="shared" si="3"/>
        <v>925</v>
      </c>
      <c r="AA66" s="110"/>
    </row>
    <row r="67" spans="1:28" ht="44.25" customHeight="1">
      <c r="A67" s="367">
        <v>66</v>
      </c>
      <c r="B67" s="399" t="s">
        <v>1212</v>
      </c>
      <c r="C67" s="369" t="s">
        <v>1129</v>
      </c>
      <c r="D67" s="375" t="s">
        <v>532</v>
      </c>
      <c r="E67" s="367" t="s">
        <v>782</v>
      </c>
      <c r="F67" s="372" t="s">
        <v>977</v>
      </c>
      <c r="G67" s="400" t="s">
        <v>718</v>
      </c>
      <c r="H67" s="361" t="s">
        <v>1038</v>
      </c>
      <c r="I67" s="414" t="s">
        <v>1217</v>
      </c>
      <c r="J67" s="414" t="s">
        <v>1218</v>
      </c>
      <c r="K67" s="256" t="s">
        <v>40</v>
      </c>
      <c r="L67" s="459" t="s">
        <v>1215</v>
      </c>
      <c r="M67" s="1377"/>
      <c r="N67" s="110">
        <v>28</v>
      </c>
      <c r="O67" s="110">
        <v>121</v>
      </c>
      <c r="P67" s="110">
        <v>49</v>
      </c>
      <c r="Q67" s="110">
        <v>62</v>
      </c>
      <c r="R67" s="110">
        <v>57</v>
      </c>
      <c r="S67" s="110">
        <v>54</v>
      </c>
      <c r="T67" s="110">
        <v>55</v>
      </c>
      <c r="U67" s="110">
        <v>56</v>
      </c>
      <c r="V67" s="468">
        <v>99</v>
      </c>
      <c r="W67" s="110">
        <v>102</v>
      </c>
      <c r="X67" s="110">
        <v>33</v>
      </c>
      <c r="Y67" s="110">
        <v>42</v>
      </c>
      <c r="Z67" s="110">
        <f t="shared" si="3"/>
        <v>758</v>
      </c>
      <c r="AA67" s="110"/>
    </row>
    <row r="68" spans="1:28" ht="45.2" customHeight="1">
      <c r="A68" s="367">
        <v>67</v>
      </c>
      <c r="B68" s="399" t="s">
        <v>1149</v>
      </c>
      <c r="C68" s="369" t="s">
        <v>1129</v>
      </c>
      <c r="D68" s="375" t="s">
        <v>532</v>
      </c>
      <c r="E68" s="367" t="s">
        <v>717</v>
      </c>
      <c r="F68" s="368" t="s">
        <v>602</v>
      </c>
      <c r="G68" s="400" t="s">
        <v>1106</v>
      </c>
      <c r="H68" s="361" t="s">
        <v>1038</v>
      </c>
      <c r="I68" s="414" t="s">
        <v>1219</v>
      </c>
      <c r="J68" s="414" t="s">
        <v>1220</v>
      </c>
      <c r="K68" s="256" t="s">
        <v>41</v>
      </c>
      <c r="L68" s="459" t="s">
        <v>1216</v>
      </c>
      <c r="M68" s="1377"/>
      <c r="N68" s="110">
        <v>8</v>
      </c>
      <c r="O68" s="110">
        <v>26</v>
      </c>
      <c r="P68" s="110">
        <v>9</v>
      </c>
      <c r="Q68" s="110">
        <v>25</v>
      </c>
      <c r="R68" s="110">
        <v>0</v>
      </c>
      <c r="S68" s="110">
        <v>22</v>
      </c>
      <c r="T68" s="110">
        <v>23</v>
      </c>
      <c r="U68" s="110">
        <v>10</v>
      </c>
      <c r="V68" s="467">
        <v>42</v>
      </c>
      <c r="W68" s="110">
        <v>32</v>
      </c>
      <c r="X68" s="110">
        <v>0</v>
      </c>
      <c r="Y68" s="110">
        <v>31</v>
      </c>
      <c r="Z68" s="110">
        <f t="shared" si="3"/>
        <v>228</v>
      </c>
      <c r="AA68" s="110"/>
    </row>
    <row r="69" spans="1:28" ht="27.2" customHeight="1">
      <c r="A69" s="367">
        <v>68</v>
      </c>
      <c r="B69" s="399" t="s">
        <v>769</v>
      </c>
      <c r="C69" s="369" t="s">
        <v>871</v>
      </c>
      <c r="D69" s="375" t="s">
        <v>532</v>
      </c>
      <c r="E69" s="367" t="s">
        <v>402</v>
      </c>
      <c r="F69" s="368" t="s">
        <v>90</v>
      </c>
      <c r="G69" s="400" t="s">
        <v>1113</v>
      </c>
      <c r="H69" s="361" t="s">
        <v>1038</v>
      </c>
      <c r="I69" s="414" t="s">
        <v>1161</v>
      </c>
      <c r="J69" s="410">
        <v>54254468</v>
      </c>
      <c r="K69" s="430" t="s">
        <v>1325</v>
      </c>
      <c r="L69" s="429" t="s">
        <v>1160</v>
      </c>
      <c r="M69" s="1377"/>
      <c r="N69" s="110">
        <v>13</v>
      </c>
      <c r="O69" s="110">
        <v>21</v>
      </c>
      <c r="P69" s="110">
        <v>18</v>
      </c>
      <c r="Q69" s="110">
        <v>23</v>
      </c>
      <c r="R69" s="110">
        <v>11</v>
      </c>
      <c r="S69" s="110">
        <v>23</v>
      </c>
      <c r="T69" s="110">
        <v>17</v>
      </c>
      <c r="U69" s="110">
        <v>6</v>
      </c>
      <c r="V69" s="468">
        <v>13</v>
      </c>
      <c r="W69" s="110">
        <v>14</v>
      </c>
      <c r="X69" s="110">
        <v>17</v>
      </c>
      <c r="Y69" s="110">
        <v>11</v>
      </c>
      <c r="Z69" s="110">
        <f t="shared" si="3"/>
        <v>187</v>
      </c>
      <c r="AA69" s="110"/>
    </row>
    <row r="70" spans="1:28" ht="28.5" customHeight="1">
      <c r="A70" s="367">
        <v>69</v>
      </c>
      <c r="B70" s="399" t="s">
        <v>769</v>
      </c>
      <c r="C70" s="369" t="s">
        <v>847</v>
      </c>
      <c r="D70" s="375" t="s">
        <v>532</v>
      </c>
      <c r="E70" s="367" t="s">
        <v>691</v>
      </c>
      <c r="F70" s="368" t="s">
        <v>970</v>
      </c>
      <c r="G70" s="400" t="s">
        <v>971</v>
      </c>
      <c r="H70" s="361" t="s">
        <v>1038</v>
      </c>
      <c r="I70" s="1360" t="s">
        <v>1501</v>
      </c>
      <c r="J70" s="1353" t="s">
        <v>1504</v>
      </c>
      <c r="K70" s="1350" t="s">
        <v>1505</v>
      </c>
      <c r="L70" s="1352" t="s">
        <v>1506</v>
      </c>
      <c r="M70" s="1377"/>
      <c r="N70" s="110">
        <v>0</v>
      </c>
      <c r="O70" s="110">
        <v>1</v>
      </c>
      <c r="P70" s="110">
        <v>7</v>
      </c>
      <c r="Q70" s="110">
        <v>2</v>
      </c>
      <c r="R70" s="110">
        <v>0</v>
      </c>
      <c r="S70" s="110">
        <v>0</v>
      </c>
      <c r="T70" s="110">
        <v>0</v>
      </c>
      <c r="U70" s="110">
        <v>0</v>
      </c>
      <c r="V70" s="468">
        <v>4</v>
      </c>
      <c r="W70" s="110">
        <v>0</v>
      </c>
      <c r="X70" s="110">
        <v>0</v>
      </c>
      <c r="Y70" s="110">
        <v>0</v>
      </c>
      <c r="Z70" s="110">
        <f t="shared" si="3"/>
        <v>14</v>
      </c>
      <c r="AA70" s="110"/>
    </row>
    <row r="71" spans="1:28" ht="14.25" customHeight="1">
      <c r="A71" s="367">
        <v>70</v>
      </c>
      <c r="B71" s="399" t="s">
        <v>769</v>
      </c>
      <c r="C71" s="369" t="s">
        <v>876</v>
      </c>
      <c r="D71" s="375" t="s">
        <v>532</v>
      </c>
      <c r="E71" s="367" t="s">
        <v>869</v>
      </c>
      <c r="F71" s="368" t="s">
        <v>92</v>
      </c>
      <c r="G71" s="400" t="s">
        <v>878</v>
      </c>
      <c r="H71" s="361" t="s">
        <v>1038</v>
      </c>
      <c r="I71" s="1381"/>
      <c r="J71" s="1382"/>
      <c r="K71" s="1381"/>
      <c r="L71" s="1379"/>
      <c r="M71" s="1377"/>
      <c r="N71" s="110">
        <v>0</v>
      </c>
      <c r="O71" s="110">
        <v>0</v>
      </c>
      <c r="P71" s="110">
        <v>14</v>
      </c>
      <c r="Q71" s="110">
        <v>0</v>
      </c>
      <c r="R71" s="110">
        <v>1</v>
      </c>
      <c r="S71" s="110">
        <v>3</v>
      </c>
      <c r="T71" s="110">
        <v>0</v>
      </c>
      <c r="U71" s="110">
        <v>0</v>
      </c>
      <c r="V71" s="468">
        <v>3</v>
      </c>
      <c r="W71" s="110">
        <v>0</v>
      </c>
      <c r="X71" s="110">
        <v>0</v>
      </c>
      <c r="Y71" s="110">
        <v>1</v>
      </c>
      <c r="Z71" s="110">
        <f t="shared" si="3"/>
        <v>22</v>
      </c>
      <c r="AA71" s="110"/>
    </row>
    <row r="72" spans="1:28" ht="28.5" customHeight="1">
      <c r="A72" s="367">
        <v>71</v>
      </c>
      <c r="B72" s="368" t="s">
        <v>374</v>
      </c>
      <c r="C72" s="369" t="s">
        <v>564</v>
      </c>
      <c r="D72" s="498" t="s">
        <v>1301</v>
      </c>
      <c r="E72" s="367" t="s">
        <v>797</v>
      </c>
      <c r="F72" s="372" t="s">
        <v>563</v>
      </c>
      <c r="G72" s="369"/>
      <c r="H72" s="110" t="s">
        <v>1038</v>
      </c>
      <c r="I72" s="1381"/>
      <c r="J72" s="1382"/>
      <c r="K72" s="1381"/>
      <c r="L72" s="1379"/>
      <c r="M72" s="1377"/>
      <c r="N72" s="110" t="s">
        <v>1301</v>
      </c>
      <c r="O72" s="110" t="s">
        <v>1301</v>
      </c>
      <c r="P72" s="110" t="s">
        <v>1301</v>
      </c>
      <c r="Q72" s="110" t="s">
        <v>1301</v>
      </c>
      <c r="R72" s="110" t="s">
        <v>1299</v>
      </c>
      <c r="S72" s="110" t="s">
        <v>1301</v>
      </c>
      <c r="T72" s="110" t="s">
        <v>1301</v>
      </c>
      <c r="U72" s="110" t="s">
        <v>1301</v>
      </c>
      <c r="V72" s="110" t="s">
        <v>1380</v>
      </c>
      <c r="W72" s="110" t="s">
        <v>1301</v>
      </c>
      <c r="X72" s="110" t="s">
        <v>1301</v>
      </c>
      <c r="Y72" s="110" t="s">
        <v>1301</v>
      </c>
      <c r="Z72" s="110">
        <f t="shared" si="3"/>
        <v>0</v>
      </c>
      <c r="AA72" s="110"/>
    </row>
    <row r="73" spans="1:28" ht="14.25" customHeight="1">
      <c r="A73" s="367">
        <v>72</v>
      </c>
      <c r="B73" s="399" t="s">
        <v>769</v>
      </c>
      <c r="C73" s="369" t="s">
        <v>871</v>
      </c>
      <c r="D73" s="375" t="s">
        <v>532</v>
      </c>
      <c r="E73" s="367" t="s">
        <v>376</v>
      </c>
      <c r="F73" s="368" t="s">
        <v>91</v>
      </c>
      <c r="G73" s="400" t="s">
        <v>757</v>
      </c>
      <c r="H73" s="361" t="s">
        <v>1038</v>
      </c>
      <c r="I73" s="1363"/>
      <c r="J73" s="1353"/>
      <c r="K73" s="1350"/>
      <c r="L73" s="1349"/>
      <c r="M73" s="1377"/>
      <c r="N73" s="110">
        <v>0</v>
      </c>
      <c r="O73" s="110">
        <v>1</v>
      </c>
      <c r="P73" s="110">
        <v>1</v>
      </c>
      <c r="Q73" s="110">
        <v>0</v>
      </c>
      <c r="R73" s="110">
        <v>0</v>
      </c>
      <c r="S73" s="110">
        <v>0</v>
      </c>
      <c r="T73" s="110">
        <v>0</v>
      </c>
      <c r="U73" s="110">
        <v>0</v>
      </c>
      <c r="V73" s="468">
        <v>3</v>
      </c>
      <c r="W73" s="110">
        <v>1</v>
      </c>
      <c r="X73" s="110">
        <v>0</v>
      </c>
      <c r="Y73" s="110">
        <v>2</v>
      </c>
      <c r="Z73" s="110">
        <f t="shared" si="3"/>
        <v>8</v>
      </c>
      <c r="AA73" s="110"/>
    </row>
    <row r="74" spans="1:28" ht="28.5">
      <c r="A74" s="367">
        <v>73</v>
      </c>
      <c r="B74" s="399" t="s">
        <v>1056</v>
      </c>
      <c r="C74" s="369" t="s">
        <v>458</v>
      </c>
      <c r="D74" s="375" t="s">
        <v>532</v>
      </c>
      <c r="E74" s="367" t="s">
        <v>742</v>
      </c>
      <c r="F74" s="372" t="s">
        <v>94</v>
      </c>
      <c r="G74" s="400"/>
      <c r="H74" s="361" t="s">
        <v>1038</v>
      </c>
      <c r="I74" s="414"/>
      <c r="J74" s="410"/>
      <c r="K74" s="423"/>
      <c r="L74" s="420" t="s">
        <v>632</v>
      </c>
      <c r="M74" s="1377"/>
      <c r="N74" s="405" t="s">
        <v>513</v>
      </c>
      <c r="O74" s="405" t="s">
        <v>513</v>
      </c>
      <c r="P74" s="405" t="s">
        <v>513</v>
      </c>
      <c r="Q74" s="405" t="s">
        <v>513</v>
      </c>
      <c r="R74" s="405" t="s">
        <v>513</v>
      </c>
      <c r="S74" s="405" t="s">
        <v>513</v>
      </c>
      <c r="T74" s="405" t="s">
        <v>513</v>
      </c>
      <c r="U74" s="405" t="s">
        <v>513</v>
      </c>
      <c r="V74" s="405" t="s">
        <v>513</v>
      </c>
      <c r="W74" s="405" t="s">
        <v>513</v>
      </c>
      <c r="X74" s="405" t="s">
        <v>513</v>
      </c>
      <c r="Y74" s="110" t="s">
        <v>513</v>
      </c>
      <c r="Z74" s="110">
        <f t="shared" si="3"/>
        <v>0</v>
      </c>
      <c r="AA74" s="110"/>
      <c r="AB74" s="110"/>
    </row>
    <row r="75" spans="1:28" ht="49.5">
      <c r="A75" s="367">
        <v>74</v>
      </c>
      <c r="B75" s="368" t="s">
        <v>688</v>
      </c>
      <c r="C75" s="369" t="s">
        <v>753</v>
      </c>
      <c r="D75" s="375" t="s">
        <v>532</v>
      </c>
      <c r="E75" s="367" t="s">
        <v>751</v>
      </c>
      <c r="F75" s="372" t="s">
        <v>95</v>
      </c>
      <c r="G75" s="369"/>
      <c r="H75" s="110" t="s">
        <v>1038</v>
      </c>
      <c r="I75" s="416" t="s">
        <v>42</v>
      </c>
      <c r="J75" s="417" t="s">
        <v>1237</v>
      </c>
      <c r="K75" s="256" t="s">
        <v>47</v>
      </c>
      <c r="L75" s="174"/>
      <c r="M75" s="1377"/>
      <c r="N75" s="110">
        <v>1</v>
      </c>
      <c r="O75" s="110">
        <v>0</v>
      </c>
      <c r="P75" s="110">
        <v>3</v>
      </c>
      <c r="Q75" s="110">
        <v>4</v>
      </c>
      <c r="R75" s="110">
        <v>4</v>
      </c>
      <c r="S75" s="110">
        <v>0</v>
      </c>
      <c r="T75" s="110">
        <v>0</v>
      </c>
      <c r="U75" s="110">
        <v>0</v>
      </c>
      <c r="V75" s="468">
        <v>0</v>
      </c>
      <c r="W75" s="471">
        <v>0</v>
      </c>
      <c r="X75" s="110">
        <v>0</v>
      </c>
      <c r="Y75" s="110">
        <v>0</v>
      </c>
      <c r="Z75" s="110">
        <f t="shared" si="3"/>
        <v>12</v>
      </c>
      <c r="AA75" s="110"/>
    </row>
    <row r="76" spans="1:28" ht="28.5">
      <c r="A76" s="367">
        <v>75</v>
      </c>
      <c r="B76" s="368" t="s">
        <v>769</v>
      </c>
      <c r="C76" s="369" t="s">
        <v>1051</v>
      </c>
      <c r="D76" s="375" t="s">
        <v>532</v>
      </c>
      <c r="E76" s="367" t="s">
        <v>566</v>
      </c>
      <c r="F76" s="372" t="s">
        <v>559</v>
      </c>
      <c r="G76" s="369"/>
      <c r="H76" s="110" t="s">
        <v>1038</v>
      </c>
      <c r="I76" s="414"/>
      <c r="J76" s="410"/>
      <c r="K76" s="423"/>
      <c r="L76" s="420" t="s">
        <v>283</v>
      </c>
      <c r="M76" s="1377"/>
      <c r="N76" s="405" t="s">
        <v>513</v>
      </c>
      <c r="O76" s="405" t="s">
        <v>513</v>
      </c>
      <c r="P76" s="405" t="s">
        <v>513</v>
      </c>
      <c r="Q76" s="405" t="s">
        <v>513</v>
      </c>
      <c r="R76" s="405" t="s">
        <v>513</v>
      </c>
      <c r="S76" s="405" t="s">
        <v>513</v>
      </c>
      <c r="T76" s="405" t="s">
        <v>513</v>
      </c>
      <c r="U76" s="405" t="s">
        <v>513</v>
      </c>
      <c r="V76" s="405" t="s">
        <v>513</v>
      </c>
      <c r="W76" s="405" t="s">
        <v>513</v>
      </c>
      <c r="X76" s="405" t="s">
        <v>513</v>
      </c>
      <c r="Y76" s="110" t="s">
        <v>513</v>
      </c>
      <c r="Z76" s="110">
        <f t="shared" si="3"/>
        <v>0</v>
      </c>
      <c r="AA76" s="110"/>
      <c r="AB76" s="110"/>
    </row>
    <row r="77" spans="1:28" ht="15" customHeight="1">
      <c r="A77" s="367">
        <v>76</v>
      </c>
      <c r="B77" s="368" t="s">
        <v>1056</v>
      </c>
      <c r="C77" s="369" t="s">
        <v>740</v>
      </c>
      <c r="D77" s="500" t="s">
        <v>1299</v>
      </c>
      <c r="E77" s="367" t="s">
        <v>1171</v>
      </c>
      <c r="F77" s="372" t="s">
        <v>562</v>
      </c>
      <c r="G77" s="369"/>
      <c r="H77" s="110" t="s">
        <v>1038</v>
      </c>
      <c r="I77" s="414" t="s">
        <v>54</v>
      </c>
      <c r="J77" s="410" t="s">
        <v>1000</v>
      </c>
      <c r="K77" s="430" t="s">
        <v>619</v>
      </c>
      <c r="L77" s="429" t="s">
        <v>1160</v>
      </c>
      <c r="M77" s="1377"/>
      <c r="N77" s="110" t="s">
        <v>1288</v>
      </c>
      <c r="O77" s="110" t="s">
        <v>1288</v>
      </c>
      <c r="P77" s="110" t="s">
        <v>1288</v>
      </c>
      <c r="Q77" s="110" t="s">
        <v>1288</v>
      </c>
      <c r="R77" s="110" t="s">
        <v>1299</v>
      </c>
      <c r="S77" s="110" t="s">
        <v>1288</v>
      </c>
      <c r="T77" s="110" t="s">
        <v>1288</v>
      </c>
      <c r="U77" s="110" t="s">
        <v>1288</v>
      </c>
      <c r="V77" s="110" t="s">
        <v>1380</v>
      </c>
      <c r="W77" s="110" t="s">
        <v>1288</v>
      </c>
      <c r="X77" s="110" t="s">
        <v>1288</v>
      </c>
      <c r="Y77" s="110" t="s">
        <v>1288</v>
      </c>
      <c r="Z77" s="110">
        <f t="shared" si="3"/>
        <v>0</v>
      </c>
      <c r="AA77" s="110"/>
    </row>
    <row r="78" spans="1:28" ht="14.25" customHeight="1">
      <c r="A78" s="367">
        <v>77</v>
      </c>
      <c r="B78" s="399" t="s">
        <v>769</v>
      </c>
      <c r="C78" s="369" t="s">
        <v>770</v>
      </c>
      <c r="D78" s="375" t="s">
        <v>532</v>
      </c>
      <c r="E78" s="367" t="s">
        <v>781</v>
      </c>
      <c r="F78" s="368" t="s">
        <v>98</v>
      </c>
      <c r="G78" s="400" t="s">
        <v>1022</v>
      </c>
      <c r="H78" s="361" t="s">
        <v>535</v>
      </c>
      <c r="I78" s="1356" t="s">
        <v>1357</v>
      </c>
      <c r="J78" s="1356" t="s">
        <v>297</v>
      </c>
      <c r="K78" s="1360" t="s">
        <v>1385</v>
      </c>
      <c r="L78" s="1352" t="s">
        <v>1386</v>
      </c>
      <c r="M78" s="1377"/>
      <c r="N78" s="110">
        <v>11</v>
      </c>
      <c r="O78" s="110">
        <v>0</v>
      </c>
      <c r="P78" s="110">
        <v>16</v>
      </c>
      <c r="Q78" s="110">
        <v>27</v>
      </c>
      <c r="R78" s="110">
        <v>30</v>
      </c>
      <c r="S78" s="110">
        <v>5</v>
      </c>
      <c r="T78" s="110">
        <v>4</v>
      </c>
      <c r="U78" s="110">
        <v>1</v>
      </c>
      <c r="V78" s="110">
        <v>4</v>
      </c>
      <c r="W78" s="110">
        <v>3</v>
      </c>
      <c r="X78" s="110">
        <v>3</v>
      </c>
      <c r="Y78" s="110">
        <v>1</v>
      </c>
      <c r="Z78" s="110">
        <f t="shared" si="3"/>
        <v>105</v>
      </c>
      <c r="AA78" s="110"/>
    </row>
    <row r="79" spans="1:28" ht="14.25" customHeight="1">
      <c r="A79" s="367">
        <v>78</v>
      </c>
      <c r="B79" s="399" t="s">
        <v>769</v>
      </c>
      <c r="C79" s="369" t="s">
        <v>456</v>
      </c>
      <c r="D79" s="375" t="s">
        <v>532</v>
      </c>
      <c r="E79" s="367" t="s">
        <v>75</v>
      </c>
      <c r="F79" s="368" t="s">
        <v>99</v>
      </c>
      <c r="G79" s="400" t="s">
        <v>1022</v>
      </c>
      <c r="H79" s="361" t="s">
        <v>535</v>
      </c>
      <c r="I79" s="1356"/>
      <c r="J79" s="1356"/>
      <c r="K79" s="1360"/>
      <c r="L79" s="1349"/>
      <c r="M79" s="1377"/>
      <c r="N79" s="110">
        <v>11</v>
      </c>
      <c r="O79" s="110">
        <v>3</v>
      </c>
      <c r="P79" s="110">
        <v>6</v>
      </c>
      <c r="Q79" s="110">
        <v>0</v>
      </c>
      <c r="R79" s="110">
        <v>8</v>
      </c>
      <c r="S79" s="110">
        <v>2</v>
      </c>
      <c r="T79" s="110">
        <v>2</v>
      </c>
      <c r="U79" s="110">
        <v>4</v>
      </c>
      <c r="V79" s="110">
        <v>3</v>
      </c>
      <c r="W79" s="110">
        <v>5</v>
      </c>
      <c r="X79" s="110">
        <v>3</v>
      </c>
      <c r="Y79" s="110">
        <v>2</v>
      </c>
      <c r="Z79" s="110">
        <f t="shared" si="3"/>
        <v>49</v>
      </c>
      <c r="AA79" s="110"/>
    </row>
    <row r="80" spans="1:28" ht="13.35" customHeight="1">
      <c r="A80" s="367">
        <v>79</v>
      </c>
      <c r="B80" s="399" t="s">
        <v>748</v>
      </c>
      <c r="C80" s="369" t="s">
        <v>857</v>
      </c>
      <c r="D80" s="375" t="s">
        <v>532</v>
      </c>
      <c r="E80" s="367" t="s">
        <v>859</v>
      </c>
      <c r="F80" s="368" t="s">
        <v>1144</v>
      </c>
      <c r="G80" s="400" t="s">
        <v>520</v>
      </c>
      <c r="H80" s="361" t="s">
        <v>535</v>
      </c>
      <c r="I80" s="1356"/>
      <c r="J80" s="1356"/>
      <c r="K80" s="1360"/>
      <c r="L80" s="1349"/>
      <c r="M80" s="1377"/>
      <c r="N80" s="110">
        <v>29</v>
      </c>
      <c r="O80" s="110">
        <v>12</v>
      </c>
      <c r="P80" s="110">
        <v>56</v>
      </c>
      <c r="Q80" s="110">
        <v>40</v>
      </c>
      <c r="R80" s="110">
        <v>16</v>
      </c>
      <c r="S80" s="110">
        <v>9</v>
      </c>
      <c r="T80" s="110">
        <v>6</v>
      </c>
      <c r="U80" s="110">
        <v>6</v>
      </c>
      <c r="V80" s="110">
        <v>9</v>
      </c>
      <c r="W80" s="110">
        <v>19</v>
      </c>
      <c r="X80" s="110">
        <v>18</v>
      </c>
      <c r="Y80" s="110">
        <v>23</v>
      </c>
      <c r="Z80" s="110">
        <f t="shared" ref="Z80:Z85" si="4">SUM(N80:Y80)</f>
        <v>243</v>
      </c>
      <c r="AA80" s="110"/>
    </row>
    <row r="81" spans="1:27" ht="28.5">
      <c r="A81" s="367">
        <v>80</v>
      </c>
      <c r="B81" s="399" t="s">
        <v>769</v>
      </c>
      <c r="C81" s="369" t="s">
        <v>857</v>
      </c>
      <c r="D81" s="375" t="s">
        <v>532</v>
      </c>
      <c r="E81" s="367" t="s">
        <v>1117</v>
      </c>
      <c r="F81" s="368" t="s">
        <v>101</v>
      </c>
      <c r="G81" s="400" t="s">
        <v>1120</v>
      </c>
      <c r="H81" s="361" t="s">
        <v>535</v>
      </c>
      <c r="I81" s="1356"/>
      <c r="J81" s="1356"/>
      <c r="K81" s="1360"/>
      <c r="L81" s="1349"/>
      <c r="M81" s="1377"/>
      <c r="N81" s="110">
        <v>13</v>
      </c>
      <c r="O81" s="110">
        <v>12</v>
      </c>
      <c r="P81" s="110">
        <v>10</v>
      </c>
      <c r="Q81" s="110">
        <v>1</v>
      </c>
      <c r="R81" s="110">
        <v>17</v>
      </c>
      <c r="S81" s="110">
        <v>1</v>
      </c>
      <c r="T81" s="110">
        <v>2</v>
      </c>
      <c r="U81" s="110">
        <v>2</v>
      </c>
      <c r="V81" s="110">
        <v>2</v>
      </c>
      <c r="W81" s="110">
        <v>2</v>
      </c>
      <c r="X81" s="110">
        <v>0</v>
      </c>
      <c r="Y81" s="110">
        <v>12</v>
      </c>
      <c r="Z81" s="110">
        <f t="shared" si="4"/>
        <v>74</v>
      </c>
      <c r="AA81" s="110"/>
    </row>
    <row r="82" spans="1:27" ht="14.25" customHeight="1">
      <c r="A82" s="367">
        <v>81</v>
      </c>
      <c r="B82" s="399" t="s">
        <v>769</v>
      </c>
      <c r="C82" s="369" t="s">
        <v>791</v>
      </c>
      <c r="D82" s="375" t="s">
        <v>532</v>
      </c>
      <c r="E82" s="367" t="s">
        <v>998</v>
      </c>
      <c r="F82" s="368" t="s">
        <v>100</v>
      </c>
      <c r="G82" s="400" t="s">
        <v>1120</v>
      </c>
      <c r="H82" s="361" t="s">
        <v>138</v>
      </c>
      <c r="I82" s="414"/>
      <c r="J82" s="414"/>
      <c r="K82" s="256"/>
      <c r="L82" s="1380" t="s">
        <v>1264</v>
      </c>
      <c r="M82" s="1377"/>
      <c r="N82" s="110">
        <v>12</v>
      </c>
      <c r="O82" s="110">
        <v>0</v>
      </c>
      <c r="P82" s="110">
        <v>53</v>
      </c>
      <c r="Q82" s="110">
        <v>22</v>
      </c>
      <c r="R82" s="110">
        <v>200</v>
      </c>
      <c r="S82" s="110">
        <v>12</v>
      </c>
      <c r="T82" s="110">
        <v>25</v>
      </c>
      <c r="U82" s="110">
        <v>69</v>
      </c>
      <c r="V82" s="468">
        <v>10</v>
      </c>
      <c r="W82" s="110">
        <v>11</v>
      </c>
      <c r="X82" s="110">
        <v>65</v>
      </c>
      <c r="Y82" s="110">
        <v>18</v>
      </c>
      <c r="Z82" s="110">
        <f t="shared" si="4"/>
        <v>497</v>
      </c>
      <c r="AA82" s="110"/>
    </row>
    <row r="83" spans="1:27" ht="14.25" customHeight="1">
      <c r="A83" s="367">
        <v>82</v>
      </c>
      <c r="B83" s="399" t="s">
        <v>1076</v>
      </c>
      <c r="C83" s="369" t="s">
        <v>1110</v>
      </c>
      <c r="D83" s="375" t="s">
        <v>532</v>
      </c>
      <c r="E83" s="367" t="s">
        <v>539</v>
      </c>
      <c r="F83" s="368" t="s">
        <v>141</v>
      </c>
      <c r="G83" s="400" t="s">
        <v>1022</v>
      </c>
      <c r="H83" s="361" t="s">
        <v>138</v>
      </c>
      <c r="I83" s="414"/>
      <c r="J83" s="414"/>
      <c r="K83" s="256"/>
      <c r="L83" s="1380"/>
      <c r="M83" s="1377"/>
      <c r="N83" s="110">
        <f>35+46</f>
        <v>81</v>
      </c>
      <c r="O83" s="110">
        <v>21</v>
      </c>
      <c r="P83" s="110">
        <v>42</v>
      </c>
      <c r="Q83" s="110">
        <v>58</v>
      </c>
      <c r="R83" s="110">
        <v>71</v>
      </c>
      <c r="S83" s="110">
        <v>15</v>
      </c>
      <c r="T83" s="110">
        <v>49</v>
      </c>
      <c r="U83" s="110">
        <v>55</v>
      </c>
      <c r="V83" s="468">
        <v>42</v>
      </c>
      <c r="W83" s="110">
        <v>112</v>
      </c>
      <c r="X83" s="110">
        <v>52</v>
      </c>
      <c r="Y83" s="110">
        <v>46</v>
      </c>
      <c r="Z83" s="110">
        <f t="shared" si="4"/>
        <v>644</v>
      </c>
      <c r="AA83" s="110"/>
    </row>
    <row r="84" spans="1:27" ht="16.7" customHeight="1">
      <c r="A84" s="367">
        <v>83</v>
      </c>
      <c r="B84" s="399" t="s">
        <v>575</v>
      </c>
      <c r="C84" s="369" t="s">
        <v>810</v>
      </c>
      <c r="D84" s="375" t="s">
        <v>532</v>
      </c>
      <c r="E84" s="367" t="s">
        <v>435</v>
      </c>
      <c r="F84" s="368" t="s">
        <v>500</v>
      </c>
      <c r="G84" s="400" t="s">
        <v>138</v>
      </c>
      <c r="H84" s="361" t="s">
        <v>138</v>
      </c>
      <c r="I84" s="414"/>
      <c r="J84" s="414"/>
      <c r="K84" s="256"/>
      <c r="L84" s="1380"/>
      <c r="M84" s="1377"/>
      <c r="N84" s="110">
        <f>3+0+35</f>
        <v>38</v>
      </c>
      <c r="O84" s="110">
        <v>12</v>
      </c>
      <c r="P84" s="110">
        <v>19</v>
      </c>
      <c r="Q84" s="110">
        <v>9</v>
      </c>
      <c r="R84" s="110">
        <v>20</v>
      </c>
      <c r="S84" s="110">
        <v>14</v>
      </c>
      <c r="T84" s="110">
        <v>29</v>
      </c>
      <c r="U84" s="110">
        <v>16</v>
      </c>
      <c r="V84" s="467">
        <v>15</v>
      </c>
      <c r="W84" s="110">
        <v>29</v>
      </c>
      <c r="X84" s="110">
        <v>27</v>
      </c>
      <c r="Y84" s="110">
        <v>31</v>
      </c>
      <c r="Z84" s="110">
        <f t="shared" si="4"/>
        <v>259</v>
      </c>
      <c r="AA84" s="110"/>
    </row>
    <row r="85" spans="1:27" ht="49.5">
      <c r="A85" s="367">
        <v>84</v>
      </c>
      <c r="B85" s="399" t="s">
        <v>688</v>
      </c>
      <c r="C85" s="369" t="s">
        <v>1287</v>
      </c>
      <c r="D85" s="500" t="s">
        <v>1272</v>
      </c>
      <c r="E85" s="367" t="s">
        <v>1270</v>
      </c>
      <c r="F85" s="368" t="s">
        <v>1293</v>
      </c>
      <c r="H85" s="367" t="s">
        <v>1165</v>
      </c>
      <c r="I85" s="403" t="s">
        <v>1367</v>
      </c>
      <c r="J85" s="51" t="s">
        <v>1368</v>
      </c>
      <c r="K85" s="256" t="s">
        <v>1306</v>
      </c>
      <c r="L85" s="174" t="s">
        <v>1307</v>
      </c>
      <c r="M85" s="1377"/>
      <c r="N85" s="110">
        <v>0</v>
      </c>
      <c r="O85" s="110">
        <v>0</v>
      </c>
      <c r="P85" s="110">
        <v>27</v>
      </c>
      <c r="Q85" s="110">
        <v>1</v>
      </c>
      <c r="R85" s="110">
        <v>0</v>
      </c>
      <c r="S85" s="110">
        <v>0</v>
      </c>
      <c r="T85" s="110">
        <v>8</v>
      </c>
      <c r="U85" s="110">
        <v>10</v>
      </c>
      <c r="V85" s="110">
        <v>11</v>
      </c>
      <c r="W85" s="110">
        <v>7</v>
      </c>
      <c r="X85" s="110">
        <v>16</v>
      </c>
      <c r="Y85" s="110">
        <v>0</v>
      </c>
      <c r="Z85" s="110">
        <f t="shared" si="4"/>
        <v>80</v>
      </c>
    </row>
    <row r="91" spans="1:27">
      <c r="U91" s="51"/>
      <c r="V91" s="51"/>
    </row>
    <row r="95" spans="1:27">
      <c r="U95" s="51"/>
      <c r="V95" s="51"/>
    </row>
  </sheetData>
  <autoFilter ref="A1:AB85"/>
  <mergeCells count="45">
    <mergeCell ref="M2:M85"/>
    <mergeCell ref="L70:L73"/>
    <mergeCell ref="I78:I81"/>
    <mergeCell ref="J78:J81"/>
    <mergeCell ref="K78:K81"/>
    <mergeCell ref="L78:L81"/>
    <mergeCell ref="L82:L84"/>
    <mergeCell ref="I65:I66"/>
    <mergeCell ref="J65:J66"/>
    <mergeCell ref="K65:K66"/>
    <mergeCell ref="K30:K37"/>
    <mergeCell ref="L30:L37"/>
    <mergeCell ref="I40:I41"/>
    <mergeCell ref="I70:I73"/>
    <mergeCell ref="J70:J73"/>
    <mergeCell ref="K70:K73"/>
    <mergeCell ref="I44:I47"/>
    <mergeCell ref="J44:J47"/>
    <mergeCell ref="K44:K47"/>
    <mergeCell ref="L44:L47"/>
    <mergeCell ref="I59:I60"/>
    <mergeCell ref="J59:J60"/>
    <mergeCell ref="K59:K60"/>
    <mergeCell ref="L59:L60"/>
    <mergeCell ref="I2:I9"/>
    <mergeCell ref="J2:J9"/>
    <mergeCell ref="K2:K9"/>
    <mergeCell ref="L2:L9"/>
    <mergeCell ref="L10:L16"/>
    <mergeCell ref="J40:J41"/>
    <mergeCell ref="K40:K41"/>
    <mergeCell ref="L40:L41"/>
    <mergeCell ref="I10:I16"/>
    <mergeCell ref="J10:J16"/>
    <mergeCell ref="K10:K16"/>
    <mergeCell ref="K17:K22"/>
    <mergeCell ref="L17:L22"/>
    <mergeCell ref="L24:L28"/>
    <mergeCell ref="I23:I29"/>
    <mergeCell ref="J23:J29"/>
    <mergeCell ref="K23:K29"/>
    <mergeCell ref="I17:I22"/>
    <mergeCell ref="J17:J22"/>
    <mergeCell ref="I30:I37"/>
    <mergeCell ref="J30:J37"/>
  </mergeCells>
  <phoneticPr fontId="11" type="noConversion"/>
  <hyperlinks>
    <hyperlink ref="I1" r:id="rId1" display="http://highwire.stanford.edu/librarians/"/>
    <hyperlink ref="K2" r:id="rId2"/>
    <hyperlink ref="K10" r:id="rId3"/>
    <hyperlink ref="K17" r:id="rId4"/>
    <hyperlink ref="K30" r:id="rId5"/>
    <hyperlink ref="K38" r:id="rId6"/>
    <hyperlink ref="K40" r:id="rId7"/>
    <hyperlink ref="K42" r:id="rId8"/>
    <hyperlink ref="K51" r:id="rId9"/>
    <hyperlink ref="K55" r:id="rId10"/>
    <hyperlink ref="K56" r:id="rId11" location="pageview_count"/>
    <hyperlink ref="K57" r:id="rId12"/>
    <hyperlink ref="K62" r:id="rId13"/>
    <hyperlink ref="K58" r:id="rId14"/>
    <hyperlink ref="K68" r:id="rId15"/>
    <hyperlink ref="K67" r:id="rId16"/>
    <hyperlink ref="K75" r:id="rId17"/>
    <hyperlink ref="K44" r:id="rId18"/>
    <hyperlink ref="K59" r:id="rId19"/>
    <hyperlink ref="I44" r:id="rId20"/>
    <hyperlink ref="I55" r:id="rId21"/>
    <hyperlink ref="I59" r:id="rId22"/>
    <hyperlink ref="I62" r:id="rId23"/>
    <hyperlink ref="K53" r:id="rId24"/>
    <hyperlink ref="K50" r:id="rId25"/>
    <hyperlink ref="I50" r:id="rId26"/>
    <hyperlink ref="K65" r:id="rId27"/>
    <hyperlink ref="K69" r:id="rId28"/>
    <hyperlink ref="K70" r:id="rId29"/>
    <hyperlink ref="I70" r:id="rId30"/>
    <hyperlink ref="K43" r:id="rId31"/>
    <hyperlink ref="K48" r:id="rId32"/>
    <hyperlink ref="O1" r:id="rId33" display="http://highwire.stanford.edu/librarians/"/>
    <hyperlink ref="P1" r:id="rId34" display="zing01@tzuchi.com.tw "/>
    <hyperlink ref="K77" r:id="rId35"/>
    <hyperlink ref="K85" r:id="rId36"/>
    <hyperlink ref="K23" r:id="rId37"/>
    <hyperlink ref="K52" r:id="rId38"/>
    <hyperlink ref="K61" r:id="rId39"/>
    <hyperlink ref="K39" r:id="rId40"/>
    <hyperlink ref="I39" r:id="rId41"/>
    <hyperlink ref="K63" r:id="rId42"/>
    <hyperlink ref="K54" r:id="rId43"/>
  </hyperlinks>
  <pageMargins left="0.75" right="0.75" top="1" bottom="1" header="0.5" footer="0.5"/>
  <pageSetup paperSize="9" orientation="portrait" r:id="rId44"/>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0"/>
  <sheetViews>
    <sheetView workbookViewId="0">
      <selection sqref="A1:E1"/>
    </sheetView>
  </sheetViews>
  <sheetFormatPr defaultRowHeight="16.5"/>
  <cols>
    <col min="1" max="1" width="52.875" customWidth="1"/>
    <col min="2" max="2" width="12.25" bestFit="1" customWidth="1"/>
    <col min="3" max="3" width="14.875" customWidth="1"/>
    <col min="4" max="4" width="13.875" bestFit="1" customWidth="1"/>
    <col min="5" max="5" width="12.25" bestFit="1" customWidth="1"/>
    <col min="6" max="6" width="12.75" style="126" customWidth="1"/>
  </cols>
  <sheetData>
    <row r="1" spans="1:7" ht="25.15" customHeight="1">
      <c r="A1" s="1335" t="s">
        <v>1434</v>
      </c>
      <c r="B1" s="1335"/>
      <c r="C1" s="1335"/>
      <c r="D1" s="1335"/>
      <c r="E1" s="1335"/>
    </row>
    <row r="2" spans="1:7">
      <c r="A2" s="1334" t="s">
        <v>1060</v>
      </c>
      <c r="B2" s="1334"/>
      <c r="C2" s="1334"/>
      <c r="D2" s="1334"/>
      <c r="E2" s="1334"/>
    </row>
    <row r="3" spans="1:7">
      <c r="A3" s="27" t="s">
        <v>1061</v>
      </c>
      <c r="B3" s="23" t="s">
        <v>369</v>
      </c>
      <c r="C3" s="23" t="s">
        <v>499</v>
      </c>
      <c r="D3" s="23" t="s">
        <v>366</v>
      </c>
      <c r="E3" s="23" t="s">
        <v>580</v>
      </c>
    </row>
    <row r="4" spans="1:7">
      <c r="A4" s="24" t="s">
        <v>1744</v>
      </c>
      <c r="B4" s="156" t="s">
        <v>382</v>
      </c>
      <c r="C4" s="156" t="s">
        <v>513</v>
      </c>
      <c r="D4" s="591">
        <v>2597</v>
      </c>
      <c r="E4" s="156" t="s">
        <v>513</v>
      </c>
      <c r="F4" s="124" t="s">
        <v>856</v>
      </c>
    </row>
    <row r="5" spans="1:7">
      <c r="A5" s="24" t="s">
        <v>1743</v>
      </c>
      <c r="B5" s="156" t="s">
        <v>513</v>
      </c>
      <c r="C5" s="481">
        <v>11903</v>
      </c>
      <c r="D5" s="480">
        <v>1415</v>
      </c>
      <c r="E5" s="481">
        <v>2022</v>
      </c>
      <c r="F5" s="124" t="s">
        <v>856</v>
      </c>
    </row>
    <row r="6" spans="1:7">
      <c r="A6" s="24" t="s">
        <v>1746</v>
      </c>
      <c r="B6" s="1383" t="s">
        <v>1515</v>
      </c>
      <c r="C6" s="1384"/>
      <c r="D6" s="480">
        <v>2554</v>
      </c>
      <c r="E6" s="481">
        <v>2834</v>
      </c>
      <c r="F6" s="124" t="s">
        <v>856</v>
      </c>
      <c r="G6" s="349"/>
    </row>
    <row r="7" spans="1:7">
      <c r="A7" s="145" t="s">
        <v>1747</v>
      </c>
      <c r="B7" s="480">
        <v>1505</v>
      </c>
      <c r="C7" s="480">
        <v>6497</v>
      </c>
      <c r="D7" s="156" t="s">
        <v>513</v>
      </c>
      <c r="E7" s="156" t="s">
        <v>513</v>
      </c>
      <c r="F7" s="124" t="s">
        <v>856</v>
      </c>
    </row>
    <row r="8" spans="1:7">
      <c r="A8" s="24" t="s">
        <v>1748</v>
      </c>
      <c r="B8" s="156" t="s">
        <v>513</v>
      </c>
      <c r="C8" s="156" t="s">
        <v>513</v>
      </c>
      <c r="D8" s="156" t="s">
        <v>513</v>
      </c>
      <c r="E8" s="480">
        <v>100617</v>
      </c>
      <c r="F8" s="124" t="s">
        <v>856</v>
      </c>
    </row>
    <row r="9" spans="1:7">
      <c r="A9" s="24" t="s">
        <v>1745</v>
      </c>
      <c r="B9" s="156" t="s">
        <v>382</v>
      </c>
      <c r="C9" s="480">
        <v>0</v>
      </c>
      <c r="D9" s="480">
        <v>258</v>
      </c>
      <c r="E9" s="156" t="s">
        <v>382</v>
      </c>
      <c r="F9" s="124" t="s">
        <v>856</v>
      </c>
    </row>
    <row r="10" spans="1:7">
      <c r="A10" s="24" t="s">
        <v>1749</v>
      </c>
      <c r="B10" s="480">
        <v>169</v>
      </c>
      <c r="C10" s="480">
        <v>1244</v>
      </c>
      <c r="D10" s="480">
        <v>265</v>
      </c>
      <c r="E10" s="480">
        <v>238</v>
      </c>
      <c r="F10" s="127" t="s">
        <v>856</v>
      </c>
    </row>
    <row r="11" spans="1:7">
      <c r="A11" s="145" t="s">
        <v>1752</v>
      </c>
      <c r="B11" s="156" t="s">
        <v>382</v>
      </c>
      <c r="C11" s="480">
        <v>106</v>
      </c>
      <c r="D11" s="156" t="s">
        <v>382</v>
      </c>
      <c r="E11" s="156" t="s">
        <v>382</v>
      </c>
      <c r="F11" s="127" t="s">
        <v>1344</v>
      </c>
    </row>
    <row r="12" spans="1:7">
      <c r="A12" s="24" t="s">
        <v>251</v>
      </c>
      <c r="B12" s="480">
        <v>47</v>
      </c>
      <c r="C12" s="480">
        <v>221</v>
      </c>
      <c r="D12" s="156" t="s">
        <v>382</v>
      </c>
      <c r="E12" s="480">
        <v>649</v>
      </c>
      <c r="F12" s="126" t="s">
        <v>1345</v>
      </c>
    </row>
    <row r="13" spans="1:7">
      <c r="A13" s="24" t="s">
        <v>1508</v>
      </c>
      <c r="B13" s="156" t="s">
        <v>382</v>
      </c>
      <c r="C13" s="481">
        <v>7915</v>
      </c>
      <c r="D13" s="481">
        <v>3814</v>
      </c>
      <c r="E13" s="480">
        <v>57410</v>
      </c>
      <c r="F13" s="127" t="s">
        <v>1439</v>
      </c>
    </row>
    <row r="14" spans="1:7">
      <c r="A14" s="24" t="s">
        <v>1458</v>
      </c>
      <c r="B14" s="156" t="s">
        <v>382</v>
      </c>
      <c r="C14" s="481">
        <v>142</v>
      </c>
      <c r="D14" s="156" t="s">
        <v>382</v>
      </c>
      <c r="E14" s="481">
        <v>1711</v>
      </c>
      <c r="F14" s="127" t="s">
        <v>1439</v>
      </c>
    </row>
    <row r="15" spans="1:7">
      <c r="A15" s="128" t="s">
        <v>231</v>
      </c>
      <c r="B15" s="480">
        <v>81</v>
      </c>
      <c r="C15" s="480">
        <v>199</v>
      </c>
      <c r="D15" s="480">
        <v>92</v>
      </c>
      <c r="E15" s="156" t="s">
        <v>382</v>
      </c>
      <c r="F15" s="126" t="s">
        <v>1054</v>
      </c>
    </row>
    <row r="16" spans="1:7">
      <c r="A16" s="129" t="s">
        <v>1751</v>
      </c>
      <c r="B16" s="480">
        <v>83</v>
      </c>
      <c r="C16" s="480">
        <v>161</v>
      </c>
      <c r="D16" s="480">
        <v>80</v>
      </c>
      <c r="E16" s="156" t="s">
        <v>382</v>
      </c>
      <c r="F16" s="126" t="s">
        <v>1053</v>
      </c>
    </row>
    <row r="17" spans="1:7">
      <c r="A17" s="24" t="s">
        <v>1753</v>
      </c>
      <c r="B17" s="156" t="s">
        <v>382</v>
      </c>
      <c r="C17" s="156" t="s">
        <v>382</v>
      </c>
      <c r="D17" s="156" t="s">
        <v>382</v>
      </c>
      <c r="E17" s="480">
        <v>326</v>
      </c>
      <c r="F17" s="528" t="s">
        <v>425</v>
      </c>
    </row>
    <row r="18" spans="1:7">
      <c r="A18" s="10" t="s">
        <v>229</v>
      </c>
      <c r="B18" s="156" t="s">
        <v>382</v>
      </c>
      <c r="C18" s="480">
        <v>319</v>
      </c>
      <c r="D18" s="156" t="s">
        <v>382</v>
      </c>
      <c r="E18" s="156" t="s">
        <v>382</v>
      </c>
      <c r="F18" s="528" t="s">
        <v>425</v>
      </c>
    </row>
    <row r="19" spans="1:7">
      <c r="A19" s="24" t="s">
        <v>234</v>
      </c>
      <c r="B19" s="156" t="s">
        <v>382</v>
      </c>
      <c r="C19" s="156" t="s">
        <v>382</v>
      </c>
      <c r="D19" s="156" t="s">
        <v>382</v>
      </c>
      <c r="E19" s="480">
        <v>89</v>
      </c>
      <c r="F19" s="528" t="s">
        <v>425</v>
      </c>
    </row>
    <row r="20" spans="1:7">
      <c r="A20" s="24" t="s">
        <v>235</v>
      </c>
      <c r="B20" s="156" t="s">
        <v>382</v>
      </c>
      <c r="C20" s="156" t="s">
        <v>382</v>
      </c>
      <c r="D20" s="156" t="s">
        <v>382</v>
      </c>
      <c r="E20" s="480">
        <v>6</v>
      </c>
      <c r="F20" s="528" t="s">
        <v>425</v>
      </c>
    </row>
    <row r="21" spans="1:7">
      <c r="A21" s="24" t="s">
        <v>1295</v>
      </c>
      <c r="B21" s="480">
        <v>65</v>
      </c>
      <c r="C21" s="480">
        <v>124</v>
      </c>
      <c r="D21" s="156" t="s">
        <v>382</v>
      </c>
      <c r="E21" s="480">
        <v>1260</v>
      </c>
      <c r="F21" s="126" t="s">
        <v>1349</v>
      </c>
    </row>
    <row r="22" spans="1:7">
      <c r="A22" s="24" t="s">
        <v>1297</v>
      </c>
      <c r="B22" s="480">
        <v>6</v>
      </c>
      <c r="C22" s="156" t="s">
        <v>382</v>
      </c>
      <c r="D22" s="156" t="s">
        <v>382</v>
      </c>
      <c r="E22" s="480">
        <v>29</v>
      </c>
      <c r="F22" s="126" t="s">
        <v>1349</v>
      </c>
    </row>
    <row r="23" spans="1:7" ht="33">
      <c r="A23" s="527" t="s">
        <v>1459</v>
      </c>
      <c r="B23" s="481">
        <v>30</v>
      </c>
      <c r="C23" s="481">
        <v>58</v>
      </c>
      <c r="D23" s="481">
        <v>18</v>
      </c>
      <c r="E23" s="156" t="s">
        <v>382</v>
      </c>
      <c r="F23" s="126" t="s">
        <v>1436</v>
      </c>
    </row>
    <row r="24" spans="1:7">
      <c r="A24" s="24" t="s">
        <v>1750</v>
      </c>
      <c r="B24" s="480">
        <v>215</v>
      </c>
      <c r="C24" s="481">
        <v>1535</v>
      </c>
      <c r="D24" s="156" t="s">
        <v>382</v>
      </c>
      <c r="E24" s="480">
        <v>303</v>
      </c>
      <c r="F24" s="126" t="s">
        <v>1436</v>
      </c>
    </row>
    <row r="28" spans="1:7">
      <c r="A28" s="1334" t="s">
        <v>1444</v>
      </c>
      <c r="B28" s="1334"/>
      <c r="C28" s="1334"/>
      <c r="D28" s="1334"/>
      <c r="E28" s="1334"/>
    </row>
    <row r="29" spans="1:7">
      <c r="A29" s="27" t="s">
        <v>1061</v>
      </c>
      <c r="B29" s="23" t="s">
        <v>369</v>
      </c>
      <c r="C29" s="23" t="s">
        <v>499</v>
      </c>
      <c r="D29" s="23" t="s">
        <v>366</v>
      </c>
      <c r="E29" s="23" t="s">
        <v>580</v>
      </c>
    </row>
    <row r="30" spans="1:7">
      <c r="A30" s="24" t="s">
        <v>443</v>
      </c>
      <c r="B30" s="156" t="s">
        <v>382</v>
      </c>
      <c r="C30" s="156" t="s">
        <v>513</v>
      </c>
      <c r="D30" s="591">
        <v>2579</v>
      </c>
      <c r="E30" s="156" t="s">
        <v>513</v>
      </c>
      <c r="F30" s="124" t="s">
        <v>856</v>
      </c>
    </row>
    <row r="31" spans="1:7">
      <c r="A31" s="24" t="s">
        <v>228</v>
      </c>
      <c r="B31" s="156" t="s">
        <v>513</v>
      </c>
      <c r="C31" s="481">
        <v>11747</v>
      </c>
      <c r="D31" s="480">
        <v>1259</v>
      </c>
      <c r="E31" s="481">
        <v>1444</v>
      </c>
      <c r="F31" s="124" t="s">
        <v>856</v>
      </c>
    </row>
    <row r="32" spans="1:7">
      <c r="A32" s="24" t="s">
        <v>486</v>
      </c>
      <c r="B32" s="1383" t="s">
        <v>1515</v>
      </c>
      <c r="C32" s="1384"/>
      <c r="D32" s="480">
        <v>1886</v>
      </c>
      <c r="E32" s="480">
        <v>2400</v>
      </c>
      <c r="F32" s="124" t="s">
        <v>856</v>
      </c>
      <c r="G32" s="349"/>
    </row>
    <row r="33" spans="1:6">
      <c r="A33" s="145" t="s">
        <v>215</v>
      </c>
      <c r="B33" s="480">
        <v>1072</v>
      </c>
      <c r="C33" s="480">
        <v>6080</v>
      </c>
      <c r="D33" s="156" t="s">
        <v>513</v>
      </c>
      <c r="E33" s="156" t="s">
        <v>513</v>
      </c>
      <c r="F33" s="124" t="s">
        <v>856</v>
      </c>
    </row>
    <row r="34" spans="1:6">
      <c r="A34" s="24" t="s">
        <v>216</v>
      </c>
      <c r="B34" s="156" t="s">
        <v>513</v>
      </c>
      <c r="C34" s="156" t="s">
        <v>513</v>
      </c>
      <c r="D34" s="156" t="s">
        <v>513</v>
      </c>
      <c r="E34" s="480">
        <v>98714</v>
      </c>
      <c r="F34" s="124" t="s">
        <v>856</v>
      </c>
    </row>
    <row r="35" spans="1:6">
      <c r="A35" s="24" t="s">
        <v>485</v>
      </c>
      <c r="B35" s="156" t="s">
        <v>382</v>
      </c>
      <c r="C35" s="480">
        <v>0</v>
      </c>
      <c r="D35" s="480">
        <v>95</v>
      </c>
      <c r="E35" s="156" t="s">
        <v>382</v>
      </c>
      <c r="F35" s="124" t="s">
        <v>856</v>
      </c>
    </row>
    <row r="36" spans="1:6">
      <c r="A36" s="24" t="s">
        <v>736</v>
      </c>
      <c r="B36" s="480">
        <v>132</v>
      </c>
      <c r="C36" s="480">
        <v>5299</v>
      </c>
      <c r="D36" s="480">
        <v>1207</v>
      </c>
      <c r="E36" s="480">
        <v>1210</v>
      </c>
      <c r="F36" s="127" t="s">
        <v>856</v>
      </c>
    </row>
    <row r="37" spans="1:6">
      <c r="A37" s="145" t="s">
        <v>209</v>
      </c>
      <c r="B37" s="156" t="s">
        <v>382</v>
      </c>
      <c r="C37" s="480">
        <v>60</v>
      </c>
      <c r="D37" s="156" t="s">
        <v>382</v>
      </c>
      <c r="E37" s="156" t="s">
        <v>382</v>
      </c>
      <c r="F37" s="127" t="s">
        <v>1344</v>
      </c>
    </row>
    <row r="38" spans="1:6">
      <c r="A38" s="24" t="s">
        <v>251</v>
      </c>
      <c r="B38" s="480">
        <v>21</v>
      </c>
      <c r="C38" s="480">
        <v>40</v>
      </c>
      <c r="D38" s="156" t="s">
        <v>382</v>
      </c>
      <c r="E38" s="480">
        <v>334</v>
      </c>
      <c r="F38" s="126" t="s">
        <v>1345</v>
      </c>
    </row>
    <row r="39" spans="1:6">
      <c r="A39" s="24" t="s">
        <v>1507</v>
      </c>
      <c r="B39" s="156" t="s">
        <v>382</v>
      </c>
      <c r="C39" s="481">
        <v>6519</v>
      </c>
      <c r="D39" s="481">
        <v>2715</v>
      </c>
      <c r="E39" s="480">
        <v>46102</v>
      </c>
      <c r="F39" s="127" t="s">
        <v>1439</v>
      </c>
    </row>
    <row r="40" spans="1:6">
      <c r="A40" s="24" t="s">
        <v>1441</v>
      </c>
      <c r="B40" s="156" t="s">
        <v>382</v>
      </c>
      <c r="C40" s="481">
        <v>174</v>
      </c>
      <c r="D40" s="156" t="s">
        <v>382</v>
      </c>
      <c r="E40" s="481">
        <v>2759</v>
      </c>
      <c r="F40" s="127" t="s">
        <v>1439</v>
      </c>
    </row>
    <row r="41" spans="1:6">
      <c r="A41" s="128" t="s">
        <v>231</v>
      </c>
      <c r="B41" s="480">
        <v>71</v>
      </c>
      <c r="C41" s="480">
        <v>150</v>
      </c>
      <c r="D41" s="480">
        <v>87</v>
      </c>
      <c r="E41" s="156" t="s">
        <v>382</v>
      </c>
      <c r="F41" s="126" t="s">
        <v>1054</v>
      </c>
    </row>
    <row r="42" spans="1:6">
      <c r="A42" s="129" t="s">
        <v>232</v>
      </c>
      <c r="B42" s="480">
        <v>48</v>
      </c>
      <c r="C42" s="480">
        <v>68</v>
      </c>
      <c r="D42" s="480">
        <v>39</v>
      </c>
      <c r="E42" s="156" t="s">
        <v>382</v>
      </c>
      <c r="F42" s="126" t="s">
        <v>1053</v>
      </c>
    </row>
    <row r="43" spans="1:6">
      <c r="A43" s="24" t="s">
        <v>428</v>
      </c>
      <c r="B43" s="156" t="s">
        <v>382</v>
      </c>
      <c r="C43" s="156" t="s">
        <v>382</v>
      </c>
      <c r="D43" s="156" t="s">
        <v>382</v>
      </c>
      <c r="E43" s="480">
        <v>211</v>
      </c>
      <c r="F43" s="528" t="s">
        <v>425</v>
      </c>
    </row>
    <row r="44" spans="1:6">
      <c r="A44" s="10" t="s">
        <v>229</v>
      </c>
      <c r="B44" s="156" t="s">
        <v>382</v>
      </c>
      <c r="C44" s="480">
        <v>245</v>
      </c>
      <c r="D44" s="156" t="s">
        <v>382</v>
      </c>
      <c r="E44" s="156" t="s">
        <v>382</v>
      </c>
      <c r="F44" s="528" t="s">
        <v>425</v>
      </c>
    </row>
    <row r="45" spans="1:6">
      <c r="A45" s="24" t="s">
        <v>234</v>
      </c>
      <c r="B45" s="156" t="s">
        <v>382</v>
      </c>
      <c r="C45" s="156" t="s">
        <v>382</v>
      </c>
      <c r="D45" s="156" t="s">
        <v>382</v>
      </c>
      <c r="E45" s="480">
        <v>26</v>
      </c>
      <c r="F45" s="528" t="s">
        <v>425</v>
      </c>
    </row>
    <row r="46" spans="1:6">
      <c r="A46" s="24" t="s">
        <v>235</v>
      </c>
      <c r="B46" s="156" t="s">
        <v>382</v>
      </c>
      <c r="C46" s="156" t="s">
        <v>382</v>
      </c>
      <c r="D46" s="156" t="s">
        <v>382</v>
      </c>
      <c r="E46" s="480">
        <v>3</v>
      </c>
      <c r="F46" s="528" t="s">
        <v>425</v>
      </c>
    </row>
    <row r="47" spans="1:6">
      <c r="A47" s="24" t="s">
        <v>1295</v>
      </c>
      <c r="B47" s="480">
        <v>63</v>
      </c>
      <c r="C47" s="480">
        <v>148</v>
      </c>
      <c r="D47" s="156" t="s">
        <v>382</v>
      </c>
      <c r="E47" s="480">
        <v>1274</v>
      </c>
      <c r="F47" s="126" t="s">
        <v>1349</v>
      </c>
    </row>
    <row r="48" spans="1:6">
      <c r="A48" s="24" t="s">
        <v>1297</v>
      </c>
      <c r="B48" s="480">
        <v>3</v>
      </c>
      <c r="C48" s="156" t="s">
        <v>382</v>
      </c>
      <c r="D48" s="156" t="s">
        <v>382</v>
      </c>
      <c r="E48" s="480">
        <v>22</v>
      </c>
      <c r="F48" s="126" t="s">
        <v>1349</v>
      </c>
    </row>
    <row r="49" spans="1:8" ht="33">
      <c r="A49" s="527" t="s">
        <v>1437</v>
      </c>
      <c r="B49" s="481">
        <v>28</v>
      </c>
      <c r="C49" s="481">
        <v>47</v>
      </c>
      <c r="D49" s="481">
        <v>20</v>
      </c>
      <c r="E49" s="156" t="s">
        <v>382</v>
      </c>
      <c r="F49" s="126" t="s">
        <v>1436</v>
      </c>
    </row>
    <row r="50" spans="1:8">
      <c r="A50" s="24" t="s">
        <v>1438</v>
      </c>
      <c r="B50" s="480">
        <v>146</v>
      </c>
      <c r="C50" s="481">
        <v>972</v>
      </c>
      <c r="D50" s="156" t="s">
        <v>382</v>
      </c>
      <c r="E50" s="480">
        <v>182</v>
      </c>
      <c r="F50" s="126" t="s">
        <v>1436</v>
      </c>
    </row>
    <row r="53" spans="1:8">
      <c r="A53" s="1334" t="s">
        <v>1445</v>
      </c>
      <c r="B53" s="1334"/>
      <c r="C53" s="1334"/>
      <c r="D53" s="1334"/>
      <c r="E53" s="1334"/>
    </row>
    <row r="54" spans="1:8">
      <c r="A54" s="27" t="s">
        <v>1061</v>
      </c>
      <c r="B54" s="23" t="s">
        <v>369</v>
      </c>
      <c r="C54" s="23" t="s">
        <v>499</v>
      </c>
      <c r="D54" s="23" t="s">
        <v>366</v>
      </c>
      <c r="E54" s="23" t="s">
        <v>580</v>
      </c>
    </row>
    <row r="55" spans="1:8">
      <c r="A55" s="24" t="s">
        <v>443</v>
      </c>
      <c r="B55" s="156" t="s">
        <v>382</v>
      </c>
      <c r="C55" s="156" t="s">
        <v>513</v>
      </c>
      <c r="D55" s="591">
        <v>3641</v>
      </c>
      <c r="E55" s="156" t="s">
        <v>513</v>
      </c>
      <c r="F55" s="124" t="s">
        <v>856</v>
      </c>
    </row>
    <row r="56" spans="1:8">
      <c r="A56" s="24" t="s">
        <v>228</v>
      </c>
      <c r="B56" s="156" t="s">
        <v>513</v>
      </c>
      <c r="C56" s="481">
        <v>13659</v>
      </c>
      <c r="D56" s="480">
        <v>1836</v>
      </c>
      <c r="E56" s="481">
        <v>1270</v>
      </c>
      <c r="F56" s="124" t="s">
        <v>856</v>
      </c>
      <c r="H56" s="357"/>
    </row>
    <row r="57" spans="1:8">
      <c r="A57" s="24" t="s">
        <v>486</v>
      </c>
      <c r="B57" s="1383" t="s">
        <v>1515</v>
      </c>
      <c r="C57" s="1384"/>
      <c r="D57" s="480">
        <v>2554</v>
      </c>
      <c r="E57" s="480">
        <v>3260</v>
      </c>
      <c r="F57" s="124" t="s">
        <v>856</v>
      </c>
      <c r="G57" s="349"/>
    </row>
    <row r="58" spans="1:8">
      <c r="A58" s="145" t="s">
        <v>215</v>
      </c>
      <c r="B58" s="480">
        <v>1465</v>
      </c>
      <c r="C58" s="480">
        <v>5902</v>
      </c>
      <c r="D58" s="156" t="s">
        <v>513</v>
      </c>
      <c r="E58" s="156" t="s">
        <v>513</v>
      </c>
      <c r="F58" s="124" t="s">
        <v>856</v>
      </c>
    </row>
    <row r="59" spans="1:8">
      <c r="A59" s="24" t="s">
        <v>216</v>
      </c>
      <c r="B59" s="156" t="s">
        <v>513</v>
      </c>
      <c r="C59" s="156" t="s">
        <v>513</v>
      </c>
      <c r="D59" s="156" t="s">
        <v>513</v>
      </c>
      <c r="E59" s="480">
        <v>103365</v>
      </c>
      <c r="F59" s="124" t="s">
        <v>856</v>
      </c>
    </row>
    <row r="60" spans="1:8">
      <c r="A60" s="24" t="s">
        <v>485</v>
      </c>
      <c r="B60" s="156" t="s">
        <v>382</v>
      </c>
      <c r="C60" s="480">
        <v>0</v>
      </c>
      <c r="D60" s="480">
        <v>668</v>
      </c>
      <c r="E60" s="156" t="s">
        <v>382</v>
      </c>
      <c r="F60" s="124" t="s">
        <v>856</v>
      </c>
    </row>
    <row r="61" spans="1:8">
      <c r="A61" s="24" t="s">
        <v>736</v>
      </c>
      <c r="B61" s="480">
        <v>381</v>
      </c>
      <c r="C61" s="480">
        <v>6941</v>
      </c>
      <c r="D61" s="480">
        <v>991</v>
      </c>
      <c r="E61" s="480">
        <v>1449</v>
      </c>
      <c r="F61" s="127" t="s">
        <v>856</v>
      </c>
    </row>
    <row r="62" spans="1:8">
      <c r="A62" s="145" t="s">
        <v>209</v>
      </c>
      <c r="B62" s="156" t="s">
        <v>382</v>
      </c>
      <c r="C62" s="480">
        <v>44</v>
      </c>
      <c r="D62" s="156" t="s">
        <v>382</v>
      </c>
      <c r="E62" s="156" t="s">
        <v>382</v>
      </c>
      <c r="F62" s="127" t="s">
        <v>1344</v>
      </c>
    </row>
    <row r="63" spans="1:8">
      <c r="A63" s="24" t="s">
        <v>251</v>
      </c>
      <c r="B63" s="480">
        <v>124</v>
      </c>
      <c r="C63" s="480">
        <v>207</v>
      </c>
      <c r="D63" s="156" t="s">
        <v>382</v>
      </c>
      <c r="E63" s="480">
        <v>3610</v>
      </c>
      <c r="F63" s="126" t="s">
        <v>1345</v>
      </c>
    </row>
    <row r="64" spans="1:8">
      <c r="A64" s="24" t="s">
        <v>1508</v>
      </c>
      <c r="B64" s="156" t="s">
        <v>382</v>
      </c>
      <c r="C64" s="481">
        <v>12826</v>
      </c>
      <c r="D64" s="481">
        <v>4652</v>
      </c>
      <c r="E64" s="480">
        <v>85498</v>
      </c>
      <c r="F64" s="127" t="s">
        <v>1439</v>
      </c>
    </row>
    <row r="65" spans="1:6">
      <c r="A65" s="24" t="s">
        <v>1441</v>
      </c>
      <c r="B65" s="156" t="s">
        <v>382</v>
      </c>
      <c r="C65" s="481">
        <v>337</v>
      </c>
      <c r="D65" s="156" t="s">
        <v>382</v>
      </c>
      <c r="E65" s="481">
        <v>1595</v>
      </c>
      <c r="F65" s="127" t="s">
        <v>1439</v>
      </c>
    </row>
    <row r="66" spans="1:6">
      <c r="A66" s="128" t="s">
        <v>231</v>
      </c>
      <c r="B66" s="481">
        <v>220</v>
      </c>
      <c r="C66" s="481">
        <v>937</v>
      </c>
      <c r="D66" s="481">
        <v>208</v>
      </c>
      <c r="E66" s="156" t="s">
        <v>382</v>
      </c>
      <c r="F66" s="126" t="s">
        <v>1054</v>
      </c>
    </row>
    <row r="67" spans="1:6">
      <c r="A67" s="129" t="s">
        <v>232</v>
      </c>
      <c r="B67" s="481">
        <v>110</v>
      </c>
      <c r="C67" s="481">
        <v>416</v>
      </c>
      <c r="D67" s="481">
        <v>170</v>
      </c>
      <c r="E67" s="156" t="s">
        <v>382</v>
      </c>
      <c r="F67" s="126" t="s">
        <v>1053</v>
      </c>
    </row>
    <row r="68" spans="1:6">
      <c r="A68" s="24" t="s">
        <v>428</v>
      </c>
      <c r="B68" s="156" t="s">
        <v>382</v>
      </c>
      <c r="C68" s="156" t="s">
        <v>382</v>
      </c>
      <c r="D68" s="156" t="s">
        <v>382</v>
      </c>
      <c r="E68" s="480">
        <v>183</v>
      </c>
      <c r="F68" s="528" t="s">
        <v>425</v>
      </c>
    </row>
    <row r="69" spans="1:6">
      <c r="A69" s="10" t="s">
        <v>229</v>
      </c>
      <c r="B69" s="156" t="s">
        <v>382</v>
      </c>
      <c r="C69" s="480">
        <v>379</v>
      </c>
      <c r="D69" s="156" t="s">
        <v>382</v>
      </c>
      <c r="E69" s="156" t="s">
        <v>382</v>
      </c>
      <c r="F69" s="528" t="s">
        <v>425</v>
      </c>
    </row>
    <row r="70" spans="1:6">
      <c r="A70" s="24" t="s">
        <v>234</v>
      </c>
      <c r="B70" s="156" t="s">
        <v>382</v>
      </c>
      <c r="C70" s="156" t="s">
        <v>382</v>
      </c>
      <c r="D70" s="156" t="s">
        <v>382</v>
      </c>
      <c r="E70" s="480">
        <v>4</v>
      </c>
      <c r="F70" s="528" t="s">
        <v>425</v>
      </c>
    </row>
    <row r="71" spans="1:6">
      <c r="A71" s="24" t="s">
        <v>235</v>
      </c>
      <c r="B71" s="156" t="s">
        <v>382</v>
      </c>
      <c r="C71" s="156" t="s">
        <v>382</v>
      </c>
      <c r="D71" s="156" t="s">
        <v>382</v>
      </c>
      <c r="E71" s="480">
        <v>19</v>
      </c>
      <c r="F71" s="528" t="s">
        <v>425</v>
      </c>
    </row>
    <row r="72" spans="1:6">
      <c r="A72" s="24" t="s">
        <v>1295</v>
      </c>
      <c r="B72" s="480">
        <v>65</v>
      </c>
      <c r="C72" s="480">
        <v>147</v>
      </c>
      <c r="D72" s="156" t="s">
        <v>382</v>
      </c>
      <c r="E72" s="480">
        <v>2694</v>
      </c>
      <c r="F72" s="126" t="s">
        <v>1349</v>
      </c>
    </row>
    <row r="73" spans="1:6">
      <c r="A73" s="24" t="s">
        <v>1297</v>
      </c>
      <c r="B73" s="480">
        <v>3</v>
      </c>
      <c r="C73" s="156" t="s">
        <v>382</v>
      </c>
      <c r="D73" s="156" t="s">
        <v>382</v>
      </c>
      <c r="E73" s="480">
        <v>36</v>
      </c>
      <c r="F73" s="126" t="s">
        <v>1349</v>
      </c>
    </row>
    <row r="74" spans="1:6" ht="33">
      <c r="A74" s="527" t="s">
        <v>1437</v>
      </c>
      <c r="B74" s="481">
        <v>53</v>
      </c>
      <c r="C74" s="481">
        <v>156</v>
      </c>
      <c r="D74" s="481">
        <v>18</v>
      </c>
      <c r="E74" s="156" t="s">
        <v>382</v>
      </c>
      <c r="F74" s="126" t="s">
        <v>1436</v>
      </c>
    </row>
    <row r="75" spans="1:6">
      <c r="A75" s="24" t="s">
        <v>1438</v>
      </c>
      <c r="B75" s="480">
        <v>277</v>
      </c>
      <c r="C75" s="481">
        <v>1758</v>
      </c>
      <c r="D75" s="156">
        <v>326</v>
      </c>
      <c r="E75" s="480"/>
      <c r="F75" s="126" t="s">
        <v>1436</v>
      </c>
    </row>
    <row r="78" spans="1:6">
      <c r="A78" s="1334" t="s">
        <v>1513</v>
      </c>
      <c r="B78" s="1334"/>
      <c r="C78" s="1334"/>
      <c r="D78" s="1334"/>
      <c r="E78" s="1334"/>
    </row>
    <row r="79" spans="1:6">
      <c r="A79" s="27" t="s">
        <v>1061</v>
      </c>
      <c r="B79" s="23" t="s">
        <v>369</v>
      </c>
      <c r="C79" s="23" t="s">
        <v>499</v>
      </c>
      <c r="D79" s="23" t="s">
        <v>366</v>
      </c>
      <c r="E79" s="23" t="s">
        <v>580</v>
      </c>
    </row>
    <row r="80" spans="1:6">
      <c r="A80" s="24" t="s">
        <v>443</v>
      </c>
      <c r="B80" s="156" t="s">
        <v>382</v>
      </c>
      <c r="C80" s="156" t="s">
        <v>513</v>
      </c>
      <c r="D80" s="480">
        <v>4124</v>
      </c>
      <c r="E80" s="156" t="s">
        <v>513</v>
      </c>
      <c r="F80" s="124" t="s">
        <v>856</v>
      </c>
    </row>
    <row r="81" spans="1:7">
      <c r="A81" s="24" t="s">
        <v>228</v>
      </c>
      <c r="B81" s="156" t="s">
        <v>513</v>
      </c>
      <c r="C81" s="481">
        <v>12944</v>
      </c>
      <c r="D81" s="480">
        <v>1816</v>
      </c>
      <c r="E81" s="481">
        <v>1607</v>
      </c>
      <c r="F81" s="124" t="s">
        <v>856</v>
      </c>
    </row>
    <row r="82" spans="1:7">
      <c r="A82" s="24" t="s">
        <v>1517</v>
      </c>
      <c r="B82" s="1383" t="s">
        <v>1515</v>
      </c>
      <c r="C82" s="1384"/>
      <c r="D82" s="480">
        <v>3486</v>
      </c>
      <c r="E82" s="480">
        <v>3366</v>
      </c>
      <c r="F82" s="124" t="s">
        <v>856</v>
      </c>
      <c r="G82" s="349"/>
    </row>
    <row r="83" spans="1:7">
      <c r="A83" s="145" t="s">
        <v>215</v>
      </c>
      <c r="B83" s="480">
        <v>1363</v>
      </c>
      <c r="C83" s="480">
        <v>6079</v>
      </c>
      <c r="D83" s="156" t="s">
        <v>513</v>
      </c>
      <c r="E83" s="156" t="s">
        <v>513</v>
      </c>
      <c r="F83" s="124" t="s">
        <v>856</v>
      </c>
    </row>
    <row r="84" spans="1:7">
      <c r="A84" s="24" t="s">
        <v>216</v>
      </c>
      <c r="B84" s="156" t="s">
        <v>513</v>
      </c>
      <c r="C84" s="156" t="s">
        <v>513</v>
      </c>
      <c r="D84" s="156" t="s">
        <v>513</v>
      </c>
      <c r="E84" s="480">
        <v>100169</v>
      </c>
      <c r="F84" s="124" t="s">
        <v>856</v>
      </c>
    </row>
    <row r="85" spans="1:7">
      <c r="A85" s="24" t="s">
        <v>1518</v>
      </c>
      <c r="B85" s="156" t="s">
        <v>382</v>
      </c>
      <c r="C85" s="480">
        <v>0</v>
      </c>
      <c r="D85" s="480">
        <v>425</v>
      </c>
      <c r="E85" s="156" t="s">
        <v>382</v>
      </c>
      <c r="F85" s="124" t="s">
        <v>856</v>
      </c>
      <c r="G85" s="596"/>
    </row>
    <row r="86" spans="1:7">
      <c r="A86" s="24" t="s">
        <v>736</v>
      </c>
      <c r="B86" s="480">
        <v>368</v>
      </c>
      <c r="C86" s="480">
        <v>12596</v>
      </c>
      <c r="D86" s="480">
        <v>1926</v>
      </c>
      <c r="E86" s="480">
        <v>1093</v>
      </c>
      <c r="F86" s="127" t="s">
        <v>856</v>
      </c>
    </row>
    <row r="87" spans="1:7">
      <c r="A87" s="145" t="s">
        <v>209</v>
      </c>
      <c r="B87" s="156" t="s">
        <v>382</v>
      </c>
      <c r="C87" s="480">
        <v>144</v>
      </c>
      <c r="D87" s="156" t="s">
        <v>382</v>
      </c>
      <c r="E87" s="156" t="s">
        <v>382</v>
      </c>
      <c r="F87" s="127" t="s">
        <v>1344</v>
      </c>
    </row>
    <row r="88" spans="1:7">
      <c r="A88" s="24" t="s">
        <v>251</v>
      </c>
      <c r="B88" s="480">
        <v>69</v>
      </c>
      <c r="C88" s="480">
        <v>88</v>
      </c>
      <c r="D88" s="156" t="s">
        <v>382</v>
      </c>
      <c r="E88" s="480">
        <v>2005</v>
      </c>
      <c r="F88" s="126" t="s">
        <v>1345</v>
      </c>
    </row>
    <row r="89" spans="1:7">
      <c r="A89" s="24" t="s">
        <v>1508</v>
      </c>
      <c r="B89" s="156" t="s">
        <v>382</v>
      </c>
      <c r="C89" s="481">
        <v>10763</v>
      </c>
      <c r="D89" s="481">
        <v>4265</v>
      </c>
      <c r="E89" s="480">
        <v>72434</v>
      </c>
      <c r="F89" s="127" t="s">
        <v>1439</v>
      </c>
    </row>
    <row r="90" spans="1:7">
      <c r="A90" s="24" t="s">
        <v>1441</v>
      </c>
      <c r="B90" s="156" t="s">
        <v>1516</v>
      </c>
      <c r="C90" s="481">
        <v>485</v>
      </c>
      <c r="D90" s="156" t="s">
        <v>1516</v>
      </c>
      <c r="E90" s="481">
        <v>6181</v>
      </c>
      <c r="F90" s="127" t="s">
        <v>1439</v>
      </c>
    </row>
    <row r="91" spans="1:7">
      <c r="A91" s="128" t="s">
        <v>231</v>
      </c>
      <c r="B91" s="480">
        <v>185</v>
      </c>
      <c r="C91" s="480">
        <v>579</v>
      </c>
      <c r="D91" s="480">
        <v>231</v>
      </c>
      <c r="E91" s="156" t="s">
        <v>382</v>
      </c>
      <c r="F91" s="126" t="s">
        <v>1054</v>
      </c>
    </row>
    <row r="92" spans="1:7">
      <c r="A92" s="129" t="s">
        <v>232</v>
      </c>
      <c r="B92" s="480">
        <v>72</v>
      </c>
      <c r="C92" s="480">
        <v>165</v>
      </c>
      <c r="D92" s="480">
        <v>145</v>
      </c>
      <c r="E92" s="156" t="s">
        <v>382</v>
      </c>
      <c r="F92" s="126" t="s">
        <v>1053</v>
      </c>
    </row>
    <row r="93" spans="1:7">
      <c r="A93" s="24" t="s">
        <v>1742</v>
      </c>
      <c r="B93" s="156" t="s">
        <v>382</v>
      </c>
      <c r="C93" s="156" t="s">
        <v>382</v>
      </c>
      <c r="D93" s="156" t="s">
        <v>382</v>
      </c>
      <c r="E93" s="480">
        <v>395</v>
      </c>
      <c r="F93" s="528" t="s">
        <v>425</v>
      </c>
    </row>
    <row r="94" spans="1:7">
      <c r="A94" s="145" t="s">
        <v>1512</v>
      </c>
      <c r="B94" s="156" t="s">
        <v>1516</v>
      </c>
      <c r="C94" s="480">
        <v>289</v>
      </c>
      <c r="D94" s="156" t="s">
        <v>1516</v>
      </c>
      <c r="E94" s="156" t="s">
        <v>1516</v>
      </c>
      <c r="F94" s="528" t="s">
        <v>425</v>
      </c>
    </row>
    <row r="95" spans="1:7">
      <c r="A95" s="24" t="s">
        <v>234</v>
      </c>
      <c r="B95" s="156" t="s">
        <v>382</v>
      </c>
      <c r="C95" s="156" t="s">
        <v>382</v>
      </c>
      <c r="D95" s="156" t="s">
        <v>382</v>
      </c>
      <c r="E95" s="480">
        <v>33</v>
      </c>
      <c r="F95" s="528" t="s">
        <v>425</v>
      </c>
    </row>
    <row r="96" spans="1:7">
      <c r="A96" s="24" t="s">
        <v>235</v>
      </c>
      <c r="B96" s="156" t="s">
        <v>382</v>
      </c>
      <c r="C96" s="156" t="s">
        <v>382</v>
      </c>
      <c r="D96" s="156" t="s">
        <v>382</v>
      </c>
      <c r="E96" s="480">
        <v>2</v>
      </c>
      <c r="F96" s="528" t="s">
        <v>425</v>
      </c>
    </row>
    <row r="97" spans="1:7">
      <c r="A97" s="24" t="s">
        <v>1295</v>
      </c>
      <c r="B97" s="480">
        <v>79</v>
      </c>
      <c r="C97" s="480">
        <v>152</v>
      </c>
      <c r="D97" s="156" t="s">
        <v>382</v>
      </c>
      <c r="E97" s="480">
        <v>3677</v>
      </c>
      <c r="F97" s="126" t="s">
        <v>1349</v>
      </c>
    </row>
    <row r="98" spans="1:7">
      <c r="A98" s="24" t="s">
        <v>1297</v>
      </c>
      <c r="B98" s="480">
        <v>4</v>
      </c>
      <c r="C98" s="156" t="s">
        <v>382</v>
      </c>
      <c r="D98" s="156" t="s">
        <v>382</v>
      </c>
      <c r="E98" s="480">
        <v>9</v>
      </c>
      <c r="F98" s="126" t="s">
        <v>1349</v>
      </c>
    </row>
    <row r="99" spans="1:7" ht="33">
      <c r="A99" s="527" t="s">
        <v>1437</v>
      </c>
      <c r="B99" s="481">
        <v>15</v>
      </c>
      <c r="C99" s="481">
        <v>38</v>
      </c>
      <c r="D99" s="481">
        <v>14</v>
      </c>
      <c r="E99" s="156" t="s">
        <v>382</v>
      </c>
      <c r="F99" s="126" t="s">
        <v>1436</v>
      </c>
    </row>
    <row r="100" spans="1:7">
      <c r="A100" s="24" t="s">
        <v>1510</v>
      </c>
      <c r="B100" s="480">
        <v>200</v>
      </c>
      <c r="C100" s="481">
        <v>1777</v>
      </c>
      <c r="D100" s="156" t="s">
        <v>382</v>
      </c>
      <c r="E100" s="480">
        <v>354</v>
      </c>
      <c r="F100" s="126" t="s">
        <v>1436</v>
      </c>
    </row>
    <row r="103" spans="1:7">
      <c r="A103" s="1334" t="s">
        <v>1446</v>
      </c>
      <c r="B103" s="1334"/>
      <c r="C103" s="1334"/>
      <c r="D103" s="1334"/>
      <c r="E103" s="1334"/>
    </row>
    <row r="104" spans="1:7">
      <c r="A104" s="27" t="s">
        <v>1061</v>
      </c>
      <c r="B104" s="23" t="s">
        <v>369</v>
      </c>
      <c r="C104" s="23" t="s">
        <v>499</v>
      </c>
      <c r="D104" s="23" t="s">
        <v>366</v>
      </c>
      <c r="E104" s="23" t="s">
        <v>580</v>
      </c>
    </row>
    <row r="105" spans="1:7">
      <c r="A105" s="24" t="s">
        <v>443</v>
      </c>
      <c r="B105" s="156" t="s">
        <v>382</v>
      </c>
      <c r="C105" s="156" t="s">
        <v>513</v>
      </c>
      <c r="D105" s="480">
        <v>3220</v>
      </c>
      <c r="E105" s="156" t="s">
        <v>513</v>
      </c>
      <c r="F105" s="124" t="s">
        <v>856</v>
      </c>
    </row>
    <row r="106" spans="1:7">
      <c r="A106" s="24" t="s">
        <v>228</v>
      </c>
      <c r="B106" s="156" t="s">
        <v>513</v>
      </c>
      <c r="C106" s="481">
        <v>11300</v>
      </c>
      <c r="D106" s="480">
        <v>1434</v>
      </c>
      <c r="E106" s="481">
        <v>2873</v>
      </c>
      <c r="F106" s="124" t="s">
        <v>856</v>
      </c>
    </row>
    <row r="107" spans="1:7">
      <c r="A107" s="24" t="s">
        <v>486</v>
      </c>
      <c r="B107" s="1383" t="s">
        <v>1515</v>
      </c>
      <c r="C107" s="1384"/>
      <c r="D107" s="480">
        <v>1682</v>
      </c>
      <c r="E107" s="480">
        <v>4432</v>
      </c>
      <c r="F107" s="124" t="s">
        <v>856</v>
      </c>
      <c r="G107" s="349"/>
    </row>
    <row r="108" spans="1:7">
      <c r="A108" s="145" t="s">
        <v>1741</v>
      </c>
      <c r="B108" s="480">
        <v>1677</v>
      </c>
      <c r="C108" s="480">
        <v>6830</v>
      </c>
      <c r="D108" s="156" t="s">
        <v>513</v>
      </c>
      <c r="E108" s="156" t="s">
        <v>513</v>
      </c>
      <c r="F108" s="124" t="s">
        <v>856</v>
      </c>
    </row>
    <row r="109" spans="1:7">
      <c r="A109" s="24" t="s">
        <v>216</v>
      </c>
      <c r="B109" s="156" t="s">
        <v>513</v>
      </c>
      <c r="C109" s="156" t="s">
        <v>513</v>
      </c>
      <c r="D109" s="156" t="s">
        <v>513</v>
      </c>
      <c r="E109" s="480">
        <v>96468</v>
      </c>
      <c r="F109" s="124" t="s">
        <v>856</v>
      </c>
    </row>
    <row r="110" spans="1:7">
      <c r="A110" s="24" t="s">
        <v>485</v>
      </c>
      <c r="B110" s="156" t="s">
        <v>382</v>
      </c>
      <c r="C110" s="480">
        <v>0</v>
      </c>
      <c r="D110" s="480">
        <v>384</v>
      </c>
      <c r="E110" s="156" t="s">
        <v>382</v>
      </c>
      <c r="F110" s="124" t="s">
        <v>856</v>
      </c>
      <c r="G110" s="596"/>
    </row>
    <row r="111" spans="1:7">
      <c r="A111" s="24" t="s">
        <v>736</v>
      </c>
      <c r="B111" s="480">
        <v>208</v>
      </c>
      <c r="C111" s="480">
        <v>6843</v>
      </c>
      <c r="D111" s="480">
        <v>567</v>
      </c>
      <c r="E111" s="480">
        <v>633</v>
      </c>
      <c r="F111" s="127" t="s">
        <v>856</v>
      </c>
    </row>
    <row r="112" spans="1:7">
      <c r="A112" s="145" t="s">
        <v>209</v>
      </c>
      <c r="B112" s="156" t="s">
        <v>382</v>
      </c>
      <c r="C112" s="480">
        <v>79</v>
      </c>
      <c r="D112" s="156" t="s">
        <v>382</v>
      </c>
      <c r="E112" s="156" t="s">
        <v>382</v>
      </c>
      <c r="F112" s="127" t="s">
        <v>1344</v>
      </c>
    </row>
    <row r="113" spans="1:6">
      <c r="A113" s="24" t="s">
        <v>251</v>
      </c>
      <c r="B113" s="480">
        <v>177</v>
      </c>
      <c r="C113" s="480">
        <v>299</v>
      </c>
      <c r="D113" s="156" t="s">
        <v>382</v>
      </c>
      <c r="E113" s="480">
        <v>4305</v>
      </c>
      <c r="F113" s="126" t="s">
        <v>1345</v>
      </c>
    </row>
    <row r="114" spans="1:6">
      <c r="A114" s="24" t="s">
        <v>1508</v>
      </c>
      <c r="B114" s="156" t="s">
        <v>382</v>
      </c>
      <c r="C114" s="481">
        <v>9509</v>
      </c>
      <c r="D114" s="481">
        <v>4173</v>
      </c>
      <c r="E114" s="480">
        <v>64287</v>
      </c>
      <c r="F114" s="127" t="s">
        <v>1439</v>
      </c>
    </row>
    <row r="115" spans="1:6">
      <c r="A115" s="24" t="s">
        <v>1441</v>
      </c>
      <c r="B115" s="156" t="s">
        <v>382</v>
      </c>
      <c r="C115" s="481">
        <v>1337</v>
      </c>
      <c r="D115" s="156" t="s">
        <v>513</v>
      </c>
      <c r="E115" s="481">
        <v>9847</v>
      </c>
      <c r="F115" s="127" t="s">
        <v>1439</v>
      </c>
    </row>
    <row r="116" spans="1:6">
      <c r="A116" s="128" t="s">
        <v>231</v>
      </c>
      <c r="B116" s="480">
        <v>185</v>
      </c>
      <c r="C116" s="480">
        <v>691</v>
      </c>
      <c r="D116" s="480">
        <v>406</v>
      </c>
      <c r="E116" s="156" t="s">
        <v>382</v>
      </c>
      <c r="F116" s="126" t="s">
        <v>1054</v>
      </c>
    </row>
    <row r="117" spans="1:6">
      <c r="A117" s="129" t="s">
        <v>232</v>
      </c>
      <c r="B117" s="480">
        <v>117</v>
      </c>
      <c r="C117" s="480">
        <v>151</v>
      </c>
      <c r="D117" s="480">
        <v>123</v>
      </c>
      <c r="E117" s="156" t="s">
        <v>382</v>
      </c>
      <c r="F117" s="126" t="s">
        <v>1053</v>
      </c>
    </row>
    <row r="118" spans="1:6">
      <c r="A118" s="24" t="s">
        <v>428</v>
      </c>
      <c r="B118" s="156" t="s">
        <v>382</v>
      </c>
      <c r="C118" s="156" t="s">
        <v>382</v>
      </c>
      <c r="D118" s="156" t="s">
        <v>382</v>
      </c>
      <c r="E118" s="480">
        <v>180</v>
      </c>
      <c r="F118" s="528" t="s">
        <v>425</v>
      </c>
    </row>
    <row r="119" spans="1:6">
      <c r="A119" s="10" t="s">
        <v>229</v>
      </c>
      <c r="B119" s="156" t="s">
        <v>382</v>
      </c>
      <c r="C119" s="480">
        <v>248</v>
      </c>
      <c r="D119" s="156" t="s">
        <v>382</v>
      </c>
      <c r="E119" s="156" t="s">
        <v>382</v>
      </c>
      <c r="F119" s="528" t="s">
        <v>425</v>
      </c>
    </row>
    <row r="120" spans="1:6">
      <c r="A120" s="24" t="s">
        <v>234</v>
      </c>
      <c r="B120" s="156" t="s">
        <v>382</v>
      </c>
      <c r="C120" s="156" t="s">
        <v>382</v>
      </c>
      <c r="D120" s="156" t="s">
        <v>382</v>
      </c>
      <c r="E120" s="480">
        <v>159</v>
      </c>
      <c r="F120" s="528" t="s">
        <v>425</v>
      </c>
    </row>
    <row r="121" spans="1:6">
      <c r="A121" s="24" t="s">
        <v>235</v>
      </c>
      <c r="B121" s="156" t="s">
        <v>382</v>
      </c>
      <c r="C121" s="156" t="s">
        <v>382</v>
      </c>
      <c r="D121" s="156" t="s">
        <v>382</v>
      </c>
      <c r="E121" s="480">
        <v>9</v>
      </c>
      <c r="F121" s="528" t="s">
        <v>425</v>
      </c>
    </row>
    <row r="122" spans="1:6">
      <c r="A122" s="24" t="s">
        <v>1295</v>
      </c>
      <c r="B122" s="480">
        <v>136</v>
      </c>
      <c r="C122" s="480">
        <v>258</v>
      </c>
      <c r="D122" s="156" t="s">
        <v>382</v>
      </c>
      <c r="E122" s="480">
        <v>3757</v>
      </c>
      <c r="F122" s="126" t="s">
        <v>1349</v>
      </c>
    </row>
    <row r="123" spans="1:6">
      <c r="A123" s="24" t="s">
        <v>1297</v>
      </c>
      <c r="B123" s="480">
        <v>35</v>
      </c>
      <c r="C123" s="156" t="s">
        <v>382</v>
      </c>
      <c r="D123" s="156" t="s">
        <v>382</v>
      </c>
      <c r="E123" s="480">
        <v>305</v>
      </c>
      <c r="F123" s="126" t="s">
        <v>1349</v>
      </c>
    </row>
    <row r="124" spans="1:6" ht="33">
      <c r="A124" s="527" t="s">
        <v>1437</v>
      </c>
      <c r="B124" s="481">
        <v>24</v>
      </c>
      <c r="C124" s="481">
        <v>50</v>
      </c>
      <c r="D124" s="481">
        <v>6</v>
      </c>
      <c r="E124" s="156" t="s">
        <v>382</v>
      </c>
      <c r="F124" s="126" t="s">
        <v>1436</v>
      </c>
    </row>
    <row r="125" spans="1:6">
      <c r="A125" s="24" t="s">
        <v>1438</v>
      </c>
      <c r="B125" s="480">
        <v>312</v>
      </c>
      <c r="C125" s="481">
        <v>2485</v>
      </c>
      <c r="D125" s="156" t="s">
        <v>382</v>
      </c>
      <c r="E125" s="480">
        <v>364</v>
      </c>
      <c r="F125" s="126" t="s">
        <v>1436</v>
      </c>
    </row>
    <row r="128" spans="1:6">
      <c r="A128" s="1334" t="s">
        <v>1447</v>
      </c>
      <c r="B128" s="1334"/>
      <c r="C128" s="1334"/>
      <c r="D128" s="1334"/>
      <c r="E128" s="1334"/>
    </row>
    <row r="129" spans="1:7">
      <c r="A129" s="27" t="s">
        <v>1061</v>
      </c>
      <c r="B129" s="23" t="s">
        <v>369</v>
      </c>
      <c r="C129" s="23" t="s">
        <v>499</v>
      </c>
      <c r="D129" s="23" t="s">
        <v>366</v>
      </c>
      <c r="E129" s="23" t="s">
        <v>580</v>
      </c>
    </row>
    <row r="130" spans="1:7">
      <c r="A130" s="24" t="s">
        <v>443</v>
      </c>
      <c r="B130" s="156" t="s">
        <v>382</v>
      </c>
      <c r="C130" s="156" t="s">
        <v>513</v>
      </c>
      <c r="D130" s="480">
        <v>2668</v>
      </c>
      <c r="E130" s="156" t="s">
        <v>513</v>
      </c>
      <c r="F130" s="124" t="s">
        <v>856</v>
      </c>
    </row>
    <row r="131" spans="1:7">
      <c r="A131" s="24" t="s">
        <v>228</v>
      </c>
      <c r="B131" s="156" t="s">
        <v>513</v>
      </c>
      <c r="C131" s="481">
        <v>9666</v>
      </c>
      <c r="D131" s="480">
        <v>1364</v>
      </c>
      <c r="E131" s="481">
        <v>1557</v>
      </c>
      <c r="F131" s="124" t="s">
        <v>856</v>
      </c>
    </row>
    <row r="132" spans="1:7">
      <c r="A132" s="24" t="s">
        <v>1820</v>
      </c>
      <c r="B132" s="1383" t="s">
        <v>1515</v>
      </c>
      <c r="C132" s="1384"/>
      <c r="D132" s="480">
        <v>7630</v>
      </c>
      <c r="E132" s="480">
        <v>3660</v>
      </c>
      <c r="F132" s="124" t="s">
        <v>856</v>
      </c>
      <c r="G132" s="349"/>
    </row>
    <row r="133" spans="1:7">
      <c r="A133" s="145" t="s">
        <v>215</v>
      </c>
      <c r="B133" s="480">
        <v>1226</v>
      </c>
      <c r="C133" s="480">
        <v>6723</v>
      </c>
      <c r="D133" s="156" t="s">
        <v>513</v>
      </c>
      <c r="E133" s="156" t="s">
        <v>513</v>
      </c>
      <c r="F133" s="124" t="s">
        <v>856</v>
      </c>
    </row>
    <row r="134" spans="1:7">
      <c r="A134" s="24" t="s">
        <v>216</v>
      </c>
      <c r="B134" s="156" t="s">
        <v>513</v>
      </c>
      <c r="C134" s="156" t="s">
        <v>513</v>
      </c>
      <c r="D134" s="156" t="s">
        <v>513</v>
      </c>
      <c r="E134" s="480">
        <v>80831</v>
      </c>
      <c r="F134" s="124" t="s">
        <v>856</v>
      </c>
    </row>
    <row r="135" spans="1:7">
      <c r="A135" s="24" t="s">
        <v>485</v>
      </c>
      <c r="B135" s="156" t="s">
        <v>382</v>
      </c>
      <c r="C135" s="480">
        <v>525</v>
      </c>
      <c r="D135" s="480">
        <v>214</v>
      </c>
      <c r="E135" s="156" t="s">
        <v>382</v>
      </c>
      <c r="F135" s="124" t="s">
        <v>856</v>
      </c>
    </row>
    <row r="136" spans="1:7">
      <c r="A136" s="24" t="s">
        <v>736</v>
      </c>
      <c r="B136" s="480">
        <v>127</v>
      </c>
      <c r="C136" s="480">
        <v>5285</v>
      </c>
      <c r="D136" s="480">
        <v>264</v>
      </c>
      <c r="E136" s="480">
        <v>337</v>
      </c>
      <c r="F136" s="127" t="s">
        <v>856</v>
      </c>
    </row>
    <row r="137" spans="1:7">
      <c r="A137" s="145" t="s">
        <v>209</v>
      </c>
      <c r="B137" s="156" t="s">
        <v>382</v>
      </c>
      <c r="C137" s="480">
        <v>122</v>
      </c>
      <c r="D137" s="156" t="s">
        <v>382</v>
      </c>
      <c r="E137" s="156" t="s">
        <v>382</v>
      </c>
      <c r="F137" s="127" t="s">
        <v>1344</v>
      </c>
    </row>
    <row r="138" spans="1:7">
      <c r="A138" s="24" t="s">
        <v>251</v>
      </c>
      <c r="B138" s="480">
        <v>128</v>
      </c>
      <c r="C138" s="480">
        <v>131</v>
      </c>
      <c r="D138" s="156" t="s">
        <v>382</v>
      </c>
      <c r="E138" s="480">
        <v>1686</v>
      </c>
      <c r="F138" s="126" t="s">
        <v>1345</v>
      </c>
    </row>
    <row r="139" spans="1:7">
      <c r="A139" s="24" t="s">
        <v>1508</v>
      </c>
      <c r="B139" s="156" t="s">
        <v>382</v>
      </c>
      <c r="C139" s="481">
        <v>11269</v>
      </c>
      <c r="D139" s="481">
        <v>4588</v>
      </c>
      <c r="E139" s="480">
        <v>74905</v>
      </c>
      <c r="F139" s="127" t="s">
        <v>1439</v>
      </c>
    </row>
    <row r="140" spans="1:7">
      <c r="A140" s="24" t="s">
        <v>1441</v>
      </c>
      <c r="B140" s="156" t="s">
        <v>382</v>
      </c>
      <c r="C140" s="481">
        <v>1854</v>
      </c>
      <c r="D140" s="156" t="s">
        <v>382</v>
      </c>
      <c r="E140" s="481">
        <v>18840</v>
      </c>
      <c r="F140" s="127" t="s">
        <v>1439</v>
      </c>
    </row>
    <row r="141" spans="1:7">
      <c r="A141" s="128" t="s">
        <v>231</v>
      </c>
      <c r="B141" s="480">
        <v>189</v>
      </c>
      <c r="C141" s="480">
        <v>736</v>
      </c>
      <c r="D141" s="480">
        <v>155</v>
      </c>
      <c r="E141" s="156" t="s">
        <v>382</v>
      </c>
      <c r="F141" s="126" t="s">
        <v>1054</v>
      </c>
    </row>
    <row r="142" spans="1:7">
      <c r="A142" s="129" t="s">
        <v>232</v>
      </c>
      <c r="B142" s="480">
        <v>105</v>
      </c>
      <c r="C142" s="480">
        <v>172</v>
      </c>
      <c r="D142" s="480">
        <v>94</v>
      </c>
      <c r="E142" s="156" t="s">
        <v>382</v>
      </c>
      <c r="F142" s="126" t="s">
        <v>1053</v>
      </c>
    </row>
    <row r="143" spans="1:7">
      <c r="A143" s="24" t="s">
        <v>428</v>
      </c>
      <c r="B143" s="156" t="s">
        <v>382</v>
      </c>
      <c r="C143" s="156" t="s">
        <v>382</v>
      </c>
      <c r="D143" s="156" t="s">
        <v>382</v>
      </c>
      <c r="E143" s="480">
        <v>48</v>
      </c>
      <c r="F143" s="528" t="s">
        <v>425</v>
      </c>
    </row>
    <row r="144" spans="1:7">
      <c r="A144" s="10" t="s">
        <v>229</v>
      </c>
      <c r="B144" s="156" t="s">
        <v>382</v>
      </c>
      <c r="C144" s="480">
        <v>275</v>
      </c>
      <c r="D144" s="156" t="s">
        <v>382</v>
      </c>
      <c r="E144" s="156" t="s">
        <v>382</v>
      </c>
      <c r="F144" s="528" t="s">
        <v>425</v>
      </c>
    </row>
    <row r="145" spans="1:7">
      <c r="A145" s="24" t="s">
        <v>234</v>
      </c>
      <c r="B145" s="156" t="s">
        <v>382</v>
      </c>
      <c r="C145" s="156" t="s">
        <v>382</v>
      </c>
      <c r="D145" s="156" t="s">
        <v>382</v>
      </c>
      <c r="E145" s="480">
        <v>77</v>
      </c>
      <c r="F145" s="528" t="s">
        <v>425</v>
      </c>
    </row>
    <row r="146" spans="1:7">
      <c r="A146" s="24" t="s">
        <v>235</v>
      </c>
      <c r="B146" s="156" t="s">
        <v>382</v>
      </c>
      <c r="C146" s="156" t="s">
        <v>382</v>
      </c>
      <c r="D146" s="156" t="s">
        <v>382</v>
      </c>
      <c r="E146" s="480">
        <v>15</v>
      </c>
      <c r="F146" s="528" t="s">
        <v>425</v>
      </c>
    </row>
    <row r="147" spans="1:7">
      <c r="A147" s="24" t="s">
        <v>1295</v>
      </c>
      <c r="B147" s="480">
        <v>172</v>
      </c>
      <c r="C147" s="480">
        <v>177</v>
      </c>
      <c r="D147" s="156" t="s">
        <v>382</v>
      </c>
      <c r="E147" s="480">
        <v>2046</v>
      </c>
      <c r="F147" s="126" t="s">
        <v>1349</v>
      </c>
    </row>
    <row r="148" spans="1:7">
      <c r="A148" s="24" t="s">
        <v>1297</v>
      </c>
      <c r="B148" s="480">
        <v>11</v>
      </c>
      <c r="C148" s="156" t="s">
        <v>382</v>
      </c>
      <c r="D148" s="156" t="s">
        <v>382</v>
      </c>
      <c r="E148" s="480">
        <v>41</v>
      </c>
      <c r="F148" s="126" t="s">
        <v>1349</v>
      </c>
    </row>
    <row r="149" spans="1:7" ht="33">
      <c r="A149" s="527" t="s">
        <v>1437</v>
      </c>
      <c r="B149" s="481">
        <v>30</v>
      </c>
      <c r="C149" s="481">
        <v>58</v>
      </c>
      <c r="D149" s="481">
        <v>2</v>
      </c>
      <c r="E149" s="156" t="s">
        <v>382</v>
      </c>
      <c r="F149" s="126" t="s">
        <v>1436</v>
      </c>
    </row>
    <row r="150" spans="1:7">
      <c r="A150" s="24" t="s">
        <v>1438</v>
      </c>
      <c r="B150" s="480">
        <v>382</v>
      </c>
      <c r="C150" s="481">
        <v>3021</v>
      </c>
      <c r="D150" s="156" t="s">
        <v>382</v>
      </c>
      <c r="E150" s="480">
        <v>406</v>
      </c>
      <c r="F150" s="126" t="s">
        <v>1436</v>
      </c>
    </row>
    <row r="153" spans="1:7">
      <c r="A153" s="1334" t="s">
        <v>1448</v>
      </c>
      <c r="B153" s="1334"/>
      <c r="C153" s="1334"/>
      <c r="D153" s="1334"/>
      <c r="E153" s="1334"/>
    </row>
    <row r="154" spans="1:7">
      <c r="A154" s="27" t="s">
        <v>1061</v>
      </c>
      <c r="B154" s="23" t="s">
        <v>369</v>
      </c>
      <c r="C154" s="23" t="s">
        <v>499</v>
      </c>
      <c r="D154" s="23" t="s">
        <v>366</v>
      </c>
      <c r="E154" s="23" t="s">
        <v>580</v>
      </c>
    </row>
    <row r="155" spans="1:7">
      <c r="A155" s="24" t="s">
        <v>443</v>
      </c>
      <c r="B155" s="156" t="s">
        <v>382</v>
      </c>
      <c r="C155" s="156" t="s">
        <v>513</v>
      </c>
      <c r="D155" s="480">
        <v>2878</v>
      </c>
      <c r="E155" s="156" t="s">
        <v>513</v>
      </c>
      <c r="F155" s="124" t="s">
        <v>856</v>
      </c>
    </row>
    <row r="156" spans="1:7">
      <c r="A156" s="24" t="s">
        <v>228</v>
      </c>
      <c r="B156" s="156" t="s">
        <v>513</v>
      </c>
      <c r="C156" s="481">
        <v>11442</v>
      </c>
      <c r="D156" s="480">
        <v>1588</v>
      </c>
      <c r="E156" s="481">
        <v>1958</v>
      </c>
      <c r="F156" s="124" t="s">
        <v>856</v>
      </c>
    </row>
    <row r="157" spans="1:7">
      <c r="A157" s="24" t="s">
        <v>486</v>
      </c>
      <c r="B157" s="1383" t="s">
        <v>1515</v>
      </c>
      <c r="C157" s="1384"/>
      <c r="D157" s="480">
        <v>1426</v>
      </c>
      <c r="E157" s="480">
        <v>2504</v>
      </c>
      <c r="F157" s="124" t="s">
        <v>856</v>
      </c>
      <c r="G157" s="349"/>
    </row>
    <row r="158" spans="1:7">
      <c r="A158" s="145" t="s">
        <v>215</v>
      </c>
      <c r="B158" s="480">
        <v>1806</v>
      </c>
      <c r="C158" s="480">
        <v>7987</v>
      </c>
      <c r="D158" s="156" t="s">
        <v>513</v>
      </c>
      <c r="E158" s="156" t="s">
        <v>513</v>
      </c>
      <c r="F158" s="124" t="s">
        <v>856</v>
      </c>
    </row>
    <row r="159" spans="1:7">
      <c r="A159" s="24" t="s">
        <v>216</v>
      </c>
      <c r="B159" s="156" t="s">
        <v>513</v>
      </c>
      <c r="C159" s="156" t="s">
        <v>513</v>
      </c>
      <c r="D159" s="156" t="s">
        <v>513</v>
      </c>
      <c r="E159" s="480">
        <v>97853</v>
      </c>
      <c r="F159" s="124" t="s">
        <v>856</v>
      </c>
    </row>
    <row r="160" spans="1:7">
      <c r="A160" s="24" t="s">
        <v>485</v>
      </c>
      <c r="B160" s="156" t="s">
        <v>382</v>
      </c>
      <c r="C160" s="480">
        <v>797</v>
      </c>
      <c r="D160" s="480">
        <v>335</v>
      </c>
      <c r="E160" s="156" t="s">
        <v>382</v>
      </c>
      <c r="F160" s="124" t="s">
        <v>856</v>
      </c>
    </row>
    <row r="161" spans="1:6">
      <c r="A161" s="24" t="s">
        <v>736</v>
      </c>
      <c r="B161" s="480">
        <v>175</v>
      </c>
      <c r="C161" s="480">
        <v>10801</v>
      </c>
      <c r="D161" s="480">
        <v>545</v>
      </c>
      <c r="E161" s="480">
        <v>662</v>
      </c>
      <c r="F161" s="127" t="s">
        <v>856</v>
      </c>
    </row>
    <row r="162" spans="1:6">
      <c r="A162" s="145" t="s">
        <v>209</v>
      </c>
      <c r="B162" s="156" t="s">
        <v>382</v>
      </c>
      <c r="C162" s="480">
        <v>127</v>
      </c>
      <c r="D162" s="156" t="s">
        <v>382</v>
      </c>
      <c r="E162" s="156" t="s">
        <v>382</v>
      </c>
      <c r="F162" s="127" t="s">
        <v>1344</v>
      </c>
    </row>
    <row r="163" spans="1:6">
      <c r="A163" s="24" t="s">
        <v>251</v>
      </c>
      <c r="B163" s="480">
        <v>121</v>
      </c>
      <c r="C163" s="480">
        <v>220</v>
      </c>
      <c r="D163" s="156" t="s">
        <v>382</v>
      </c>
      <c r="E163" s="480">
        <v>4029</v>
      </c>
      <c r="F163" s="126" t="s">
        <v>1345</v>
      </c>
    </row>
    <row r="164" spans="1:6">
      <c r="A164" s="24" t="s">
        <v>1508</v>
      </c>
      <c r="B164" s="156" t="s">
        <v>382</v>
      </c>
      <c r="C164" s="481">
        <v>15803</v>
      </c>
      <c r="D164" s="481">
        <v>5728</v>
      </c>
      <c r="E164" s="480">
        <v>105156</v>
      </c>
      <c r="F164" s="127" t="s">
        <v>1439</v>
      </c>
    </row>
    <row r="165" spans="1:6">
      <c r="A165" s="24" t="s">
        <v>1441</v>
      </c>
      <c r="B165" s="156" t="s">
        <v>382</v>
      </c>
      <c r="C165" s="481">
        <v>3224</v>
      </c>
      <c r="D165" s="156" t="s">
        <v>382</v>
      </c>
      <c r="E165" s="481">
        <v>18369</v>
      </c>
      <c r="F165" s="127" t="s">
        <v>1439</v>
      </c>
    </row>
    <row r="166" spans="1:6">
      <c r="A166" s="128" t="s">
        <v>231</v>
      </c>
      <c r="B166" s="480">
        <v>232</v>
      </c>
      <c r="C166" s="480">
        <v>938</v>
      </c>
      <c r="D166" s="480">
        <v>234</v>
      </c>
      <c r="E166" s="156" t="s">
        <v>382</v>
      </c>
      <c r="F166" s="126" t="s">
        <v>1054</v>
      </c>
    </row>
    <row r="167" spans="1:6">
      <c r="A167" s="129" t="s">
        <v>232</v>
      </c>
      <c r="B167" s="480">
        <v>54</v>
      </c>
      <c r="C167" s="480">
        <v>166</v>
      </c>
      <c r="D167" s="480">
        <v>48</v>
      </c>
      <c r="E167" s="156" t="s">
        <v>382</v>
      </c>
      <c r="F167" s="126" t="s">
        <v>1053</v>
      </c>
    </row>
    <row r="168" spans="1:6">
      <c r="A168" s="24" t="s">
        <v>428</v>
      </c>
      <c r="B168" s="156" t="s">
        <v>382</v>
      </c>
      <c r="C168" s="156" t="s">
        <v>382</v>
      </c>
      <c r="D168" s="156" t="s">
        <v>382</v>
      </c>
      <c r="E168" s="480">
        <v>85</v>
      </c>
      <c r="F168" s="528" t="s">
        <v>425</v>
      </c>
    </row>
    <row r="169" spans="1:6">
      <c r="A169" s="10" t="s">
        <v>229</v>
      </c>
      <c r="B169" s="156" t="s">
        <v>382</v>
      </c>
      <c r="C169" s="480">
        <v>153</v>
      </c>
      <c r="D169" s="156" t="s">
        <v>382</v>
      </c>
      <c r="E169" s="156" t="s">
        <v>382</v>
      </c>
      <c r="F169" s="528" t="s">
        <v>425</v>
      </c>
    </row>
    <row r="170" spans="1:6">
      <c r="A170" s="24" t="s">
        <v>234</v>
      </c>
      <c r="B170" s="156" t="s">
        <v>382</v>
      </c>
      <c r="C170" s="156" t="s">
        <v>382</v>
      </c>
      <c r="D170" s="156" t="s">
        <v>382</v>
      </c>
      <c r="E170" s="480">
        <v>75</v>
      </c>
      <c r="F170" s="528" t="s">
        <v>425</v>
      </c>
    </row>
    <row r="171" spans="1:6">
      <c r="A171" s="24" t="s">
        <v>235</v>
      </c>
      <c r="B171" s="156" t="s">
        <v>382</v>
      </c>
      <c r="C171" s="156" t="s">
        <v>382</v>
      </c>
      <c r="D171" s="156" t="s">
        <v>382</v>
      </c>
      <c r="E171" s="480">
        <v>16</v>
      </c>
      <c r="F171" s="528" t="s">
        <v>425</v>
      </c>
    </row>
    <row r="172" spans="1:6">
      <c r="A172" s="24" t="s">
        <v>1295</v>
      </c>
      <c r="B172" s="480">
        <v>100</v>
      </c>
      <c r="C172" s="480">
        <v>194</v>
      </c>
      <c r="D172" s="156" t="s">
        <v>382</v>
      </c>
      <c r="E172" s="480">
        <v>3790</v>
      </c>
      <c r="F172" s="126" t="s">
        <v>1349</v>
      </c>
    </row>
    <row r="173" spans="1:6">
      <c r="A173" s="24" t="s">
        <v>1297</v>
      </c>
      <c r="B173" s="480">
        <v>13</v>
      </c>
      <c r="C173" s="156" t="s">
        <v>382</v>
      </c>
      <c r="D173" s="156" t="s">
        <v>382</v>
      </c>
      <c r="E173" s="480">
        <v>112</v>
      </c>
      <c r="F173" s="126" t="s">
        <v>1349</v>
      </c>
    </row>
    <row r="174" spans="1:6" ht="33">
      <c r="A174" s="527" t="s">
        <v>1437</v>
      </c>
      <c r="B174" s="481">
        <v>16</v>
      </c>
      <c r="C174" s="481">
        <v>38</v>
      </c>
      <c r="D174" s="481">
        <v>22</v>
      </c>
      <c r="E174" s="156" t="s">
        <v>382</v>
      </c>
      <c r="F174" s="126" t="s">
        <v>1436</v>
      </c>
    </row>
    <row r="175" spans="1:6">
      <c r="A175" s="24" t="s">
        <v>1460</v>
      </c>
      <c r="B175" s="480">
        <v>662</v>
      </c>
      <c r="C175" s="481">
        <v>3696</v>
      </c>
      <c r="D175" s="156" t="s">
        <v>382</v>
      </c>
      <c r="E175" s="480">
        <v>529</v>
      </c>
      <c r="F175" s="126" t="s">
        <v>1436</v>
      </c>
    </row>
    <row r="178" spans="1:7">
      <c r="A178" s="1334" t="s">
        <v>1449</v>
      </c>
      <c r="B178" s="1334"/>
      <c r="C178" s="1334"/>
      <c r="D178" s="1334"/>
      <c r="E178" s="1334"/>
    </row>
    <row r="179" spans="1:7">
      <c r="A179" s="27" t="s">
        <v>1061</v>
      </c>
      <c r="B179" s="23" t="s">
        <v>369</v>
      </c>
      <c r="C179" s="23" t="s">
        <v>499</v>
      </c>
      <c r="D179" s="23" t="s">
        <v>366</v>
      </c>
      <c r="E179" s="23" t="s">
        <v>580</v>
      </c>
    </row>
    <row r="180" spans="1:7">
      <c r="A180" s="24" t="s">
        <v>443</v>
      </c>
      <c r="B180" s="156" t="s">
        <v>382</v>
      </c>
      <c r="C180" s="156" t="s">
        <v>513</v>
      </c>
      <c r="D180" s="480">
        <v>2983</v>
      </c>
      <c r="E180" s="156" t="s">
        <v>513</v>
      </c>
      <c r="F180" s="124" t="s">
        <v>856</v>
      </c>
    </row>
    <row r="181" spans="1:7">
      <c r="A181" s="24" t="s">
        <v>228</v>
      </c>
      <c r="B181" s="156" t="s">
        <v>513</v>
      </c>
      <c r="C181" s="481">
        <v>12917</v>
      </c>
      <c r="D181" s="480">
        <v>1384</v>
      </c>
      <c r="E181" s="481">
        <v>2115</v>
      </c>
      <c r="F181" s="124" t="s">
        <v>856</v>
      </c>
    </row>
    <row r="182" spans="1:7">
      <c r="A182" s="24" t="s">
        <v>486</v>
      </c>
      <c r="B182" s="1383" t="s">
        <v>1515</v>
      </c>
      <c r="C182" s="1384"/>
      <c r="D182" s="480">
        <v>2656</v>
      </c>
      <c r="E182" s="480">
        <v>3235</v>
      </c>
      <c r="F182" s="124" t="s">
        <v>856</v>
      </c>
      <c r="G182" s="349"/>
    </row>
    <row r="183" spans="1:7">
      <c r="A183" s="145" t="s">
        <v>215</v>
      </c>
      <c r="B183" s="480">
        <v>1684</v>
      </c>
      <c r="C183" s="480">
        <v>7727</v>
      </c>
      <c r="D183" s="156" t="s">
        <v>513</v>
      </c>
      <c r="E183" s="156" t="s">
        <v>513</v>
      </c>
      <c r="F183" s="124" t="s">
        <v>856</v>
      </c>
    </row>
    <row r="184" spans="1:7">
      <c r="A184" s="24" t="s">
        <v>216</v>
      </c>
      <c r="B184" s="156" t="s">
        <v>513</v>
      </c>
      <c r="C184" s="156" t="s">
        <v>513</v>
      </c>
      <c r="D184" s="156" t="s">
        <v>513</v>
      </c>
      <c r="E184" s="480">
        <v>105926</v>
      </c>
      <c r="F184" s="124" t="s">
        <v>856</v>
      </c>
    </row>
    <row r="185" spans="1:7">
      <c r="A185" s="24" t="s">
        <v>485</v>
      </c>
      <c r="B185" s="156" t="s">
        <v>382</v>
      </c>
      <c r="C185" s="480">
        <v>597</v>
      </c>
      <c r="D185" s="480">
        <v>230</v>
      </c>
      <c r="E185" s="156" t="s">
        <v>382</v>
      </c>
      <c r="F185" s="124" t="s">
        <v>856</v>
      </c>
    </row>
    <row r="186" spans="1:7">
      <c r="A186" s="24" t="s">
        <v>736</v>
      </c>
      <c r="B186" s="480">
        <v>179</v>
      </c>
      <c r="C186" s="480">
        <v>8493</v>
      </c>
      <c r="D186" s="480">
        <v>724</v>
      </c>
      <c r="E186" s="480">
        <v>797</v>
      </c>
      <c r="F186" s="127" t="s">
        <v>856</v>
      </c>
    </row>
    <row r="187" spans="1:7">
      <c r="A187" s="145" t="s">
        <v>209</v>
      </c>
      <c r="B187" s="156" t="s">
        <v>382</v>
      </c>
      <c r="C187" s="480">
        <v>76</v>
      </c>
      <c r="D187" s="156" t="s">
        <v>382</v>
      </c>
      <c r="E187" s="156" t="s">
        <v>382</v>
      </c>
      <c r="F187" s="127" t="s">
        <v>1344</v>
      </c>
    </row>
    <row r="188" spans="1:7">
      <c r="A188" s="24" t="s">
        <v>251</v>
      </c>
      <c r="B188" s="480">
        <v>92</v>
      </c>
      <c r="C188" s="480">
        <v>168</v>
      </c>
      <c r="D188" s="156" t="s">
        <v>382</v>
      </c>
      <c r="E188" s="480">
        <v>1579</v>
      </c>
      <c r="F188" s="126" t="s">
        <v>1345</v>
      </c>
    </row>
    <row r="189" spans="1:7">
      <c r="A189" s="24" t="s">
        <v>1508</v>
      </c>
      <c r="B189" s="156" t="s">
        <v>382</v>
      </c>
      <c r="C189" s="481">
        <v>11099</v>
      </c>
      <c r="D189" s="481">
        <v>4694</v>
      </c>
      <c r="E189" s="480">
        <v>76675</v>
      </c>
      <c r="F189" s="127" t="s">
        <v>1439</v>
      </c>
    </row>
    <row r="190" spans="1:7">
      <c r="A190" s="24" t="s">
        <v>1441</v>
      </c>
      <c r="B190" s="156" t="s">
        <v>382</v>
      </c>
      <c r="C190" s="481">
        <v>2353</v>
      </c>
      <c r="D190" s="156" t="s">
        <v>382</v>
      </c>
      <c r="E190" s="481">
        <v>18295</v>
      </c>
      <c r="F190" s="127" t="s">
        <v>1439</v>
      </c>
    </row>
    <row r="191" spans="1:7">
      <c r="A191" s="128" t="s">
        <v>231</v>
      </c>
      <c r="B191" s="480">
        <v>193</v>
      </c>
      <c r="C191" s="480">
        <v>650</v>
      </c>
      <c r="D191" s="480">
        <v>265</v>
      </c>
      <c r="E191" s="156" t="s">
        <v>382</v>
      </c>
      <c r="F191" s="126" t="s">
        <v>1054</v>
      </c>
    </row>
    <row r="192" spans="1:7">
      <c r="A192" s="129" t="s">
        <v>232</v>
      </c>
      <c r="B192" s="480">
        <v>58</v>
      </c>
      <c r="C192" s="480">
        <v>107</v>
      </c>
      <c r="D192" s="480">
        <v>19</v>
      </c>
      <c r="E192" s="156" t="s">
        <v>382</v>
      </c>
      <c r="F192" s="126" t="s">
        <v>1053</v>
      </c>
    </row>
    <row r="193" spans="1:7">
      <c r="A193" s="24" t="s">
        <v>428</v>
      </c>
      <c r="B193" s="156" t="s">
        <v>382</v>
      </c>
      <c r="C193" s="156" t="s">
        <v>382</v>
      </c>
      <c r="D193" s="156" t="s">
        <v>382</v>
      </c>
      <c r="E193" s="480">
        <v>80</v>
      </c>
      <c r="F193" s="528" t="s">
        <v>425</v>
      </c>
    </row>
    <row r="194" spans="1:7">
      <c r="A194" s="10" t="s">
        <v>229</v>
      </c>
      <c r="B194" s="156" t="s">
        <v>382</v>
      </c>
      <c r="C194" s="480">
        <v>245</v>
      </c>
      <c r="D194" s="156" t="s">
        <v>382</v>
      </c>
      <c r="E194" s="156" t="s">
        <v>382</v>
      </c>
      <c r="F194" s="528" t="s">
        <v>425</v>
      </c>
    </row>
    <row r="195" spans="1:7">
      <c r="A195" s="24" t="s">
        <v>234</v>
      </c>
      <c r="B195" s="156" t="s">
        <v>382</v>
      </c>
      <c r="C195" s="156" t="s">
        <v>382</v>
      </c>
      <c r="D195" s="156" t="s">
        <v>382</v>
      </c>
      <c r="E195" s="480">
        <v>160</v>
      </c>
      <c r="F195" s="528" t="s">
        <v>425</v>
      </c>
    </row>
    <row r="196" spans="1:7">
      <c r="A196" s="24" t="s">
        <v>235</v>
      </c>
      <c r="B196" s="156" t="s">
        <v>382</v>
      </c>
      <c r="C196" s="156" t="s">
        <v>382</v>
      </c>
      <c r="D196" s="156" t="s">
        <v>382</v>
      </c>
      <c r="E196" s="480">
        <v>11</v>
      </c>
      <c r="F196" s="528" t="s">
        <v>425</v>
      </c>
    </row>
    <row r="197" spans="1:7">
      <c r="A197" s="24" t="s">
        <v>1295</v>
      </c>
      <c r="B197" s="480">
        <v>77</v>
      </c>
      <c r="C197" s="480">
        <v>158</v>
      </c>
      <c r="D197" s="156" t="s">
        <v>382</v>
      </c>
      <c r="E197" s="480">
        <v>1322</v>
      </c>
      <c r="F197" s="126" t="s">
        <v>1349</v>
      </c>
    </row>
    <row r="198" spans="1:7">
      <c r="A198" s="24" t="s">
        <v>1297</v>
      </c>
      <c r="B198" s="480">
        <v>10</v>
      </c>
      <c r="C198" s="156" t="s">
        <v>382</v>
      </c>
      <c r="D198" s="156" t="s">
        <v>382</v>
      </c>
      <c r="E198" s="480">
        <v>65</v>
      </c>
      <c r="F198" s="126" t="s">
        <v>1349</v>
      </c>
    </row>
    <row r="199" spans="1:7" ht="33">
      <c r="A199" s="527" t="s">
        <v>1437</v>
      </c>
      <c r="B199" s="481">
        <v>18</v>
      </c>
      <c r="C199" s="481">
        <v>53</v>
      </c>
      <c r="D199" s="481">
        <v>14</v>
      </c>
      <c r="E199" s="156" t="s">
        <v>382</v>
      </c>
      <c r="F199" s="126" t="s">
        <v>1436</v>
      </c>
    </row>
    <row r="200" spans="1:7">
      <c r="A200" s="24" t="s">
        <v>1438</v>
      </c>
      <c r="B200" s="480">
        <v>427</v>
      </c>
      <c r="C200" s="481">
        <v>2618</v>
      </c>
      <c r="D200" s="156" t="s">
        <v>382</v>
      </c>
      <c r="E200" s="480">
        <v>489</v>
      </c>
      <c r="F200" s="126" t="s">
        <v>1436</v>
      </c>
    </row>
    <row r="203" spans="1:7">
      <c r="A203" s="1334" t="s">
        <v>1450</v>
      </c>
      <c r="B203" s="1334"/>
      <c r="C203" s="1334"/>
      <c r="D203" s="1334"/>
      <c r="E203" s="1334"/>
    </row>
    <row r="204" spans="1:7">
      <c r="A204" s="27" t="s">
        <v>1061</v>
      </c>
      <c r="B204" s="23" t="s">
        <v>369</v>
      </c>
      <c r="C204" s="23" t="s">
        <v>499</v>
      </c>
      <c r="D204" s="23" t="s">
        <v>366</v>
      </c>
      <c r="E204" s="23" t="s">
        <v>580</v>
      </c>
    </row>
    <row r="205" spans="1:7">
      <c r="A205" s="24" t="s">
        <v>443</v>
      </c>
      <c r="B205" s="156" t="s">
        <v>382</v>
      </c>
      <c r="C205" s="156" t="s">
        <v>513</v>
      </c>
      <c r="D205" s="480">
        <v>3730</v>
      </c>
      <c r="E205" s="156" t="s">
        <v>513</v>
      </c>
      <c r="F205" s="124" t="s">
        <v>856</v>
      </c>
    </row>
    <row r="206" spans="1:7">
      <c r="A206" s="24" t="s">
        <v>228</v>
      </c>
      <c r="B206" s="156" t="s">
        <v>513</v>
      </c>
      <c r="C206" s="481">
        <v>11784</v>
      </c>
      <c r="D206" s="480">
        <v>1500</v>
      </c>
      <c r="E206" s="481">
        <v>1284</v>
      </c>
      <c r="F206" s="124" t="s">
        <v>856</v>
      </c>
    </row>
    <row r="207" spans="1:7">
      <c r="A207" s="24" t="s">
        <v>486</v>
      </c>
      <c r="B207" s="1383" t="s">
        <v>1515</v>
      </c>
      <c r="C207" s="1384"/>
      <c r="D207" s="480">
        <v>3009</v>
      </c>
      <c r="E207" s="480">
        <v>3892</v>
      </c>
      <c r="F207" s="124" t="s">
        <v>856</v>
      </c>
      <c r="G207" s="349"/>
    </row>
    <row r="208" spans="1:7">
      <c r="A208" s="145" t="s">
        <v>215</v>
      </c>
      <c r="B208" s="481">
        <v>1616</v>
      </c>
      <c r="C208" s="481">
        <v>7741</v>
      </c>
      <c r="D208" s="156" t="s">
        <v>513</v>
      </c>
      <c r="E208" s="156" t="s">
        <v>513</v>
      </c>
      <c r="F208" s="124" t="s">
        <v>856</v>
      </c>
    </row>
    <row r="209" spans="1:6">
      <c r="A209" s="24" t="s">
        <v>216</v>
      </c>
      <c r="B209" s="156" t="s">
        <v>513</v>
      </c>
      <c r="C209" s="156" t="s">
        <v>513</v>
      </c>
      <c r="D209" s="156" t="s">
        <v>513</v>
      </c>
      <c r="E209" s="480">
        <v>109516</v>
      </c>
      <c r="F209" s="124" t="s">
        <v>856</v>
      </c>
    </row>
    <row r="210" spans="1:6">
      <c r="A210" s="24" t="s">
        <v>485</v>
      </c>
      <c r="B210" s="156" t="s">
        <v>382</v>
      </c>
      <c r="C210" s="480">
        <v>534</v>
      </c>
      <c r="D210" s="480">
        <v>239</v>
      </c>
      <c r="E210" s="156" t="s">
        <v>382</v>
      </c>
      <c r="F210" s="124" t="s">
        <v>856</v>
      </c>
    </row>
    <row r="211" spans="1:6">
      <c r="A211" s="24" t="s">
        <v>736</v>
      </c>
      <c r="B211" s="480">
        <v>196</v>
      </c>
      <c r="C211" s="480">
        <v>7948</v>
      </c>
      <c r="D211" s="480">
        <v>470</v>
      </c>
      <c r="E211" s="480">
        <v>607</v>
      </c>
      <c r="F211" s="127" t="s">
        <v>856</v>
      </c>
    </row>
    <row r="212" spans="1:6">
      <c r="A212" s="145" t="s">
        <v>209</v>
      </c>
      <c r="B212" s="156" t="s">
        <v>382</v>
      </c>
      <c r="C212" s="480">
        <v>52</v>
      </c>
      <c r="D212" s="156" t="s">
        <v>382</v>
      </c>
      <c r="E212" s="156" t="s">
        <v>382</v>
      </c>
      <c r="F212" s="127" t="s">
        <v>1344</v>
      </c>
    </row>
    <row r="213" spans="1:6">
      <c r="A213" s="24" t="s">
        <v>251</v>
      </c>
      <c r="B213" s="480">
        <v>80</v>
      </c>
      <c r="C213" s="480">
        <v>113</v>
      </c>
      <c r="D213" s="156" t="s">
        <v>382</v>
      </c>
      <c r="E213" s="480">
        <v>1078</v>
      </c>
      <c r="F213" s="126" t="s">
        <v>1345</v>
      </c>
    </row>
    <row r="214" spans="1:6">
      <c r="A214" s="24" t="s">
        <v>1508</v>
      </c>
      <c r="B214" s="156" t="s">
        <v>382</v>
      </c>
      <c r="C214" s="481">
        <v>9645</v>
      </c>
      <c r="D214" s="481">
        <v>3782</v>
      </c>
      <c r="E214" s="480">
        <v>65798</v>
      </c>
      <c r="F214" s="127" t="s">
        <v>1439</v>
      </c>
    </row>
    <row r="215" spans="1:6">
      <c r="A215" s="24" t="s">
        <v>1441</v>
      </c>
      <c r="B215" s="156" t="s">
        <v>382</v>
      </c>
      <c r="C215" s="481">
        <v>1697</v>
      </c>
      <c r="D215" s="156" t="s">
        <v>1855</v>
      </c>
      <c r="E215" s="481">
        <v>17123</v>
      </c>
      <c r="F215" s="127" t="s">
        <v>1439</v>
      </c>
    </row>
    <row r="216" spans="1:6">
      <c r="A216" s="128" t="s">
        <v>231</v>
      </c>
      <c r="B216" s="480">
        <v>179</v>
      </c>
      <c r="C216" s="480">
        <v>706</v>
      </c>
      <c r="D216" s="480">
        <v>222</v>
      </c>
      <c r="E216" s="156" t="s">
        <v>382</v>
      </c>
      <c r="F216" s="126" t="s">
        <v>1054</v>
      </c>
    </row>
    <row r="217" spans="1:6">
      <c r="A217" s="129" t="s">
        <v>232</v>
      </c>
      <c r="B217" s="480">
        <v>49</v>
      </c>
      <c r="C217" s="480">
        <v>91</v>
      </c>
      <c r="D217" s="480">
        <v>45</v>
      </c>
      <c r="E217" s="156" t="s">
        <v>382</v>
      </c>
      <c r="F217" s="126" t="s">
        <v>1053</v>
      </c>
    </row>
    <row r="218" spans="1:6">
      <c r="A218" s="24" t="s">
        <v>428</v>
      </c>
      <c r="B218" s="156" t="s">
        <v>382</v>
      </c>
      <c r="C218" s="156" t="s">
        <v>382</v>
      </c>
      <c r="D218" s="156" t="s">
        <v>382</v>
      </c>
      <c r="E218" s="480">
        <v>84</v>
      </c>
      <c r="F218" s="528" t="s">
        <v>425</v>
      </c>
    </row>
    <row r="219" spans="1:6">
      <c r="A219" s="10" t="s">
        <v>229</v>
      </c>
      <c r="B219" s="156" t="s">
        <v>382</v>
      </c>
      <c r="C219" s="480">
        <v>196</v>
      </c>
      <c r="D219" s="156" t="s">
        <v>382</v>
      </c>
      <c r="E219" s="156" t="s">
        <v>382</v>
      </c>
      <c r="F219" s="528" t="s">
        <v>425</v>
      </c>
    </row>
    <row r="220" spans="1:6">
      <c r="A220" s="24" t="s">
        <v>234</v>
      </c>
      <c r="B220" s="156" t="s">
        <v>382</v>
      </c>
      <c r="C220" s="156" t="s">
        <v>382</v>
      </c>
      <c r="D220" s="156" t="s">
        <v>382</v>
      </c>
      <c r="E220" s="480">
        <v>287</v>
      </c>
      <c r="F220" s="528" t="s">
        <v>425</v>
      </c>
    </row>
    <row r="221" spans="1:6">
      <c r="A221" s="24" t="s">
        <v>235</v>
      </c>
      <c r="B221" s="156" t="s">
        <v>382</v>
      </c>
      <c r="C221" s="156" t="s">
        <v>382</v>
      </c>
      <c r="D221" s="156" t="s">
        <v>382</v>
      </c>
      <c r="E221" s="480">
        <v>26</v>
      </c>
      <c r="F221" s="528" t="s">
        <v>425</v>
      </c>
    </row>
    <row r="222" spans="1:6">
      <c r="A222" s="24" t="s">
        <v>1295</v>
      </c>
      <c r="B222" s="480">
        <v>829</v>
      </c>
      <c r="C222" s="480">
        <v>1462</v>
      </c>
      <c r="D222" s="156" t="s">
        <v>382</v>
      </c>
      <c r="E222" s="480">
        <v>20809</v>
      </c>
      <c r="F222" s="126" t="s">
        <v>1349</v>
      </c>
    </row>
    <row r="223" spans="1:6">
      <c r="A223" s="24" t="s">
        <v>1297</v>
      </c>
      <c r="B223" s="480">
        <v>13</v>
      </c>
      <c r="C223" s="156" t="s">
        <v>382</v>
      </c>
      <c r="D223" s="156" t="s">
        <v>382</v>
      </c>
      <c r="E223" s="480">
        <v>145</v>
      </c>
      <c r="F223" s="126" t="s">
        <v>1349</v>
      </c>
    </row>
    <row r="224" spans="1:6" ht="33">
      <c r="A224" s="527" t="s">
        <v>1437</v>
      </c>
      <c r="B224" s="481">
        <v>33</v>
      </c>
      <c r="C224" s="481">
        <v>73</v>
      </c>
      <c r="D224" s="481">
        <v>66</v>
      </c>
      <c r="E224" s="156" t="s">
        <v>382</v>
      </c>
      <c r="F224" s="126" t="s">
        <v>1436</v>
      </c>
    </row>
    <row r="225" spans="1:7">
      <c r="A225" s="24" t="s">
        <v>1438</v>
      </c>
      <c r="B225" s="481">
        <v>690</v>
      </c>
      <c r="C225" s="481">
        <v>6513</v>
      </c>
      <c r="D225" s="156" t="s">
        <v>382</v>
      </c>
      <c r="E225" s="481">
        <v>757</v>
      </c>
      <c r="F225" s="126" t="s">
        <v>1436</v>
      </c>
    </row>
    <row r="228" spans="1:7">
      <c r="A228" s="1334" t="s">
        <v>1451</v>
      </c>
      <c r="B228" s="1334"/>
      <c r="C228" s="1334"/>
      <c r="D228" s="1334"/>
      <c r="E228" s="1334"/>
    </row>
    <row r="229" spans="1:7">
      <c r="A229" s="27" t="s">
        <v>1061</v>
      </c>
      <c r="B229" s="23" t="s">
        <v>369</v>
      </c>
      <c r="C229" s="23" t="s">
        <v>499</v>
      </c>
      <c r="D229" s="23" t="s">
        <v>366</v>
      </c>
      <c r="E229" s="23" t="s">
        <v>580</v>
      </c>
    </row>
    <row r="230" spans="1:7">
      <c r="A230" s="24" t="s">
        <v>443</v>
      </c>
      <c r="B230" s="156" t="s">
        <v>382</v>
      </c>
      <c r="C230" s="156" t="s">
        <v>513</v>
      </c>
      <c r="D230" s="480">
        <v>3834</v>
      </c>
      <c r="E230" s="156" t="s">
        <v>513</v>
      </c>
      <c r="F230" s="124" t="s">
        <v>856</v>
      </c>
    </row>
    <row r="231" spans="1:7">
      <c r="A231" s="24" t="s">
        <v>228</v>
      </c>
      <c r="B231" s="156" t="s">
        <v>513</v>
      </c>
      <c r="C231" s="481">
        <v>12497</v>
      </c>
      <c r="D231" s="480">
        <v>1825</v>
      </c>
      <c r="E231" s="481">
        <v>2045</v>
      </c>
      <c r="F231" s="124" t="s">
        <v>856</v>
      </c>
    </row>
    <row r="232" spans="1:7">
      <c r="A232" s="24" t="s">
        <v>486</v>
      </c>
      <c r="B232" s="1383" t="s">
        <v>1515</v>
      </c>
      <c r="C232" s="1384"/>
      <c r="D232" s="480">
        <v>3769</v>
      </c>
      <c r="E232" s="480">
        <v>4532</v>
      </c>
      <c r="F232" s="124" t="s">
        <v>856</v>
      </c>
      <c r="G232" s="349"/>
    </row>
    <row r="233" spans="1:7">
      <c r="A233" s="145" t="s">
        <v>215</v>
      </c>
      <c r="B233" s="480">
        <v>1561</v>
      </c>
      <c r="C233" s="480">
        <v>7418</v>
      </c>
      <c r="D233" s="156" t="s">
        <v>513</v>
      </c>
      <c r="E233" s="156" t="s">
        <v>513</v>
      </c>
      <c r="F233" s="124" t="s">
        <v>856</v>
      </c>
    </row>
    <row r="234" spans="1:7">
      <c r="A234" s="24" t="s">
        <v>216</v>
      </c>
      <c r="B234" s="156" t="s">
        <v>513</v>
      </c>
      <c r="C234" s="156" t="s">
        <v>513</v>
      </c>
      <c r="D234" s="156" t="s">
        <v>513</v>
      </c>
      <c r="E234" s="480">
        <v>122509</v>
      </c>
      <c r="F234" s="124" t="s">
        <v>856</v>
      </c>
    </row>
    <row r="235" spans="1:7">
      <c r="A235" s="24" t="s">
        <v>485</v>
      </c>
      <c r="B235" s="156" t="s">
        <v>382</v>
      </c>
      <c r="C235" s="480">
        <v>674</v>
      </c>
      <c r="D235" s="480">
        <v>275</v>
      </c>
      <c r="E235" s="156" t="s">
        <v>382</v>
      </c>
      <c r="F235" s="124" t="s">
        <v>856</v>
      </c>
    </row>
    <row r="236" spans="1:7">
      <c r="A236" s="24" t="s">
        <v>736</v>
      </c>
      <c r="B236" s="480">
        <v>218</v>
      </c>
      <c r="C236" s="480">
        <v>10391</v>
      </c>
      <c r="D236" s="480">
        <v>861</v>
      </c>
      <c r="E236" s="480">
        <v>959</v>
      </c>
      <c r="F236" s="127" t="s">
        <v>856</v>
      </c>
    </row>
    <row r="237" spans="1:7">
      <c r="A237" s="145" t="s">
        <v>209</v>
      </c>
      <c r="B237" s="156" t="s">
        <v>382</v>
      </c>
      <c r="C237" s="480">
        <v>123</v>
      </c>
      <c r="D237" s="156" t="s">
        <v>382</v>
      </c>
      <c r="E237" s="156" t="s">
        <v>382</v>
      </c>
      <c r="F237" s="127" t="s">
        <v>1344</v>
      </c>
    </row>
    <row r="238" spans="1:7">
      <c r="A238" s="24" t="s">
        <v>251</v>
      </c>
      <c r="B238" s="480">
        <v>91</v>
      </c>
      <c r="C238" s="480">
        <v>119</v>
      </c>
      <c r="D238" s="156" t="s">
        <v>382</v>
      </c>
      <c r="E238" s="480">
        <v>1361</v>
      </c>
      <c r="F238" s="126" t="s">
        <v>1345</v>
      </c>
    </row>
    <row r="239" spans="1:7">
      <c r="A239" s="24" t="s">
        <v>1508</v>
      </c>
      <c r="B239" s="156" t="s">
        <v>382</v>
      </c>
      <c r="C239" s="481">
        <v>13999</v>
      </c>
      <c r="D239" s="481">
        <v>5921</v>
      </c>
      <c r="E239" s="480">
        <v>94181</v>
      </c>
      <c r="F239" s="127" t="s">
        <v>1439</v>
      </c>
    </row>
    <row r="240" spans="1:7">
      <c r="A240" s="24" t="s">
        <v>1441</v>
      </c>
      <c r="B240" s="156" t="s">
        <v>382</v>
      </c>
      <c r="C240" s="481">
        <v>1749</v>
      </c>
      <c r="D240" s="156" t="s">
        <v>382</v>
      </c>
      <c r="E240" s="481">
        <v>14273</v>
      </c>
      <c r="F240" s="127" t="s">
        <v>1439</v>
      </c>
    </row>
    <row r="241" spans="1:6">
      <c r="A241" s="128" t="s">
        <v>231</v>
      </c>
      <c r="B241" s="480">
        <v>182</v>
      </c>
      <c r="C241" s="480">
        <v>685</v>
      </c>
      <c r="D241" s="480">
        <v>239</v>
      </c>
      <c r="E241" s="156" t="s">
        <v>382</v>
      </c>
      <c r="F241" s="126" t="s">
        <v>1054</v>
      </c>
    </row>
    <row r="242" spans="1:6">
      <c r="A242" s="129" t="s">
        <v>232</v>
      </c>
      <c r="B242" s="480">
        <v>44</v>
      </c>
      <c r="C242" s="480">
        <v>79</v>
      </c>
      <c r="D242" s="480">
        <v>18</v>
      </c>
      <c r="E242" s="156" t="s">
        <v>382</v>
      </c>
      <c r="F242" s="126" t="s">
        <v>1053</v>
      </c>
    </row>
    <row r="243" spans="1:6">
      <c r="A243" s="24" t="s">
        <v>428</v>
      </c>
      <c r="B243" s="156" t="s">
        <v>382</v>
      </c>
      <c r="C243" s="156" t="s">
        <v>382</v>
      </c>
      <c r="D243" s="156" t="s">
        <v>382</v>
      </c>
      <c r="E243" s="480">
        <v>194</v>
      </c>
      <c r="F243" s="528" t="s">
        <v>425</v>
      </c>
    </row>
    <row r="244" spans="1:6">
      <c r="A244" s="10" t="s">
        <v>229</v>
      </c>
      <c r="B244" s="156" t="s">
        <v>382</v>
      </c>
      <c r="C244" s="480">
        <v>237</v>
      </c>
      <c r="D244" s="156" t="s">
        <v>382</v>
      </c>
      <c r="E244" s="156" t="s">
        <v>382</v>
      </c>
      <c r="F244" s="528" t="s">
        <v>425</v>
      </c>
    </row>
    <row r="245" spans="1:6">
      <c r="A245" s="24" t="s">
        <v>234</v>
      </c>
      <c r="B245" s="156" t="s">
        <v>382</v>
      </c>
      <c r="C245" s="156" t="s">
        <v>382</v>
      </c>
      <c r="D245" s="156" t="s">
        <v>382</v>
      </c>
      <c r="E245" s="480">
        <v>73</v>
      </c>
      <c r="F245" s="528" t="s">
        <v>425</v>
      </c>
    </row>
    <row r="246" spans="1:6">
      <c r="A246" s="24" t="s">
        <v>235</v>
      </c>
      <c r="B246" s="156" t="s">
        <v>382</v>
      </c>
      <c r="C246" s="156" t="s">
        <v>382</v>
      </c>
      <c r="D246" s="156" t="s">
        <v>382</v>
      </c>
      <c r="E246" s="480">
        <v>16</v>
      </c>
      <c r="F246" s="528" t="s">
        <v>425</v>
      </c>
    </row>
    <row r="247" spans="1:6">
      <c r="A247" s="24" t="s">
        <v>1295</v>
      </c>
      <c r="B247" s="480">
        <v>155</v>
      </c>
      <c r="C247" s="480">
        <v>197</v>
      </c>
      <c r="D247" s="156" t="s">
        <v>382</v>
      </c>
      <c r="E247" s="480">
        <v>1361</v>
      </c>
      <c r="F247" s="126" t="s">
        <v>1349</v>
      </c>
    </row>
    <row r="248" spans="1:6">
      <c r="A248" s="24" t="s">
        <v>1297</v>
      </c>
      <c r="B248" s="480">
        <v>12</v>
      </c>
      <c r="C248" s="156" t="s">
        <v>382</v>
      </c>
      <c r="D248" s="156" t="s">
        <v>382</v>
      </c>
      <c r="E248" s="480">
        <v>97</v>
      </c>
      <c r="F248" s="126" t="s">
        <v>1349</v>
      </c>
    </row>
    <row r="249" spans="1:6" ht="33">
      <c r="A249" s="527" t="s">
        <v>1437</v>
      </c>
      <c r="B249" s="481">
        <v>33</v>
      </c>
      <c r="C249" s="481">
        <v>89</v>
      </c>
      <c r="D249" s="481">
        <v>23</v>
      </c>
      <c r="E249" s="156" t="s">
        <v>382</v>
      </c>
      <c r="F249" s="126" t="s">
        <v>1436</v>
      </c>
    </row>
    <row r="250" spans="1:6">
      <c r="A250" s="24" t="s">
        <v>1438</v>
      </c>
      <c r="B250" s="480">
        <v>409</v>
      </c>
      <c r="C250" s="481">
        <v>3890</v>
      </c>
      <c r="D250" s="156" t="s">
        <v>382</v>
      </c>
      <c r="E250" s="480">
        <v>500</v>
      </c>
      <c r="F250" s="126" t="s">
        <v>1436</v>
      </c>
    </row>
    <row r="253" spans="1:6">
      <c r="A253" s="1334" t="s">
        <v>1452</v>
      </c>
      <c r="B253" s="1334"/>
      <c r="C253" s="1334"/>
      <c r="D253" s="1334"/>
      <c r="E253" s="1334"/>
    </row>
    <row r="254" spans="1:6">
      <c r="A254" s="27" t="s">
        <v>1061</v>
      </c>
      <c r="B254" s="23" t="s">
        <v>369</v>
      </c>
      <c r="C254" s="23" t="s">
        <v>499</v>
      </c>
      <c r="D254" s="23" t="s">
        <v>366</v>
      </c>
      <c r="E254" s="23" t="s">
        <v>580</v>
      </c>
    </row>
    <row r="255" spans="1:6">
      <c r="A255" s="24" t="s">
        <v>443</v>
      </c>
      <c r="B255" s="156" t="s">
        <v>382</v>
      </c>
      <c r="C255" s="156" t="s">
        <v>513</v>
      </c>
      <c r="D255" s="480">
        <v>3024</v>
      </c>
      <c r="E255" s="156" t="s">
        <v>513</v>
      </c>
      <c r="F255" s="124" t="s">
        <v>856</v>
      </c>
    </row>
    <row r="256" spans="1:6">
      <c r="A256" s="24" t="s">
        <v>228</v>
      </c>
      <c r="B256" s="156" t="s">
        <v>513</v>
      </c>
      <c r="C256" s="481">
        <v>10251</v>
      </c>
      <c r="D256" s="480">
        <v>1447</v>
      </c>
      <c r="E256" s="481">
        <v>2103</v>
      </c>
      <c r="F256" s="124" t="s">
        <v>856</v>
      </c>
    </row>
    <row r="257" spans="1:7">
      <c r="A257" s="24" t="s">
        <v>486</v>
      </c>
      <c r="B257" s="1383" t="s">
        <v>1515</v>
      </c>
      <c r="C257" s="1384"/>
      <c r="D257" s="480">
        <v>2068</v>
      </c>
      <c r="E257" s="480">
        <v>2939</v>
      </c>
      <c r="F257" s="124" t="s">
        <v>856</v>
      </c>
      <c r="G257" s="349"/>
    </row>
    <row r="258" spans="1:7">
      <c r="A258" s="145" t="s">
        <v>215</v>
      </c>
      <c r="B258" s="480">
        <v>1417</v>
      </c>
      <c r="C258" s="480">
        <v>7973</v>
      </c>
      <c r="D258" s="156" t="s">
        <v>513</v>
      </c>
      <c r="E258" s="156" t="s">
        <v>513</v>
      </c>
      <c r="F258" s="124" t="s">
        <v>856</v>
      </c>
    </row>
    <row r="259" spans="1:7">
      <c r="A259" s="24" t="s">
        <v>216</v>
      </c>
      <c r="B259" s="156" t="s">
        <v>513</v>
      </c>
      <c r="C259" s="156" t="s">
        <v>513</v>
      </c>
      <c r="D259" s="156" t="s">
        <v>513</v>
      </c>
      <c r="E259" s="480">
        <v>117506</v>
      </c>
      <c r="F259" s="124" t="s">
        <v>856</v>
      </c>
    </row>
    <row r="260" spans="1:7">
      <c r="A260" s="24" t="s">
        <v>485</v>
      </c>
      <c r="B260" s="156" t="s">
        <v>382</v>
      </c>
      <c r="C260" s="480">
        <v>799</v>
      </c>
      <c r="D260" s="480">
        <v>343</v>
      </c>
      <c r="E260" s="156" t="s">
        <v>382</v>
      </c>
      <c r="F260" s="124" t="s">
        <v>856</v>
      </c>
    </row>
    <row r="261" spans="1:7">
      <c r="A261" s="24" t="s">
        <v>736</v>
      </c>
      <c r="B261" s="480">
        <v>190</v>
      </c>
      <c r="C261" s="480">
        <v>12352</v>
      </c>
      <c r="D261" s="480">
        <v>752</v>
      </c>
      <c r="E261" s="480">
        <v>855</v>
      </c>
      <c r="F261" s="127" t="s">
        <v>856</v>
      </c>
    </row>
    <row r="262" spans="1:7">
      <c r="A262" s="145" t="s">
        <v>209</v>
      </c>
      <c r="B262" s="156" t="s">
        <v>382</v>
      </c>
      <c r="C262" s="480">
        <v>58</v>
      </c>
      <c r="D262" s="156" t="s">
        <v>382</v>
      </c>
      <c r="E262" s="156" t="s">
        <v>382</v>
      </c>
      <c r="F262" s="127" t="s">
        <v>1344</v>
      </c>
    </row>
    <row r="263" spans="1:7">
      <c r="A263" s="24" t="s">
        <v>251</v>
      </c>
      <c r="B263" s="480">
        <v>219</v>
      </c>
      <c r="C263" s="480">
        <v>93</v>
      </c>
      <c r="D263" s="156" t="s">
        <v>382</v>
      </c>
      <c r="E263" s="480">
        <v>1554</v>
      </c>
      <c r="F263" s="126" t="s">
        <v>1345</v>
      </c>
    </row>
    <row r="264" spans="1:7">
      <c r="A264" s="24" t="s">
        <v>1508</v>
      </c>
      <c r="B264" s="156" t="s">
        <v>382</v>
      </c>
      <c r="C264" s="481">
        <v>12128</v>
      </c>
      <c r="D264" s="481">
        <v>5149</v>
      </c>
      <c r="E264" s="480">
        <v>79817</v>
      </c>
      <c r="F264" s="127" t="s">
        <v>1439</v>
      </c>
    </row>
    <row r="265" spans="1:7">
      <c r="A265" s="24" t="s">
        <v>1441</v>
      </c>
      <c r="B265" s="156" t="s">
        <v>382</v>
      </c>
      <c r="C265" s="481">
        <v>1675</v>
      </c>
      <c r="D265" s="156" t="s">
        <v>382</v>
      </c>
      <c r="E265" s="481">
        <v>15380</v>
      </c>
      <c r="F265" s="127" t="s">
        <v>1439</v>
      </c>
    </row>
    <row r="266" spans="1:7">
      <c r="A266" s="128" t="s">
        <v>231</v>
      </c>
      <c r="B266" s="480">
        <v>197</v>
      </c>
      <c r="C266" s="480">
        <v>599</v>
      </c>
      <c r="D266" s="480">
        <v>391</v>
      </c>
      <c r="E266" s="156" t="s">
        <v>382</v>
      </c>
      <c r="F266" s="126" t="s">
        <v>1054</v>
      </c>
    </row>
    <row r="267" spans="1:7">
      <c r="A267" s="129" t="s">
        <v>232</v>
      </c>
      <c r="B267" s="480">
        <v>54</v>
      </c>
      <c r="C267" s="480">
        <v>130</v>
      </c>
      <c r="D267" s="480">
        <v>65</v>
      </c>
      <c r="E267" s="156" t="s">
        <v>382</v>
      </c>
      <c r="F267" s="126" t="s">
        <v>1053</v>
      </c>
    </row>
    <row r="268" spans="1:7">
      <c r="A268" s="24" t="s">
        <v>428</v>
      </c>
      <c r="B268" s="156" t="s">
        <v>382</v>
      </c>
      <c r="C268" s="156" t="s">
        <v>382</v>
      </c>
      <c r="D268" s="156" t="s">
        <v>382</v>
      </c>
      <c r="E268" s="480">
        <v>151</v>
      </c>
      <c r="F268" s="528" t="s">
        <v>425</v>
      </c>
    </row>
    <row r="269" spans="1:7">
      <c r="A269" s="10" t="s">
        <v>229</v>
      </c>
      <c r="B269" s="156" t="s">
        <v>382</v>
      </c>
      <c r="C269" s="480">
        <v>329</v>
      </c>
      <c r="D269" s="156" t="s">
        <v>382</v>
      </c>
      <c r="E269" s="156" t="s">
        <v>382</v>
      </c>
      <c r="F269" s="528" t="s">
        <v>425</v>
      </c>
    </row>
    <row r="270" spans="1:7">
      <c r="A270" s="24" t="s">
        <v>234</v>
      </c>
      <c r="B270" s="156" t="s">
        <v>382</v>
      </c>
      <c r="C270" s="156" t="s">
        <v>382</v>
      </c>
      <c r="D270" s="156" t="s">
        <v>382</v>
      </c>
      <c r="E270" s="480">
        <v>12</v>
      </c>
      <c r="F270" s="528" t="s">
        <v>425</v>
      </c>
    </row>
    <row r="271" spans="1:7">
      <c r="A271" s="24" t="s">
        <v>235</v>
      </c>
      <c r="B271" s="156" t="s">
        <v>382</v>
      </c>
      <c r="C271" s="156" t="s">
        <v>382</v>
      </c>
      <c r="D271" s="156" t="s">
        <v>382</v>
      </c>
      <c r="E271" s="480">
        <v>6</v>
      </c>
      <c r="F271" s="528" t="s">
        <v>425</v>
      </c>
    </row>
    <row r="272" spans="1:7">
      <c r="A272" s="24" t="s">
        <v>1295</v>
      </c>
      <c r="B272" s="480">
        <v>144</v>
      </c>
      <c r="C272" s="480">
        <v>204</v>
      </c>
      <c r="D272" s="156" t="s">
        <v>382</v>
      </c>
      <c r="E272" s="480">
        <v>2072</v>
      </c>
      <c r="F272" s="126" t="s">
        <v>1349</v>
      </c>
    </row>
    <row r="273" spans="1:11">
      <c r="A273" s="24" t="s">
        <v>1297</v>
      </c>
      <c r="B273" s="480">
        <v>13</v>
      </c>
      <c r="C273" s="156" t="s">
        <v>382</v>
      </c>
      <c r="D273" s="156" t="s">
        <v>382</v>
      </c>
      <c r="E273" s="480">
        <v>115</v>
      </c>
      <c r="F273" s="126" t="s">
        <v>1349</v>
      </c>
    </row>
    <row r="274" spans="1:11" ht="33">
      <c r="A274" s="527" t="s">
        <v>1437</v>
      </c>
      <c r="B274" s="481">
        <v>41</v>
      </c>
      <c r="C274" s="481">
        <v>104</v>
      </c>
      <c r="D274" s="481">
        <v>8</v>
      </c>
      <c r="E274" s="156" t="s">
        <v>382</v>
      </c>
      <c r="F274" s="126" t="s">
        <v>1436</v>
      </c>
    </row>
    <row r="275" spans="1:11">
      <c r="A275" s="24" t="s">
        <v>1438</v>
      </c>
      <c r="B275" s="480">
        <v>282</v>
      </c>
      <c r="C275" s="481">
        <v>1465</v>
      </c>
      <c r="D275" s="156" t="s">
        <v>382</v>
      </c>
      <c r="E275" s="480">
        <v>325</v>
      </c>
      <c r="F275" s="126" t="s">
        <v>1436</v>
      </c>
      <c r="I275" s="357"/>
      <c r="J275" s="357"/>
      <c r="K275" s="357"/>
    </row>
    <row r="278" spans="1:11">
      <c r="A278" s="1334" t="s">
        <v>480</v>
      </c>
      <c r="B278" s="1334"/>
      <c r="C278" s="1334"/>
      <c r="D278" s="1334"/>
      <c r="E278" s="1334"/>
    </row>
    <row r="279" spans="1:11">
      <c r="A279" s="27" t="s">
        <v>1061</v>
      </c>
      <c r="B279" s="23" t="s">
        <v>369</v>
      </c>
      <c r="C279" s="23" t="s">
        <v>499</v>
      </c>
      <c r="D279" s="23" t="s">
        <v>366</v>
      </c>
      <c r="E279" s="23" t="s">
        <v>580</v>
      </c>
    </row>
    <row r="280" spans="1:11">
      <c r="A280" s="24" t="s">
        <v>443</v>
      </c>
      <c r="B280" s="156" t="s">
        <v>382</v>
      </c>
      <c r="C280" s="156" t="s">
        <v>513</v>
      </c>
      <c r="D280" s="480">
        <v>3465</v>
      </c>
      <c r="E280" s="156" t="s">
        <v>513</v>
      </c>
      <c r="F280" s="124" t="s">
        <v>856</v>
      </c>
    </row>
    <row r="281" spans="1:11">
      <c r="A281" s="24" t="s">
        <v>228</v>
      </c>
      <c r="B281" s="156" t="s">
        <v>513</v>
      </c>
      <c r="C281" s="481">
        <v>10924</v>
      </c>
      <c r="D281" s="480">
        <v>1699</v>
      </c>
      <c r="E281" s="481">
        <v>1573</v>
      </c>
      <c r="F281" s="124" t="s">
        <v>856</v>
      </c>
    </row>
    <row r="282" spans="1:11">
      <c r="A282" s="24" t="s">
        <v>486</v>
      </c>
      <c r="B282" s="1383" t="s">
        <v>1515</v>
      </c>
      <c r="C282" s="1384"/>
      <c r="D282" s="480">
        <v>3337</v>
      </c>
      <c r="E282" s="480">
        <v>3639</v>
      </c>
      <c r="F282" s="124" t="s">
        <v>856</v>
      </c>
      <c r="G282" s="349"/>
    </row>
    <row r="283" spans="1:11">
      <c r="A283" s="145" t="s">
        <v>215</v>
      </c>
      <c r="B283" s="480">
        <v>1412</v>
      </c>
      <c r="C283" s="480">
        <v>8162</v>
      </c>
      <c r="D283" s="156" t="s">
        <v>513</v>
      </c>
      <c r="E283" s="156" t="s">
        <v>513</v>
      </c>
      <c r="F283" s="124" t="s">
        <v>856</v>
      </c>
    </row>
    <row r="284" spans="1:11">
      <c r="A284" s="24" t="s">
        <v>216</v>
      </c>
      <c r="B284" s="156" t="s">
        <v>513</v>
      </c>
      <c r="C284" s="156" t="s">
        <v>513</v>
      </c>
      <c r="D284" s="156" t="s">
        <v>513</v>
      </c>
      <c r="E284" s="480">
        <v>114109</v>
      </c>
      <c r="F284" s="124" t="s">
        <v>856</v>
      </c>
    </row>
    <row r="285" spans="1:11">
      <c r="A285" s="24" t="s">
        <v>485</v>
      </c>
      <c r="B285" s="156" t="s">
        <v>382</v>
      </c>
      <c r="C285" s="480">
        <v>361</v>
      </c>
      <c r="D285" s="480">
        <v>230</v>
      </c>
      <c r="E285" s="156" t="s">
        <v>382</v>
      </c>
      <c r="F285" s="124" t="s">
        <v>856</v>
      </c>
    </row>
    <row r="286" spans="1:11">
      <c r="A286" s="24" t="s">
        <v>736</v>
      </c>
      <c r="B286" s="480">
        <v>179</v>
      </c>
      <c r="C286" s="480">
        <v>2845</v>
      </c>
      <c r="D286" s="480">
        <v>1049</v>
      </c>
      <c r="E286" s="480">
        <v>1221</v>
      </c>
      <c r="F286" s="127" t="s">
        <v>856</v>
      </c>
    </row>
    <row r="287" spans="1:11">
      <c r="A287" s="145" t="s">
        <v>209</v>
      </c>
      <c r="B287" s="156" t="s">
        <v>382</v>
      </c>
      <c r="C287" s="480">
        <v>6</v>
      </c>
      <c r="D287" s="156" t="s">
        <v>382</v>
      </c>
      <c r="E287" s="156" t="s">
        <v>382</v>
      </c>
      <c r="F287" s="127" t="s">
        <v>1344</v>
      </c>
    </row>
    <row r="288" spans="1:11">
      <c r="A288" s="24" t="s">
        <v>251</v>
      </c>
      <c r="B288" s="480">
        <v>133</v>
      </c>
      <c r="C288" s="480">
        <v>139</v>
      </c>
      <c r="D288" s="156" t="s">
        <v>382</v>
      </c>
      <c r="E288" s="480">
        <v>2139</v>
      </c>
      <c r="F288" s="126" t="s">
        <v>1345</v>
      </c>
    </row>
    <row r="289" spans="1:6">
      <c r="A289" s="24" t="s">
        <v>1508</v>
      </c>
      <c r="B289" s="156" t="s">
        <v>382</v>
      </c>
      <c r="C289" s="481">
        <v>13209</v>
      </c>
      <c r="D289" s="481">
        <v>5452</v>
      </c>
      <c r="E289" s="480">
        <v>88318</v>
      </c>
      <c r="F289" s="127" t="s">
        <v>1439</v>
      </c>
    </row>
    <row r="290" spans="1:6">
      <c r="A290" s="24" t="s">
        <v>1441</v>
      </c>
      <c r="B290" s="156" t="s">
        <v>382</v>
      </c>
      <c r="C290" s="481">
        <v>1741</v>
      </c>
      <c r="D290" s="156" t="s">
        <v>382</v>
      </c>
      <c r="E290" s="481">
        <v>17597</v>
      </c>
      <c r="F290" s="127" t="s">
        <v>1439</v>
      </c>
    </row>
    <row r="291" spans="1:6">
      <c r="A291" s="128" t="s">
        <v>231</v>
      </c>
      <c r="B291" s="480">
        <v>173</v>
      </c>
      <c r="C291" s="480">
        <v>764</v>
      </c>
      <c r="D291" s="480">
        <v>255</v>
      </c>
      <c r="E291" s="156" t="s">
        <v>382</v>
      </c>
      <c r="F291" s="126" t="s">
        <v>1054</v>
      </c>
    </row>
    <row r="292" spans="1:6">
      <c r="A292" s="129" t="s">
        <v>232</v>
      </c>
      <c r="B292" s="480">
        <v>96</v>
      </c>
      <c r="C292" s="480">
        <v>170</v>
      </c>
      <c r="D292" s="480">
        <v>82</v>
      </c>
      <c r="E292" s="156" t="s">
        <v>382</v>
      </c>
      <c r="F292" s="126" t="s">
        <v>1053</v>
      </c>
    </row>
    <row r="293" spans="1:6">
      <c r="A293" s="24" t="s">
        <v>428</v>
      </c>
      <c r="B293" s="156" t="s">
        <v>382</v>
      </c>
      <c r="C293" s="156" t="s">
        <v>382</v>
      </c>
      <c r="D293" s="156" t="s">
        <v>382</v>
      </c>
      <c r="E293" s="480">
        <v>178</v>
      </c>
      <c r="F293" s="528" t="s">
        <v>425</v>
      </c>
    </row>
    <row r="294" spans="1:6">
      <c r="A294" s="10" t="s">
        <v>229</v>
      </c>
      <c r="B294" s="156" t="s">
        <v>382</v>
      </c>
      <c r="C294" s="480">
        <v>215</v>
      </c>
      <c r="D294" s="156" t="s">
        <v>382</v>
      </c>
      <c r="E294" s="156" t="s">
        <v>382</v>
      </c>
      <c r="F294" s="528" t="s">
        <v>425</v>
      </c>
    </row>
    <row r="295" spans="1:6">
      <c r="A295" s="24" t="s">
        <v>234</v>
      </c>
      <c r="B295" s="156" t="s">
        <v>382</v>
      </c>
      <c r="C295" s="156" t="s">
        <v>382</v>
      </c>
      <c r="D295" s="156" t="s">
        <v>382</v>
      </c>
      <c r="E295" s="480">
        <v>178</v>
      </c>
      <c r="F295" s="528" t="s">
        <v>425</v>
      </c>
    </row>
    <row r="296" spans="1:6">
      <c r="A296" s="24" t="s">
        <v>235</v>
      </c>
      <c r="B296" s="156" t="s">
        <v>382</v>
      </c>
      <c r="C296" s="156" t="s">
        <v>382</v>
      </c>
      <c r="D296" s="156" t="s">
        <v>382</v>
      </c>
      <c r="E296" s="480">
        <v>11</v>
      </c>
      <c r="F296" s="528" t="s">
        <v>425</v>
      </c>
    </row>
    <row r="297" spans="1:6">
      <c r="A297" s="24" t="s">
        <v>1295</v>
      </c>
      <c r="B297" s="480">
        <v>206</v>
      </c>
      <c r="C297" s="480">
        <v>233</v>
      </c>
      <c r="D297" s="156" t="s">
        <v>382</v>
      </c>
      <c r="E297" s="480">
        <v>2734</v>
      </c>
      <c r="F297" s="126" t="s">
        <v>1349</v>
      </c>
    </row>
    <row r="298" spans="1:6">
      <c r="A298" s="24" t="s">
        <v>1297</v>
      </c>
      <c r="B298" s="480">
        <v>12</v>
      </c>
      <c r="C298" s="156" t="s">
        <v>382</v>
      </c>
      <c r="D298" s="156" t="s">
        <v>382</v>
      </c>
      <c r="E298" s="480">
        <v>142</v>
      </c>
      <c r="F298" s="126" t="s">
        <v>1349</v>
      </c>
    </row>
    <row r="299" spans="1:6" ht="33">
      <c r="A299" s="527" t="s">
        <v>1437</v>
      </c>
      <c r="B299" s="481">
        <v>22</v>
      </c>
      <c r="C299" s="481">
        <v>43</v>
      </c>
      <c r="D299" s="481">
        <v>0</v>
      </c>
      <c r="E299" s="156" t="s">
        <v>382</v>
      </c>
      <c r="F299" s="126" t="s">
        <v>1436</v>
      </c>
    </row>
    <row r="300" spans="1:6">
      <c r="A300" s="24" t="s">
        <v>1438</v>
      </c>
      <c r="B300" s="480">
        <v>356</v>
      </c>
      <c r="C300" s="481">
        <v>1930</v>
      </c>
      <c r="D300" s="156" t="s">
        <v>382</v>
      </c>
      <c r="E300" s="480">
        <v>439</v>
      </c>
      <c r="F300" s="126" t="s">
        <v>1436</v>
      </c>
    </row>
  </sheetData>
  <mergeCells count="25">
    <mergeCell ref="B282:C282"/>
    <mergeCell ref="A278:E278"/>
    <mergeCell ref="A253:E253"/>
    <mergeCell ref="A153:E153"/>
    <mergeCell ref="B232:C232"/>
    <mergeCell ref="A228:E228"/>
    <mergeCell ref="B182:C182"/>
    <mergeCell ref="B207:C207"/>
    <mergeCell ref="B257:C257"/>
    <mergeCell ref="A1:E1"/>
    <mergeCell ref="A2:E2"/>
    <mergeCell ref="A178:E178"/>
    <mergeCell ref="A203:E203"/>
    <mergeCell ref="B6:C6"/>
    <mergeCell ref="B107:C107"/>
    <mergeCell ref="B132:C132"/>
    <mergeCell ref="B157:C157"/>
    <mergeCell ref="A28:E28"/>
    <mergeCell ref="A53:E53"/>
    <mergeCell ref="A78:E78"/>
    <mergeCell ref="A103:E103"/>
    <mergeCell ref="A128:E128"/>
    <mergeCell ref="B82:C82"/>
    <mergeCell ref="B57:C57"/>
    <mergeCell ref="B32:C32"/>
  </mergeCells>
  <phoneticPr fontId="11" type="noConversion"/>
  <pageMargins left="0.75" right="0.75" top="1" bottom="1" header="0.5" footer="0.5"/>
  <pageSetup paperSize="9" scale="8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9"/>
  <sheetViews>
    <sheetView workbookViewId="0">
      <selection sqref="A1:D1"/>
    </sheetView>
  </sheetViews>
  <sheetFormatPr defaultColWidth="8.75" defaultRowHeight="16.5"/>
  <cols>
    <col min="1" max="1" width="9" style="55" customWidth="1"/>
    <col min="2" max="2" width="16" style="55" customWidth="1"/>
    <col min="3" max="3" width="15.875" style="55" customWidth="1"/>
    <col min="4" max="4" width="16.25" style="55" customWidth="1"/>
    <col min="5" max="5" width="12.875" style="55" customWidth="1"/>
    <col min="6" max="6" width="12.25" style="55" customWidth="1"/>
    <col min="7" max="7" width="10.25" style="55" customWidth="1"/>
    <col min="8" max="8" width="9.5" style="55" customWidth="1"/>
    <col min="9" max="9" width="9.75" style="55" customWidth="1"/>
    <col min="10" max="10" width="9.75" style="55" bestFit="1" customWidth="1"/>
    <col min="11" max="11" width="12" style="55" bestFit="1" customWidth="1"/>
    <col min="12" max="12" width="14.25" style="55" bestFit="1" customWidth="1"/>
    <col min="13" max="14" width="12" style="55" bestFit="1" customWidth="1"/>
    <col min="15" max="16384" width="8.75" style="55"/>
  </cols>
  <sheetData>
    <row r="1" spans="1:6" s="8" customFormat="1" ht="20.25" customHeight="1">
      <c r="A1" s="1344" t="s">
        <v>1434</v>
      </c>
      <c r="B1" s="1344"/>
      <c r="C1" s="1344"/>
      <c r="D1" s="1344"/>
      <c r="F1" s="16"/>
    </row>
    <row r="2" spans="1:6" s="8" customFormat="1" ht="20.25" customHeight="1">
      <c r="F2" s="16"/>
    </row>
    <row r="3" spans="1:6" s="14" customFormat="1" ht="20.25" customHeight="1">
      <c r="A3" s="56" t="s">
        <v>310</v>
      </c>
      <c r="C3" s="75"/>
      <c r="F3" s="55"/>
    </row>
    <row r="4" spans="1:6" s="13" customFormat="1" ht="20.25" customHeight="1">
      <c r="A4" s="351" t="s">
        <v>498</v>
      </c>
      <c r="B4" s="351" t="s">
        <v>366</v>
      </c>
    </row>
    <row r="5" spans="1:6" s="13" customFormat="1" ht="20.25" customHeight="1">
      <c r="A5" s="157" t="s">
        <v>514</v>
      </c>
      <c r="B5" s="11">
        <v>2597</v>
      </c>
    </row>
    <row r="6" spans="1:6" s="13" customFormat="1" ht="20.25" customHeight="1">
      <c r="A6" s="157" t="s">
        <v>210</v>
      </c>
      <c r="B6" s="11">
        <v>2579</v>
      </c>
    </row>
    <row r="7" spans="1:6" s="13" customFormat="1" ht="20.25" customHeight="1">
      <c r="A7" s="157" t="s">
        <v>814</v>
      </c>
      <c r="B7" s="11">
        <v>3641</v>
      </c>
    </row>
    <row r="8" spans="1:6" s="13" customFormat="1" ht="20.25" customHeight="1">
      <c r="A8" s="157" t="s">
        <v>815</v>
      </c>
      <c r="B8" s="11">
        <v>4124</v>
      </c>
    </row>
    <row r="9" spans="1:6" s="13" customFormat="1" ht="20.25" customHeight="1">
      <c r="A9" s="157" t="s">
        <v>816</v>
      </c>
      <c r="B9" s="11">
        <v>3220</v>
      </c>
    </row>
    <row r="10" spans="1:6" s="13" customFormat="1" ht="20.25" customHeight="1">
      <c r="A10" s="157" t="s">
        <v>817</v>
      </c>
      <c r="B10" s="11">
        <v>2668</v>
      </c>
    </row>
    <row r="11" spans="1:6" s="13" customFormat="1" ht="20.25" customHeight="1">
      <c r="A11" s="157" t="s">
        <v>405</v>
      </c>
      <c r="B11" s="11">
        <v>2878</v>
      </c>
    </row>
    <row r="12" spans="1:6" s="13" customFormat="1" ht="20.25" customHeight="1">
      <c r="A12" s="157" t="s">
        <v>406</v>
      </c>
      <c r="B12" s="11">
        <v>2983</v>
      </c>
    </row>
    <row r="13" spans="1:6" s="13" customFormat="1" ht="20.25" customHeight="1">
      <c r="A13" s="157" t="s">
        <v>407</v>
      </c>
      <c r="B13" s="11">
        <v>3730</v>
      </c>
    </row>
    <row r="14" spans="1:6" s="13" customFormat="1" ht="20.25" customHeight="1">
      <c r="A14" s="157" t="s">
        <v>408</v>
      </c>
      <c r="B14" s="11">
        <v>3834</v>
      </c>
    </row>
    <row r="15" spans="1:6" s="13" customFormat="1" ht="20.25" customHeight="1">
      <c r="A15" s="157" t="s">
        <v>409</v>
      </c>
      <c r="B15" s="156">
        <v>3024</v>
      </c>
    </row>
    <row r="16" spans="1:6" s="13" customFormat="1" ht="20.25" customHeight="1">
      <c r="A16" s="157" t="s">
        <v>1099</v>
      </c>
      <c r="B16" s="11">
        <v>3465</v>
      </c>
    </row>
    <row r="17" spans="1:8" s="13" customFormat="1" ht="20.25" customHeight="1">
      <c r="A17" s="11" t="s">
        <v>367</v>
      </c>
      <c r="B17" s="15">
        <f>SUM(B5:B16)</f>
        <v>38743</v>
      </c>
    </row>
    <row r="18" spans="1:8" s="13" customFormat="1" ht="20.25" customHeight="1">
      <c r="B18" s="16"/>
      <c r="C18" s="16"/>
      <c r="D18" s="16"/>
      <c r="E18" s="16"/>
    </row>
    <row r="19" spans="1:8" s="14" customFormat="1" ht="20.25" customHeight="1">
      <c r="A19" s="56" t="s">
        <v>1757</v>
      </c>
      <c r="B19" s="599"/>
      <c r="C19" s="75"/>
      <c r="D19" s="599"/>
      <c r="F19" s="55"/>
    </row>
    <row r="20" spans="1:8" s="13" customFormat="1" ht="20.25" customHeight="1">
      <c r="A20" s="600" t="s">
        <v>498</v>
      </c>
      <c r="B20" s="600" t="s">
        <v>1758</v>
      </c>
      <c r="C20" s="601" t="s">
        <v>1759</v>
      </c>
      <c r="D20" s="600" t="s">
        <v>1760</v>
      </c>
    </row>
    <row r="21" spans="1:8" s="13" customFormat="1" ht="20.25" customHeight="1">
      <c r="A21" s="157" t="s">
        <v>1761</v>
      </c>
      <c r="B21" s="156">
        <v>11903</v>
      </c>
      <c r="C21" s="70">
        <v>1415</v>
      </c>
      <c r="D21" s="156">
        <v>2022</v>
      </c>
      <c r="E21" s="357"/>
    </row>
    <row r="22" spans="1:8" s="13" customFormat="1" ht="20.25" customHeight="1">
      <c r="A22" s="157" t="s">
        <v>210</v>
      </c>
      <c r="B22" s="156">
        <v>11747</v>
      </c>
      <c r="C22" s="70">
        <v>1259</v>
      </c>
      <c r="D22" s="156">
        <v>1444</v>
      </c>
      <c r="E22" s="357"/>
      <c r="F22" s="55"/>
      <c r="G22" s="55"/>
      <c r="H22" s="55"/>
    </row>
    <row r="23" spans="1:8" s="13" customFormat="1" ht="20.25" customHeight="1">
      <c r="A23" s="157" t="s">
        <v>814</v>
      </c>
      <c r="B23" s="156">
        <v>13659</v>
      </c>
      <c r="C23" s="598">
        <v>1836</v>
      </c>
      <c r="D23" s="156">
        <v>1270</v>
      </c>
      <c r="E23" s="357"/>
      <c r="F23" s="55"/>
    </row>
    <row r="24" spans="1:8" s="13" customFormat="1" ht="20.25" customHeight="1">
      <c r="A24" s="157" t="s">
        <v>815</v>
      </c>
      <c r="B24" s="156">
        <v>12944</v>
      </c>
      <c r="C24" s="598">
        <v>1816</v>
      </c>
      <c r="D24" s="156">
        <v>1607</v>
      </c>
      <c r="E24" s="357"/>
    </row>
    <row r="25" spans="1:8" s="13" customFormat="1" ht="20.25" customHeight="1">
      <c r="A25" s="157" t="s">
        <v>816</v>
      </c>
      <c r="B25" s="156">
        <v>11300</v>
      </c>
      <c r="C25" s="23">
        <v>1434</v>
      </c>
      <c r="D25" s="156">
        <v>2873</v>
      </c>
      <c r="E25" s="357"/>
    </row>
    <row r="26" spans="1:8" s="13" customFormat="1" ht="20.25" customHeight="1">
      <c r="A26" s="157" t="s">
        <v>817</v>
      </c>
      <c r="B26" s="156">
        <v>9666</v>
      </c>
      <c r="C26" s="156">
        <v>1364</v>
      </c>
      <c r="D26" s="156">
        <v>1557</v>
      </c>
      <c r="E26" s="357"/>
      <c r="F26" s="57"/>
    </row>
    <row r="27" spans="1:8" s="13" customFormat="1" ht="20.25" customHeight="1">
      <c r="A27" s="157" t="s">
        <v>405</v>
      </c>
      <c r="B27" s="156">
        <v>11442</v>
      </c>
      <c r="C27" s="156">
        <v>1588</v>
      </c>
      <c r="D27" s="156">
        <v>1958</v>
      </c>
      <c r="E27" s="357"/>
    </row>
    <row r="28" spans="1:8" s="13" customFormat="1" ht="20.25" customHeight="1">
      <c r="A28" s="157" t="s">
        <v>406</v>
      </c>
      <c r="B28" s="156">
        <v>12917</v>
      </c>
      <c r="C28" s="156">
        <v>1384</v>
      </c>
      <c r="D28" s="156">
        <v>2115</v>
      </c>
      <c r="E28" s="357"/>
    </row>
    <row r="29" spans="1:8" s="13" customFormat="1" ht="20.25" customHeight="1">
      <c r="A29" s="157" t="s">
        <v>407</v>
      </c>
      <c r="B29" s="156">
        <v>11784</v>
      </c>
      <c r="C29" s="156">
        <v>1500</v>
      </c>
      <c r="D29" s="156">
        <v>1284</v>
      </c>
      <c r="E29" s="357"/>
    </row>
    <row r="30" spans="1:8" s="13" customFormat="1" ht="20.25" customHeight="1">
      <c r="A30" s="157" t="s">
        <v>408</v>
      </c>
      <c r="B30" s="156">
        <v>12497</v>
      </c>
      <c r="C30" s="598">
        <v>1825</v>
      </c>
      <c r="D30" s="156">
        <v>2045</v>
      </c>
      <c r="E30" s="357"/>
    </row>
    <row r="31" spans="1:8" s="13" customFormat="1" ht="20.25" customHeight="1">
      <c r="A31" s="157" t="s">
        <v>409</v>
      </c>
      <c r="B31" s="156">
        <v>10251</v>
      </c>
      <c r="C31" s="156">
        <v>1447</v>
      </c>
      <c r="D31" s="156">
        <v>2103</v>
      </c>
      <c r="E31" s="357"/>
    </row>
    <row r="32" spans="1:8" s="13" customFormat="1" ht="20.25" customHeight="1">
      <c r="A32" s="157" t="s">
        <v>1099</v>
      </c>
      <c r="B32" s="156">
        <v>10924</v>
      </c>
      <c r="C32" s="70">
        <v>1699</v>
      </c>
      <c r="D32" s="156">
        <v>1573</v>
      </c>
      <c r="E32" s="357"/>
    </row>
    <row r="33" spans="1:6" s="13" customFormat="1" ht="20.25" customHeight="1">
      <c r="A33" s="602" t="s">
        <v>1762</v>
      </c>
      <c r="B33" s="603">
        <f>SUM(B21:B32)</f>
        <v>141034</v>
      </c>
      <c r="C33" s="603">
        <f>SUM(C21:C32)</f>
        <v>18567</v>
      </c>
      <c r="D33" s="603">
        <f>SUM(D21:D32)</f>
        <v>21851</v>
      </c>
      <c r="E33" s="16"/>
    </row>
    <row r="34" spans="1:6" s="13" customFormat="1" ht="20.25" customHeight="1">
      <c r="B34" s="16"/>
      <c r="C34" s="16"/>
      <c r="D34" s="16"/>
      <c r="E34" s="16"/>
    </row>
    <row r="35" spans="1:6">
      <c r="A35" s="55" t="s">
        <v>1819</v>
      </c>
      <c r="D35" s="597"/>
    </row>
    <row r="36" spans="1:6">
      <c r="A36" s="351" t="s">
        <v>498</v>
      </c>
      <c r="B36" s="188" t="s">
        <v>366</v>
      </c>
      <c r="C36" s="188" t="s">
        <v>368</v>
      </c>
      <c r="E36" s="357"/>
      <c r="F36" s="357"/>
    </row>
    <row r="37" spans="1:6" ht="16.7" customHeight="1">
      <c r="A37" s="157" t="s">
        <v>1858</v>
      </c>
      <c r="B37" s="156">
        <f>2539+15</f>
        <v>2554</v>
      </c>
      <c r="C37" s="156">
        <v>2834</v>
      </c>
    </row>
    <row r="38" spans="1:6">
      <c r="A38" s="157" t="s">
        <v>210</v>
      </c>
      <c r="B38" s="156">
        <v>1886</v>
      </c>
      <c r="C38" s="156">
        <v>2400</v>
      </c>
    </row>
    <row r="39" spans="1:6">
      <c r="A39" s="157" t="s">
        <v>814</v>
      </c>
      <c r="B39" s="156">
        <v>2554</v>
      </c>
      <c r="C39" s="156">
        <v>3260</v>
      </c>
    </row>
    <row r="40" spans="1:6">
      <c r="A40" s="157" t="s">
        <v>815</v>
      </c>
      <c r="B40" s="156">
        <v>3486</v>
      </c>
      <c r="C40" s="156">
        <v>3366</v>
      </c>
    </row>
    <row r="41" spans="1:6">
      <c r="A41" s="157" t="s">
        <v>816</v>
      </c>
      <c r="B41" s="156">
        <v>1682</v>
      </c>
      <c r="C41" s="156">
        <v>4432</v>
      </c>
    </row>
    <row r="42" spans="1:6">
      <c r="A42" s="157" t="s">
        <v>817</v>
      </c>
      <c r="B42" s="156">
        <v>7630</v>
      </c>
      <c r="C42" s="156">
        <v>3660</v>
      </c>
    </row>
    <row r="43" spans="1:6">
      <c r="A43" s="157" t="s">
        <v>405</v>
      </c>
      <c r="B43" s="156">
        <v>1426</v>
      </c>
      <c r="C43" s="156">
        <v>2504</v>
      </c>
    </row>
    <row r="44" spans="1:6">
      <c r="A44" s="157" t="s">
        <v>406</v>
      </c>
      <c r="B44" s="23">
        <v>2656</v>
      </c>
      <c r="C44" s="17">
        <v>3235</v>
      </c>
    </row>
    <row r="45" spans="1:6">
      <c r="A45" s="157" t="s">
        <v>407</v>
      </c>
      <c r="B45" s="156">
        <f>2997+12</f>
        <v>3009</v>
      </c>
      <c r="C45" s="156">
        <v>3892</v>
      </c>
    </row>
    <row r="46" spans="1:6">
      <c r="A46" s="157" t="s">
        <v>408</v>
      </c>
      <c r="B46" s="23">
        <v>3769</v>
      </c>
      <c r="C46" s="17">
        <v>4532</v>
      </c>
    </row>
    <row r="47" spans="1:6">
      <c r="A47" s="157" t="s">
        <v>409</v>
      </c>
      <c r="B47" s="23">
        <v>2068</v>
      </c>
      <c r="C47" s="17">
        <v>2939</v>
      </c>
    </row>
    <row r="48" spans="1:6">
      <c r="A48" s="157" t="s">
        <v>1099</v>
      </c>
      <c r="B48" s="23">
        <v>3337</v>
      </c>
      <c r="C48" s="17">
        <v>3639</v>
      </c>
    </row>
    <row r="49" spans="1:5">
      <c r="A49" s="11" t="s">
        <v>367</v>
      </c>
      <c r="B49" s="23">
        <f>SUM(B37:B48)</f>
        <v>36057</v>
      </c>
      <c r="C49" s="23">
        <f>SUM(C37:C48)</f>
        <v>40693</v>
      </c>
    </row>
    <row r="50" spans="1:5" ht="31.5">
      <c r="A50" s="346" t="s">
        <v>204</v>
      </c>
      <c r="B50" s="348" t="s">
        <v>207</v>
      </c>
      <c r="C50" s="347" t="s">
        <v>208</v>
      </c>
    </row>
    <row r="51" spans="1:5" s="13" customFormat="1" ht="21.2" customHeight="1">
      <c r="B51" s="16"/>
      <c r="C51" s="16"/>
    </row>
    <row r="52" spans="1:5" s="14" customFormat="1" ht="20.25" customHeight="1">
      <c r="A52" s="56" t="s">
        <v>1755</v>
      </c>
      <c r="D52" s="56"/>
      <c r="E52" s="56"/>
    </row>
    <row r="53" spans="1:5" s="13" customFormat="1" ht="20.25" customHeight="1">
      <c r="A53" s="351" t="s">
        <v>498</v>
      </c>
      <c r="B53" s="351" t="s">
        <v>369</v>
      </c>
      <c r="C53" s="351" t="s">
        <v>499</v>
      </c>
      <c r="D53" s="71"/>
      <c r="E53" s="57"/>
    </row>
    <row r="54" spans="1:5" s="13" customFormat="1" ht="20.25" customHeight="1">
      <c r="A54" s="157" t="s">
        <v>514</v>
      </c>
      <c r="B54" s="23">
        <v>1505</v>
      </c>
      <c r="C54" s="23">
        <v>6497</v>
      </c>
      <c r="D54" s="435"/>
      <c r="E54" s="436"/>
    </row>
    <row r="55" spans="1:5" s="13" customFormat="1" ht="20.25" customHeight="1">
      <c r="A55" s="157" t="s">
        <v>210</v>
      </c>
      <c r="B55" s="23">
        <v>1072</v>
      </c>
      <c r="C55" s="23">
        <v>6080</v>
      </c>
      <c r="D55" s="71"/>
    </row>
    <row r="56" spans="1:5" s="13" customFormat="1" ht="20.25" customHeight="1">
      <c r="A56" s="157" t="s">
        <v>814</v>
      </c>
      <c r="B56" s="23">
        <v>1465</v>
      </c>
      <c r="C56" s="23">
        <v>5902</v>
      </c>
      <c r="D56" s="33"/>
    </row>
    <row r="57" spans="1:5" s="13" customFormat="1" ht="20.25" customHeight="1">
      <c r="A57" s="157" t="s">
        <v>815</v>
      </c>
      <c r="B57" s="23">
        <v>1363</v>
      </c>
      <c r="C57" s="23">
        <v>6079</v>
      </c>
      <c r="D57" s="359"/>
      <c r="E57" s="39"/>
    </row>
    <row r="58" spans="1:5" s="13" customFormat="1" ht="20.25" customHeight="1">
      <c r="A58" s="157" t="s">
        <v>816</v>
      </c>
      <c r="B58" s="11">
        <v>1677</v>
      </c>
      <c r="C58" s="17">
        <v>6830</v>
      </c>
      <c r="D58" s="359"/>
      <c r="E58" s="39"/>
    </row>
    <row r="59" spans="1:5" s="13" customFormat="1" ht="20.25" customHeight="1">
      <c r="A59" s="157" t="s">
        <v>817</v>
      </c>
      <c r="B59" s="11">
        <v>1226</v>
      </c>
      <c r="C59" s="17">
        <v>6723</v>
      </c>
      <c r="D59" s="72"/>
      <c r="E59" s="357"/>
    </row>
    <row r="60" spans="1:5" s="13" customFormat="1" ht="20.25" customHeight="1">
      <c r="A60" s="157" t="s">
        <v>405</v>
      </c>
      <c r="B60" s="11">
        <v>1806</v>
      </c>
      <c r="C60" s="156">
        <v>7987</v>
      </c>
    </row>
    <row r="61" spans="1:5" s="13" customFormat="1" ht="20.25" customHeight="1">
      <c r="A61" s="157" t="s">
        <v>406</v>
      </c>
      <c r="B61" s="23">
        <v>1684</v>
      </c>
      <c r="C61" s="23">
        <v>7727</v>
      </c>
    </row>
    <row r="62" spans="1:5" s="13" customFormat="1" ht="20.25" customHeight="1">
      <c r="A62" s="157" t="s">
        <v>407</v>
      </c>
      <c r="B62" s="23">
        <v>1616</v>
      </c>
      <c r="C62" s="23">
        <v>7741</v>
      </c>
    </row>
    <row r="63" spans="1:5" s="13" customFormat="1" ht="20.25" customHeight="1">
      <c r="A63" s="157" t="s">
        <v>408</v>
      </c>
      <c r="B63" s="23">
        <v>1561</v>
      </c>
      <c r="C63" s="23">
        <v>7418</v>
      </c>
      <c r="D63" s="437"/>
      <c r="E63" s="437"/>
    </row>
    <row r="64" spans="1:5" s="13" customFormat="1" ht="20.25" customHeight="1">
      <c r="A64" s="157" t="s">
        <v>409</v>
      </c>
      <c r="B64" s="11">
        <v>1417</v>
      </c>
      <c r="C64" s="17">
        <v>7973</v>
      </c>
      <c r="D64" s="33"/>
    </row>
    <row r="65" spans="1:6" s="13" customFormat="1" ht="20.25" customHeight="1">
      <c r="A65" s="157" t="s">
        <v>1099</v>
      </c>
      <c r="B65" s="11">
        <v>1412</v>
      </c>
      <c r="C65" s="17">
        <v>8162</v>
      </c>
      <c r="D65" s="33"/>
    </row>
    <row r="66" spans="1:6" s="13" customFormat="1" ht="20.25" customHeight="1">
      <c r="A66" s="11" t="s">
        <v>367</v>
      </c>
      <c r="B66" s="15">
        <f>SUM(B54:B65)</f>
        <v>17804</v>
      </c>
      <c r="C66" s="15">
        <f>SUM(C54:C65)</f>
        <v>85119</v>
      </c>
      <c r="D66" s="35"/>
      <c r="E66" s="16"/>
    </row>
    <row r="67" spans="1:6" s="13" customFormat="1" ht="20.25" customHeight="1">
      <c r="A67" s="346" t="s">
        <v>204</v>
      </c>
      <c r="B67" s="348" t="s">
        <v>1843</v>
      </c>
      <c r="C67" s="356" t="s">
        <v>1844</v>
      </c>
      <c r="D67" s="16"/>
      <c r="E67" s="16"/>
    </row>
    <row r="68" spans="1:6" s="13" customFormat="1" ht="20.25" customHeight="1">
      <c r="A68" s="613"/>
      <c r="B68" s="16"/>
      <c r="C68" s="16"/>
      <c r="D68" s="16"/>
      <c r="E68" s="16"/>
    </row>
    <row r="69" spans="1:6" s="67" customFormat="1" ht="20.25" customHeight="1">
      <c r="A69" s="56" t="s">
        <v>1763</v>
      </c>
      <c r="D69" s="56"/>
    </row>
    <row r="70" spans="1:6" s="13" customFormat="1" ht="20.25" customHeight="1">
      <c r="A70" s="351" t="s">
        <v>370</v>
      </c>
      <c r="B70" s="352" t="s">
        <v>1275</v>
      </c>
      <c r="D70" s="352" t="s">
        <v>1277</v>
      </c>
      <c r="E70" s="352" t="s">
        <v>1278</v>
      </c>
      <c r="F70" s="352" t="s">
        <v>1276</v>
      </c>
    </row>
    <row r="71" spans="1:6" s="13" customFormat="1" ht="20.25" customHeight="1">
      <c r="A71" s="157" t="s">
        <v>514</v>
      </c>
      <c r="B71" s="23">
        <f t="shared" ref="B71:B83" si="0">SUM(D71:F71)</f>
        <v>100617</v>
      </c>
      <c r="D71" s="23">
        <v>15154</v>
      </c>
      <c r="E71" s="23">
        <v>35530</v>
      </c>
      <c r="F71" s="23">
        <v>49933</v>
      </c>
    </row>
    <row r="72" spans="1:6" s="13" customFormat="1" ht="20.25" customHeight="1">
      <c r="A72" s="157" t="s">
        <v>210</v>
      </c>
      <c r="B72" s="23">
        <f t="shared" si="0"/>
        <v>98714</v>
      </c>
      <c r="D72" s="23">
        <v>12906</v>
      </c>
      <c r="E72" s="23">
        <v>33700</v>
      </c>
      <c r="F72" s="23">
        <v>52108</v>
      </c>
    </row>
    <row r="73" spans="1:6" s="13" customFormat="1" ht="20.25" customHeight="1">
      <c r="A73" s="157" t="s">
        <v>814</v>
      </c>
      <c r="B73" s="23">
        <f t="shared" si="0"/>
        <v>103364</v>
      </c>
      <c r="D73" s="593">
        <v>13461</v>
      </c>
      <c r="E73" s="579">
        <v>37343</v>
      </c>
      <c r="F73" s="594">
        <v>52560</v>
      </c>
    </row>
    <row r="74" spans="1:6" s="13" customFormat="1" ht="20.25" customHeight="1">
      <c r="A74" s="157" t="s">
        <v>815</v>
      </c>
      <c r="B74" s="23">
        <f t="shared" si="0"/>
        <v>100169</v>
      </c>
      <c r="D74" s="23">
        <v>12376</v>
      </c>
      <c r="E74" s="23">
        <v>36754</v>
      </c>
      <c r="F74" s="23">
        <v>51039</v>
      </c>
    </row>
    <row r="75" spans="1:6" s="13" customFormat="1" ht="20.25" customHeight="1">
      <c r="A75" s="157" t="s">
        <v>816</v>
      </c>
      <c r="B75" s="23">
        <f t="shared" si="0"/>
        <v>96468</v>
      </c>
      <c r="D75" s="17">
        <v>14056</v>
      </c>
      <c r="E75" s="17">
        <v>34297</v>
      </c>
      <c r="F75" s="17">
        <v>48115</v>
      </c>
    </row>
    <row r="76" spans="1:6" s="13" customFormat="1" ht="20.25" customHeight="1">
      <c r="A76" s="157" t="s">
        <v>817</v>
      </c>
      <c r="B76" s="23">
        <f t="shared" si="0"/>
        <v>80831</v>
      </c>
      <c r="D76" s="23">
        <v>10520</v>
      </c>
      <c r="E76" s="23">
        <v>28856</v>
      </c>
      <c r="F76" s="23">
        <v>41455</v>
      </c>
    </row>
    <row r="77" spans="1:6" s="13" customFormat="1" ht="20.25" customHeight="1">
      <c r="A77" s="157" t="s">
        <v>405</v>
      </c>
      <c r="B77" s="23">
        <f t="shared" si="0"/>
        <v>97853</v>
      </c>
      <c r="D77" s="23">
        <v>13903</v>
      </c>
      <c r="E77" s="23">
        <v>33512</v>
      </c>
      <c r="F77" s="23">
        <v>50438</v>
      </c>
    </row>
    <row r="78" spans="1:6" s="13" customFormat="1" ht="20.25" customHeight="1">
      <c r="A78" s="157" t="s">
        <v>406</v>
      </c>
      <c r="B78" s="23">
        <f t="shared" si="0"/>
        <v>105926</v>
      </c>
      <c r="D78" s="11">
        <v>13493</v>
      </c>
      <c r="E78" s="11">
        <v>36505</v>
      </c>
      <c r="F78" s="11">
        <v>55928</v>
      </c>
    </row>
    <row r="79" spans="1:6" s="13" customFormat="1" ht="20.25" customHeight="1">
      <c r="A79" s="157" t="s">
        <v>407</v>
      </c>
      <c r="B79" s="23">
        <f t="shared" si="0"/>
        <v>109516</v>
      </c>
      <c r="D79" s="23">
        <v>14614</v>
      </c>
      <c r="E79" s="23">
        <v>37990</v>
      </c>
      <c r="F79" s="23">
        <v>56912</v>
      </c>
    </row>
    <row r="80" spans="1:6" s="13" customFormat="1" ht="20.25" customHeight="1">
      <c r="A80" s="157" t="s">
        <v>408</v>
      </c>
      <c r="B80" s="23">
        <f t="shared" si="0"/>
        <v>122509</v>
      </c>
      <c r="D80" s="23">
        <v>15480</v>
      </c>
      <c r="E80" s="23">
        <v>41372</v>
      </c>
      <c r="F80" s="23">
        <v>65657</v>
      </c>
    </row>
    <row r="81" spans="1:7" s="13" customFormat="1" ht="20.25" customHeight="1">
      <c r="A81" s="157" t="s">
        <v>409</v>
      </c>
      <c r="B81" s="23">
        <v>117506</v>
      </c>
      <c r="D81" s="23">
        <v>16179</v>
      </c>
      <c r="E81" s="23">
        <v>37284</v>
      </c>
      <c r="F81" s="23">
        <v>64043</v>
      </c>
    </row>
    <row r="82" spans="1:7" s="13" customFormat="1" ht="20.25" customHeight="1">
      <c r="A82" s="157" t="s">
        <v>1099</v>
      </c>
      <c r="B82" s="23">
        <v>114109</v>
      </c>
      <c r="D82" s="23">
        <v>13967</v>
      </c>
      <c r="E82" s="23">
        <v>36873</v>
      </c>
      <c r="F82" s="23">
        <v>63269</v>
      </c>
    </row>
    <row r="83" spans="1:7" s="13" customFormat="1" ht="20.25" customHeight="1">
      <c r="A83" s="11" t="s">
        <v>367</v>
      </c>
      <c r="B83" s="23">
        <f t="shared" si="0"/>
        <v>1247582</v>
      </c>
      <c r="D83" s="15">
        <f>SUM(D71:D82)</f>
        <v>166109</v>
      </c>
      <c r="E83" s="15">
        <f>SUM(E71:E82)</f>
        <v>430016</v>
      </c>
      <c r="F83" s="15">
        <f>SUM(F71:F82)</f>
        <v>651457</v>
      </c>
    </row>
    <row r="84" spans="1:7" s="13" customFormat="1" ht="20.25" customHeight="1">
      <c r="B84" s="16"/>
      <c r="C84" s="16"/>
      <c r="D84" s="16"/>
      <c r="E84" s="16"/>
    </row>
    <row r="85" spans="1:7" s="67" customFormat="1" ht="20.25" customHeight="1">
      <c r="A85" s="56" t="s">
        <v>1754</v>
      </c>
      <c r="E85" s="621"/>
      <c r="F85" s="621"/>
      <c r="G85" s="621"/>
    </row>
    <row r="86" spans="1:7" s="13" customFormat="1" ht="20.25" customHeight="1">
      <c r="A86" s="351" t="s">
        <v>370</v>
      </c>
      <c r="B86" s="351" t="s">
        <v>499</v>
      </c>
      <c r="C86" s="353" t="s">
        <v>372</v>
      </c>
      <c r="D86" s="33"/>
    </row>
    <row r="87" spans="1:7" s="13" customFormat="1" ht="20.25" customHeight="1">
      <c r="A87" s="157" t="s">
        <v>514</v>
      </c>
      <c r="B87" s="23">
        <v>403</v>
      </c>
      <c r="C87" s="438">
        <v>287</v>
      </c>
      <c r="D87" s="439"/>
      <c r="E87" s="57"/>
      <c r="F87" s="440"/>
    </row>
    <row r="88" spans="1:7" s="13" customFormat="1" ht="20.25" customHeight="1">
      <c r="A88" s="157" t="s">
        <v>210</v>
      </c>
      <c r="B88" s="23">
        <v>157</v>
      </c>
      <c r="C88" s="438">
        <v>69</v>
      </c>
      <c r="D88" s="439"/>
      <c r="E88" s="57"/>
      <c r="F88" s="440"/>
    </row>
    <row r="89" spans="1:7" s="13" customFormat="1" ht="20.25" customHeight="1">
      <c r="A89" s="157" t="s">
        <v>814</v>
      </c>
      <c r="B89" s="23">
        <v>1068</v>
      </c>
      <c r="C89" s="438">
        <v>433</v>
      </c>
      <c r="D89" s="439"/>
      <c r="E89" s="57"/>
    </row>
    <row r="90" spans="1:7" s="13" customFormat="1" ht="20.25" customHeight="1">
      <c r="A90" s="157" t="s">
        <v>815</v>
      </c>
      <c r="B90" s="23">
        <v>695</v>
      </c>
      <c r="C90" s="438">
        <v>343</v>
      </c>
      <c r="D90" s="439"/>
      <c r="E90" s="57"/>
    </row>
    <row r="91" spans="1:7" s="13" customFormat="1" ht="20.25" customHeight="1">
      <c r="A91" s="157" t="s">
        <v>816</v>
      </c>
      <c r="B91" s="23">
        <v>640</v>
      </c>
      <c r="C91" s="23">
        <v>282</v>
      </c>
      <c r="D91" s="439"/>
      <c r="E91" s="57"/>
      <c r="F91" s="440"/>
    </row>
    <row r="92" spans="1:7" s="13" customFormat="1" ht="20.25" customHeight="1">
      <c r="A92" s="157" t="s">
        <v>817</v>
      </c>
      <c r="B92" s="23">
        <v>518</v>
      </c>
      <c r="C92" s="23">
        <v>213</v>
      </c>
      <c r="D92" s="439"/>
      <c r="E92" s="57"/>
      <c r="F92" s="440"/>
    </row>
    <row r="93" spans="1:7" s="13" customFormat="1" ht="20.25" customHeight="1">
      <c r="A93" s="157" t="s">
        <v>405</v>
      </c>
      <c r="B93" s="23">
        <v>817</v>
      </c>
      <c r="C93" s="23">
        <v>355</v>
      </c>
      <c r="D93" s="439"/>
      <c r="E93" s="57"/>
      <c r="F93" s="440"/>
    </row>
    <row r="94" spans="1:7" s="13" customFormat="1" ht="20.25" customHeight="1">
      <c r="A94" s="157" t="s">
        <v>406</v>
      </c>
      <c r="B94" s="23">
        <v>813</v>
      </c>
      <c r="C94" s="23">
        <v>351</v>
      </c>
      <c r="D94" s="439"/>
      <c r="E94" s="57"/>
      <c r="F94" s="440"/>
    </row>
    <row r="95" spans="1:7" s="13" customFormat="1" ht="20.25" customHeight="1">
      <c r="A95" s="157" t="s">
        <v>407</v>
      </c>
      <c r="B95" s="23">
        <v>534</v>
      </c>
      <c r="C95" s="23">
        <v>239</v>
      </c>
      <c r="D95" s="33"/>
      <c r="E95" s="57"/>
    </row>
    <row r="96" spans="1:7" s="13" customFormat="1" ht="20.25" customHeight="1">
      <c r="A96" s="157" t="s">
        <v>408</v>
      </c>
      <c r="B96" s="23">
        <v>674</v>
      </c>
      <c r="C96" s="23">
        <v>275</v>
      </c>
      <c r="D96" s="439"/>
      <c r="E96" s="57"/>
      <c r="F96" s="39"/>
    </row>
    <row r="97" spans="1:15" s="13" customFormat="1" ht="20.25" customHeight="1">
      <c r="A97" s="157" t="s">
        <v>409</v>
      </c>
      <c r="B97" s="23">
        <v>799</v>
      </c>
      <c r="C97" s="23">
        <v>343</v>
      </c>
      <c r="D97" s="439"/>
      <c r="E97" s="57"/>
      <c r="F97" s="440"/>
    </row>
    <row r="98" spans="1:15" s="13" customFormat="1" ht="20.25" customHeight="1">
      <c r="A98" s="157" t="s">
        <v>1099</v>
      </c>
      <c r="B98" s="23">
        <v>361</v>
      </c>
      <c r="C98" s="23">
        <v>230</v>
      </c>
      <c r="D98" s="359"/>
      <c r="E98" s="57"/>
    </row>
    <row r="99" spans="1:15" s="13" customFormat="1" ht="20.25" customHeight="1">
      <c r="A99" s="11" t="s">
        <v>367</v>
      </c>
      <c r="B99" s="15">
        <f>SUM(B87:B98)</f>
        <v>7479</v>
      </c>
      <c r="C99" s="15">
        <f>SUM(C87:C98)</f>
        <v>3420</v>
      </c>
      <c r="D99" s="35"/>
      <c r="F99" s="16"/>
    </row>
    <row r="100" spans="1:15" ht="47.25">
      <c r="A100" s="346" t="s">
        <v>204</v>
      </c>
      <c r="B100" s="604" t="s">
        <v>1823</v>
      </c>
      <c r="C100" s="604" t="s">
        <v>1822</v>
      </c>
      <c r="D100" s="354"/>
      <c r="E100" s="434"/>
      <c r="F100" s="620"/>
      <c r="G100" s="620"/>
    </row>
    <row r="101" spans="1:15" s="13" customFormat="1" ht="20.25" customHeight="1" thickBot="1">
      <c r="B101" s="57"/>
    </row>
    <row r="102" spans="1:15" s="13" customFormat="1" ht="20.25" customHeight="1">
      <c r="A102" s="56" t="s">
        <v>288</v>
      </c>
      <c r="D102" s="68"/>
      <c r="E102" s="68"/>
      <c r="G102" s="1373" t="s">
        <v>1283</v>
      </c>
      <c r="H102" s="1374"/>
      <c r="I102" s="1375"/>
      <c r="J102" s="1376"/>
      <c r="K102" s="1373" t="s">
        <v>1284</v>
      </c>
      <c r="L102" s="1375"/>
      <c r="M102" s="1375"/>
      <c r="N102" s="1376"/>
    </row>
    <row r="103" spans="1:15" s="13" customFormat="1" ht="20.25" customHeight="1">
      <c r="A103" s="351" t="s">
        <v>370</v>
      </c>
      <c r="B103" s="351" t="s">
        <v>369</v>
      </c>
      <c r="C103" s="351" t="s">
        <v>499</v>
      </c>
      <c r="D103" s="351" t="s">
        <v>372</v>
      </c>
      <c r="E103" s="351" t="s">
        <v>280</v>
      </c>
      <c r="G103" s="492" t="s">
        <v>1280</v>
      </c>
      <c r="H103" s="491" t="s">
        <v>499</v>
      </c>
      <c r="I103" s="491" t="s">
        <v>1281</v>
      </c>
      <c r="J103" s="535" t="s">
        <v>1282</v>
      </c>
      <c r="K103" s="492" t="s">
        <v>1280</v>
      </c>
      <c r="L103" s="491" t="s">
        <v>499</v>
      </c>
      <c r="M103" s="491" t="s">
        <v>1281</v>
      </c>
      <c r="N103" s="535" t="s">
        <v>1282</v>
      </c>
    </row>
    <row r="104" spans="1:15" s="13" customFormat="1" ht="20.25" customHeight="1">
      <c r="A104" s="157" t="s">
        <v>514</v>
      </c>
      <c r="B104" s="156">
        <f>G104+K104</f>
        <v>169</v>
      </c>
      <c r="C104" s="156">
        <f>H104+L104</f>
        <v>1244</v>
      </c>
      <c r="D104" s="156">
        <f>J104+N104</f>
        <v>265</v>
      </c>
      <c r="E104" s="156">
        <f>I104+M104</f>
        <v>238</v>
      </c>
      <c r="F104" s="71"/>
      <c r="G104" s="493">
        <v>42</v>
      </c>
      <c r="H104" s="494">
        <v>25</v>
      </c>
      <c r="I104" s="496">
        <v>50</v>
      </c>
      <c r="J104" s="539">
        <v>45</v>
      </c>
      <c r="K104" s="493">
        <v>127</v>
      </c>
      <c r="L104" s="494">
        <v>1219</v>
      </c>
      <c r="M104" s="494">
        <v>188</v>
      </c>
      <c r="N104" s="495">
        <v>220</v>
      </c>
    </row>
    <row r="105" spans="1:15" s="13" customFormat="1" ht="20.25" customHeight="1">
      <c r="A105" s="157" t="s">
        <v>210</v>
      </c>
      <c r="B105" s="156">
        <f t="shared" ref="B105:B115" si="1">G105+K105</f>
        <v>132</v>
      </c>
      <c r="C105" s="156">
        <f t="shared" ref="C105:C115" si="2">H105+L105</f>
        <v>5299</v>
      </c>
      <c r="D105" s="156">
        <f t="shared" ref="D105:D115" si="3">J105+N105</f>
        <v>1207</v>
      </c>
      <c r="E105" s="156">
        <f t="shared" ref="E105:E115" si="4">I105+M105</f>
        <v>1210</v>
      </c>
      <c r="F105" s="71"/>
      <c r="G105" s="493">
        <v>17</v>
      </c>
      <c r="H105" s="494">
        <v>18</v>
      </c>
      <c r="I105" s="494">
        <v>48</v>
      </c>
      <c r="J105" s="495">
        <v>31</v>
      </c>
      <c r="K105" s="493">
        <v>115</v>
      </c>
      <c r="L105" s="494">
        <v>5281</v>
      </c>
      <c r="M105" s="494">
        <v>1162</v>
      </c>
      <c r="N105" s="495">
        <v>1176</v>
      </c>
    </row>
    <row r="106" spans="1:15" s="13" customFormat="1" ht="20.25" customHeight="1">
      <c r="A106" s="157" t="s">
        <v>814</v>
      </c>
      <c r="B106" s="156">
        <f t="shared" si="1"/>
        <v>381</v>
      </c>
      <c r="C106" s="156">
        <f t="shared" si="2"/>
        <v>6941</v>
      </c>
      <c r="D106" s="156">
        <f t="shared" si="3"/>
        <v>991</v>
      </c>
      <c r="E106" s="156">
        <f t="shared" si="4"/>
        <v>1449</v>
      </c>
      <c r="G106" s="493">
        <v>47</v>
      </c>
      <c r="H106" s="577">
        <v>145</v>
      </c>
      <c r="I106" s="577">
        <v>218</v>
      </c>
      <c r="J106" s="495">
        <v>149</v>
      </c>
      <c r="K106" s="493">
        <v>334</v>
      </c>
      <c r="L106" s="578">
        <v>6796</v>
      </c>
      <c r="M106" s="578">
        <v>1231</v>
      </c>
      <c r="N106" s="495">
        <v>842</v>
      </c>
    </row>
    <row r="107" spans="1:15" s="13" customFormat="1" ht="20.25" customHeight="1">
      <c r="A107" s="157" t="s">
        <v>815</v>
      </c>
      <c r="B107" s="156">
        <f t="shared" si="1"/>
        <v>368</v>
      </c>
      <c r="C107" s="156">
        <f t="shared" si="2"/>
        <v>12596</v>
      </c>
      <c r="D107" s="156">
        <f t="shared" si="3"/>
        <v>1926</v>
      </c>
      <c r="E107" s="156">
        <f t="shared" si="4"/>
        <v>1093</v>
      </c>
      <c r="G107" s="493">
        <v>42</v>
      </c>
      <c r="H107" s="444">
        <v>48</v>
      </c>
      <c r="I107" s="444">
        <v>93</v>
      </c>
      <c r="J107" s="495">
        <v>69</v>
      </c>
      <c r="K107" s="493">
        <v>326</v>
      </c>
      <c r="L107" s="444">
        <v>12548</v>
      </c>
      <c r="M107" s="444">
        <v>1000</v>
      </c>
      <c r="N107" s="495">
        <v>1857</v>
      </c>
    </row>
    <row r="108" spans="1:15" s="13" customFormat="1" ht="20.25" customHeight="1">
      <c r="A108" s="157" t="s">
        <v>816</v>
      </c>
      <c r="B108" s="156">
        <f t="shared" si="1"/>
        <v>208</v>
      </c>
      <c r="C108" s="156">
        <f t="shared" si="2"/>
        <v>6843</v>
      </c>
      <c r="D108" s="156">
        <f t="shared" si="3"/>
        <v>567</v>
      </c>
      <c r="E108" s="156">
        <f t="shared" si="4"/>
        <v>633</v>
      </c>
      <c r="G108" s="493">
        <v>39</v>
      </c>
      <c r="H108" s="494">
        <v>153</v>
      </c>
      <c r="I108" s="494">
        <v>272</v>
      </c>
      <c r="J108" s="495">
        <v>225</v>
      </c>
      <c r="K108" s="493">
        <v>169</v>
      </c>
      <c r="L108" s="494">
        <v>6690</v>
      </c>
      <c r="M108" s="494">
        <v>361</v>
      </c>
      <c r="N108" s="495">
        <v>342</v>
      </c>
    </row>
    <row r="109" spans="1:15" s="13" customFormat="1" ht="20.25" customHeight="1">
      <c r="A109" s="157" t="s">
        <v>817</v>
      </c>
      <c r="B109" s="156">
        <f t="shared" si="1"/>
        <v>127</v>
      </c>
      <c r="C109" s="156">
        <f t="shared" si="2"/>
        <v>5285</v>
      </c>
      <c r="D109" s="156">
        <f t="shared" si="3"/>
        <v>264</v>
      </c>
      <c r="E109" s="156">
        <f t="shared" si="4"/>
        <v>337</v>
      </c>
      <c r="G109" s="493">
        <v>27</v>
      </c>
      <c r="H109" s="494">
        <v>79</v>
      </c>
      <c r="I109" s="494">
        <v>116</v>
      </c>
      <c r="J109" s="495">
        <v>87</v>
      </c>
      <c r="K109" s="493">
        <v>100</v>
      </c>
      <c r="L109" s="494">
        <v>5206</v>
      </c>
      <c r="M109" s="494">
        <v>221</v>
      </c>
      <c r="N109" s="495">
        <v>177</v>
      </c>
    </row>
    <row r="110" spans="1:15" s="13" customFormat="1" ht="20.25" customHeight="1">
      <c r="A110" s="157" t="s">
        <v>405</v>
      </c>
      <c r="B110" s="156">
        <f t="shared" si="1"/>
        <v>175</v>
      </c>
      <c r="C110" s="156">
        <f t="shared" si="2"/>
        <v>10801</v>
      </c>
      <c r="D110" s="156">
        <f t="shared" si="3"/>
        <v>545</v>
      </c>
      <c r="E110" s="156">
        <f t="shared" si="4"/>
        <v>662</v>
      </c>
      <c r="F110" s="33"/>
      <c r="G110" s="616">
        <v>58</v>
      </c>
      <c r="H110" s="605">
        <v>193</v>
      </c>
      <c r="I110" s="605">
        <v>322</v>
      </c>
      <c r="J110" s="617">
        <v>282</v>
      </c>
      <c r="K110" s="607">
        <v>117</v>
      </c>
      <c r="L110" s="606">
        <v>10608</v>
      </c>
      <c r="M110" s="606">
        <v>340</v>
      </c>
      <c r="N110" s="608">
        <v>263</v>
      </c>
      <c r="O110" s="609"/>
    </row>
    <row r="111" spans="1:15" s="13" customFormat="1" ht="20.25" customHeight="1">
      <c r="A111" s="157" t="s">
        <v>406</v>
      </c>
      <c r="B111" s="156">
        <f t="shared" si="1"/>
        <v>179</v>
      </c>
      <c r="C111" s="156">
        <f t="shared" si="2"/>
        <v>8493</v>
      </c>
      <c r="D111" s="156">
        <f t="shared" si="3"/>
        <v>724</v>
      </c>
      <c r="E111" s="156">
        <f t="shared" si="4"/>
        <v>797</v>
      </c>
      <c r="G111" s="493">
        <v>47</v>
      </c>
      <c r="H111" s="494">
        <v>68</v>
      </c>
      <c r="I111" s="494">
        <v>144</v>
      </c>
      <c r="J111" s="495">
        <v>92</v>
      </c>
      <c r="K111" s="493">
        <v>132</v>
      </c>
      <c r="L111" s="494">
        <v>8425</v>
      </c>
      <c r="M111" s="494">
        <v>653</v>
      </c>
      <c r="N111" s="495">
        <v>632</v>
      </c>
    </row>
    <row r="112" spans="1:15" s="13" customFormat="1" ht="20.25" customHeight="1">
      <c r="A112" s="157" t="s">
        <v>407</v>
      </c>
      <c r="B112" s="156">
        <f t="shared" si="1"/>
        <v>196</v>
      </c>
      <c r="C112" s="156">
        <f t="shared" si="2"/>
        <v>7948</v>
      </c>
      <c r="D112" s="156">
        <f t="shared" si="3"/>
        <v>470</v>
      </c>
      <c r="E112" s="156">
        <f t="shared" si="4"/>
        <v>607</v>
      </c>
      <c r="G112" s="493">
        <v>72</v>
      </c>
      <c r="H112" s="494">
        <v>164</v>
      </c>
      <c r="I112" s="494">
        <v>265</v>
      </c>
      <c r="J112" s="495">
        <v>196</v>
      </c>
      <c r="K112" s="493">
        <v>124</v>
      </c>
      <c r="L112" s="494">
        <v>7784</v>
      </c>
      <c r="M112" s="494">
        <v>342</v>
      </c>
      <c r="N112" s="495">
        <v>274</v>
      </c>
    </row>
    <row r="113" spans="1:15" s="13" customFormat="1" ht="20.25" customHeight="1">
      <c r="A113" s="157" t="s">
        <v>408</v>
      </c>
      <c r="B113" s="156">
        <f t="shared" si="1"/>
        <v>218</v>
      </c>
      <c r="C113" s="156">
        <f t="shared" si="2"/>
        <v>10391</v>
      </c>
      <c r="D113" s="156">
        <f t="shared" si="3"/>
        <v>861</v>
      </c>
      <c r="E113" s="156">
        <f t="shared" si="4"/>
        <v>959</v>
      </c>
      <c r="G113" s="514">
        <v>74</v>
      </c>
      <c r="H113" s="515">
        <v>64</v>
      </c>
      <c r="I113" s="515">
        <v>157</v>
      </c>
      <c r="J113" s="516">
        <v>102</v>
      </c>
      <c r="K113" s="514">
        <v>144</v>
      </c>
      <c r="L113" s="515">
        <v>10327</v>
      </c>
      <c r="M113" s="515">
        <v>802</v>
      </c>
      <c r="N113" s="516">
        <v>759</v>
      </c>
    </row>
    <row r="114" spans="1:15" s="13" customFormat="1" ht="20.25" customHeight="1">
      <c r="A114" s="157" t="s">
        <v>409</v>
      </c>
      <c r="B114" s="156">
        <f t="shared" si="1"/>
        <v>190</v>
      </c>
      <c r="C114" s="156">
        <f t="shared" si="2"/>
        <v>12352</v>
      </c>
      <c r="D114" s="156">
        <f t="shared" si="3"/>
        <v>752</v>
      </c>
      <c r="E114" s="156">
        <f t="shared" si="4"/>
        <v>855</v>
      </c>
      <c r="G114" s="514">
        <v>43</v>
      </c>
      <c r="H114" s="515">
        <v>88</v>
      </c>
      <c r="I114" s="519">
        <v>81</v>
      </c>
      <c r="J114" s="618">
        <v>62</v>
      </c>
      <c r="K114" s="622">
        <v>147</v>
      </c>
      <c r="L114" s="622">
        <v>12264</v>
      </c>
      <c r="M114" s="622">
        <v>774</v>
      </c>
      <c r="N114" s="623">
        <v>690</v>
      </c>
      <c r="O114" s="609"/>
    </row>
    <row r="115" spans="1:15" s="13" customFormat="1" ht="20.25" customHeight="1" thickBot="1">
      <c r="A115" s="157" t="s">
        <v>1099</v>
      </c>
      <c r="B115" s="156">
        <f t="shared" si="1"/>
        <v>179</v>
      </c>
      <c r="C115" s="156">
        <f t="shared" si="2"/>
        <v>2845</v>
      </c>
      <c r="D115" s="156">
        <f t="shared" si="3"/>
        <v>1049</v>
      </c>
      <c r="E115" s="156">
        <f t="shared" si="4"/>
        <v>1221</v>
      </c>
      <c r="G115" s="534">
        <v>67</v>
      </c>
      <c r="H115" s="533">
        <v>227</v>
      </c>
      <c r="I115" s="533">
        <v>265</v>
      </c>
      <c r="J115" s="532">
        <v>184</v>
      </c>
      <c r="K115" s="534">
        <v>112</v>
      </c>
      <c r="L115" s="533">
        <v>2618</v>
      </c>
      <c r="M115" s="533">
        <v>956</v>
      </c>
      <c r="N115" s="532">
        <v>865</v>
      </c>
    </row>
    <row r="116" spans="1:15" s="13" customFormat="1" ht="20.25" customHeight="1" thickBot="1">
      <c r="A116" s="11" t="s">
        <v>367</v>
      </c>
      <c r="B116" s="15">
        <f>SUM(B104:B115)</f>
        <v>2522</v>
      </c>
      <c r="C116" s="15">
        <f>SUM(C104:C115)</f>
        <v>91038</v>
      </c>
      <c r="D116" s="15">
        <f>SUM(D104:D115)</f>
        <v>9621</v>
      </c>
      <c r="E116" s="15">
        <f>SUM(E104:E115)</f>
        <v>10061</v>
      </c>
      <c r="G116" s="531">
        <f>SUM(G104:G115)</f>
        <v>575</v>
      </c>
      <c r="H116" s="530">
        <f>SUM(H104:H115)</f>
        <v>1272</v>
      </c>
      <c r="I116" s="530">
        <f t="shared" ref="I116:N116" si="5">SUM(I104:I115)</f>
        <v>2031</v>
      </c>
      <c r="J116" s="529">
        <f t="shared" si="5"/>
        <v>1524</v>
      </c>
      <c r="K116" s="531">
        <f t="shared" si="5"/>
        <v>1947</v>
      </c>
      <c r="L116" s="530">
        <f t="shared" si="5"/>
        <v>89766</v>
      </c>
      <c r="M116" s="530">
        <f t="shared" si="5"/>
        <v>8030</v>
      </c>
      <c r="N116" s="529">
        <f t="shared" si="5"/>
        <v>8097</v>
      </c>
    </row>
    <row r="117" spans="1:15" s="13" customFormat="1" ht="20.25" customHeight="1">
      <c r="B117" s="56"/>
      <c r="C117" s="16"/>
      <c r="D117" s="16"/>
      <c r="E117" s="16"/>
      <c r="F117" s="16"/>
      <c r="G117" s="56" t="s">
        <v>1340</v>
      </c>
      <c r="H117" s="56"/>
    </row>
    <row r="118" spans="1:15" s="13" customFormat="1" ht="20.25" customHeight="1">
      <c r="D118" s="68"/>
      <c r="E118" s="68"/>
    </row>
    <row r="119" spans="1:15" s="13" customFormat="1" ht="20.25" customHeight="1">
      <c r="A119" s="56" t="s">
        <v>1853</v>
      </c>
      <c r="D119" s="1345" t="s">
        <v>713</v>
      </c>
      <c r="E119" s="1346"/>
      <c r="F119" s="352" t="s">
        <v>253</v>
      </c>
      <c r="G119" s="352" t="s">
        <v>316</v>
      </c>
      <c r="H119" s="352" t="s">
        <v>1461</v>
      </c>
      <c r="I119" s="352" t="s">
        <v>387</v>
      </c>
    </row>
    <row r="120" spans="1:15" s="13" customFormat="1" ht="20.25" customHeight="1" thickBot="1">
      <c r="A120" s="351" t="s">
        <v>370</v>
      </c>
      <c r="B120" s="351" t="s">
        <v>499</v>
      </c>
      <c r="D120" s="1347" t="s">
        <v>1210</v>
      </c>
      <c r="E120" s="1348"/>
      <c r="F120" s="460" t="s">
        <v>1842</v>
      </c>
      <c r="G120" s="460" t="s">
        <v>1854</v>
      </c>
      <c r="H120" s="460" t="s">
        <v>1462</v>
      </c>
      <c r="I120" s="460" t="s">
        <v>1821</v>
      </c>
    </row>
    <row r="121" spans="1:15" s="13" customFormat="1" ht="20.25" customHeight="1">
      <c r="A121" s="157" t="s">
        <v>514</v>
      </c>
      <c r="B121" s="11">
        <f t="shared" ref="B121:B132" si="6">SUM(F121:I121)</f>
        <v>106</v>
      </c>
      <c r="D121" s="1338" t="s">
        <v>514</v>
      </c>
      <c r="E121" s="1339"/>
      <c r="F121" s="461">
        <v>24</v>
      </c>
      <c r="G121" s="461">
        <v>46</v>
      </c>
      <c r="H121" s="461">
        <v>3</v>
      </c>
      <c r="I121" s="462">
        <v>33</v>
      </c>
    </row>
    <row r="122" spans="1:15" s="13" customFormat="1" ht="20.25" customHeight="1">
      <c r="A122" s="157" t="s">
        <v>210</v>
      </c>
      <c r="B122" s="11">
        <f t="shared" si="6"/>
        <v>60</v>
      </c>
      <c r="D122" s="1340" t="s">
        <v>210</v>
      </c>
      <c r="E122" s="1341"/>
      <c r="F122" s="156">
        <v>40</v>
      </c>
      <c r="G122" s="156">
        <v>13</v>
      </c>
      <c r="H122" s="156">
        <v>1</v>
      </c>
      <c r="I122" s="431">
        <v>6</v>
      </c>
    </row>
    <row r="123" spans="1:15" s="13" customFormat="1" ht="20.25" customHeight="1">
      <c r="A123" s="157" t="s">
        <v>814</v>
      </c>
      <c r="B123" s="11">
        <f t="shared" si="6"/>
        <v>48</v>
      </c>
      <c r="D123" s="1340" t="s">
        <v>814</v>
      </c>
      <c r="E123" s="1341"/>
      <c r="F123" s="156">
        <v>21</v>
      </c>
      <c r="G123" s="156">
        <v>7</v>
      </c>
      <c r="H123" s="156">
        <v>6</v>
      </c>
      <c r="I123" s="431">
        <v>14</v>
      </c>
    </row>
    <row r="124" spans="1:15" s="13" customFormat="1" ht="20.25" customHeight="1">
      <c r="A124" s="157" t="s">
        <v>815</v>
      </c>
      <c r="B124" s="11">
        <f t="shared" si="6"/>
        <v>144</v>
      </c>
      <c r="D124" s="1340" t="s">
        <v>815</v>
      </c>
      <c r="E124" s="1341"/>
      <c r="F124" s="156">
        <v>42</v>
      </c>
      <c r="G124" s="156">
        <v>70</v>
      </c>
      <c r="H124" s="156">
        <v>11</v>
      </c>
      <c r="I124" s="431">
        <v>21</v>
      </c>
    </row>
    <row r="125" spans="1:15" s="13" customFormat="1" ht="20.25" customHeight="1">
      <c r="A125" s="157" t="s">
        <v>816</v>
      </c>
      <c r="B125" s="11">
        <f t="shared" si="6"/>
        <v>79</v>
      </c>
      <c r="D125" s="1340" t="s">
        <v>816</v>
      </c>
      <c r="E125" s="1341"/>
      <c r="F125" s="156">
        <f>24+27+3</f>
        <v>54</v>
      </c>
      <c r="G125" s="156">
        <v>16</v>
      </c>
      <c r="H125" s="156">
        <v>3</v>
      </c>
      <c r="I125" s="431">
        <v>6</v>
      </c>
    </row>
    <row r="126" spans="1:15" s="13" customFormat="1" ht="20.25" customHeight="1">
      <c r="A126" s="157" t="s">
        <v>817</v>
      </c>
      <c r="B126" s="11">
        <f t="shared" si="6"/>
        <v>122</v>
      </c>
      <c r="D126" s="1340" t="s">
        <v>817</v>
      </c>
      <c r="E126" s="1341"/>
      <c r="F126" s="156">
        <v>95</v>
      </c>
      <c r="G126" s="156">
        <v>18</v>
      </c>
      <c r="H126" s="156">
        <v>2</v>
      </c>
      <c r="I126" s="431">
        <v>7</v>
      </c>
    </row>
    <row r="127" spans="1:15" s="13" customFormat="1" ht="20.25" customHeight="1">
      <c r="A127" s="157" t="s">
        <v>405</v>
      </c>
      <c r="B127" s="11">
        <f t="shared" si="6"/>
        <v>127</v>
      </c>
      <c r="D127" s="1340" t="s">
        <v>405</v>
      </c>
      <c r="E127" s="1341"/>
      <c r="F127" s="156">
        <v>45</v>
      </c>
      <c r="G127" s="156">
        <v>12</v>
      </c>
      <c r="H127" s="156">
        <v>4</v>
      </c>
      <c r="I127" s="431">
        <v>66</v>
      </c>
    </row>
    <row r="128" spans="1:15" s="13" customFormat="1" ht="20.25" customHeight="1">
      <c r="A128" s="157" t="s">
        <v>406</v>
      </c>
      <c r="B128" s="11">
        <f t="shared" si="6"/>
        <v>76</v>
      </c>
      <c r="D128" s="1340" t="s">
        <v>406</v>
      </c>
      <c r="E128" s="1341"/>
      <c r="F128" s="156">
        <v>54</v>
      </c>
      <c r="G128" s="156">
        <v>9</v>
      </c>
      <c r="H128" s="156">
        <v>8</v>
      </c>
      <c r="I128" s="431">
        <v>5</v>
      </c>
    </row>
    <row r="129" spans="1:9" s="13" customFormat="1" ht="20.25" customHeight="1">
      <c r="A129" s="157" t="s">
        <v>407</v>
      </c>
      <c r="B129" s="11">
        <f t="shared" si="6"/>
        <v>52</v>
      </c>
      <c r="D129" s="1340" t="s">
        <v>407</v>
      </c>
      <c r="E129" s="1341"/>
      <c r="F129" s="156">
        <v>26</v>
      </c>
      <c r="G129" s="156">
        <v>20</v>
      </c>
      <c r="H129" s="156">
        <v>2</v>
      </c>
      <c r="I129" s="431">
        <v>4</v>
      </c>
    </row>
    <row r="130" spans="1:9" s="13" customFormat="1" ht="20.25" customHeight="1">
      <c r="A130" s="157" t="s">
        <v>408</v>
      </c>
      <c r="B130" s="11">
        <f t="shared" si="6"/>
        <v>123</v>
      </c>
      <c r="D130" s="1340" t="s">
        <v>408</v>
      </c>
      <c r="E130" s="1341"/>
      <c r="F130" s="156">
        <v>49</v>
      </c>
      <c r="G130" s="156">
        <v>42</v>
      </c>
      <c r="H130" s="156">
        <v>15</v>
      </c>
      <c r="I130" s="431">
        <v>17</v>
      </c>
    </row>
    <row r="131" spans="1:9" s="13" customFormat="1" ht="20.25" customHeight="1">
      <c r="A131" s="157" t="s">
        <v>409</v>
      </c>
      <c r="B131" s="11">
        <f t="shared" si="6"/>
        <v>58</v>
      </c>
      <c r="D131" s="1340" t="s">
        <v>409</v>
      </c>
      <c r="E131" s="1341"/>
      <c r="F131" s="277">
        <v>14</v>
      </c>
      <c r="G131" s="277">
        <v>11</v>
      </c>
      <c r="H131" s="277">
        <v>7</v>
      </c>
      <c r="I131" s="432">
        <v>26</v>
      </c>
    </row>
    <row r="132" spans="1:9" s="13" customFormat="1" ht="20.25" customHeight="1">
      <c r="A132" s="157" t="s">
        <v>1099</v>
      </c>
      <c r="B132" s="11">
        <f t="shared" si="6"/>
        <v>6</v>
      </c>
      <c r="D132" s="1340" t="s">
        <v>1099</v>
      </c>
      <c r="E132" s="1341"/>
      <c r="F132" s="277">
        <v>3</v>
      </c>
      <c r="G132" s="277">
        <v>1</v>
      </c>
      <c r="H132" s="277">
        <v>1</v>
      </c>
      <c r="I132" s="432">
        <v>1</v>
      </c>
    </row>
    <row r="133" spans="1:9" s="13" customFormat="1" ht="20.25" customHeight="1" thickBot="1">
      <c r="A133" s="11" t="s">
        <v>367</v>
      </c>
      <c r="B133" s="11">
        <f>SUM(B121:B132)</f>
        <v>1001</v>
      </c>
      <c r="D133" s="1342" t="s">
        <v>453</v>
      </c>
      <c r="E133" s="1343"/>
      <c r="F133" s="463">
        <f>SUM(F121:F132)</f>
        <v>467</v>
      </c>
      <c r="G133" s="463">
        <f>SUM(G121:G132)</f>
        <v>265</v>
      </c>
      <c r="H133" s="463">
        <f>SUM(H121:H132)</f>
        <v>63</v>
      </c>
      <c r="I133" s="464">
        <f>SUM(I121:I132)</f>
        <v>206</v>
      </c>
    </row>
    <row r="134" spans="1:9" s="13" customFormat="1" ht="20.25" customHeight="1" thickBot="1">
      <c r="D134" s="1336" t="s">
        <v>1211</v>
      </c>
      <c r="E134" s="1337"/>
      <c r="F134" s="465">
        <v>350</v>
      </c>
      <c r="G134" s="465">
        <v>350</v>
      </c>
      <c r="H134" s="465">
        <v>100</v>
      </c>
      <c r="I134" s="466">
        <v>200</v>
      </c>
    </row>
    <row r="135" spans="1:9" s="13" customFormat="1" ht="20.25" customHeight="1"/>
    <row r="136" spans="1:9" s="13" customFormat="1" ht="20.25" customHeight="1"/>
    <row r="137" spans="1:9">
      <c r="A137" s="55" t="s">
        <v>1852</v>
      </c>
      <c r="B137" s="447"/>
    </row>
    <row r="138" spans="1:9">
      <c r="A138" s="351" t="s">
        <v>370</v>
      </c>
      <c r="B138" s="351" t="s">
        <v>369</v>
      </c>
      <c r="C138" s="353" t="s">
        <v>499</v>
      </c>
      <c r="D138" s="352" t="s">
        <v>280</v>
      </c>
      <c r="E138" s="13"/>
    </row>
    <row r="139" spans="1:9">
      <c r="A139" s="157" t="s">
        <v>514</v>
      </c>
      <c r="B139" s="17">
        <v>47</v>
      </c>
      <c r="C139" s="17">
        <v>221</v>
      </c>
      <c r="D139" s="17">
        <v>649</v>
      </c>
      <c r="E139" s="357"/>
    </row>
    <row r="140" spans="1:9">
      <c r="A140" s="157" t="s">
        <v>210</v>
      </c>
      <c r="B140" s="17">
        <v>21</v>
      </c>
      <c r="C140" s="17">
        <v>40</v>
      </c>
      <c r="D140" s="17">
        <v>334</v>
      </c>
      <c r="E140" s="357"/>
    </row>
    <row r="141" spans="1:9">
      <c r="A141" s="157" t="s">
        <v>814</v>
      </c>
      <c r="B141" s="582">
        <v>124</v>
      </c>
      <c r="C141" s="582">
        <v>207</v>
      </c>
      <c r="D141" s="17">
        <v>3610</v>
      </c>
      <c r="E141" s="357"/>
    </row>
    <row r="142" spans="1:9">
      <c r="A142" s="157" t="s">
        <v>815</v>
      </c>
      <c r="B142" s="17">
        <v>69</v>
      </c>
      <c r="C142" s="17">
        <v>88</v>
      </c>
      <c r="D142" s="17">
        <v>2005</v>
      </c>
      <c r="E142" s="434"/>
    </row>
    <row r="143" spans="1:9">
      <c r="A143" s="157" t="s">
        <v>816</v>
      </c>
      <c r="B143" s="17">
        <v>170</v>
      </c>
      <c r="C143" s="17">
        <v>299</v>
      </c>
      <c r="D143" s="17">
        <v>4305</v>
      </c>
      <c r="E143" s="357"/>
    </row>
    <row r="144" spans="1:9">
      <c r="A144" s="157" t="s">
        <v>817</v>
      </c>
      <c r="B144" s="156">
        <v>128</v>
      </c>
      <c r="C144" s="424">
        <v>131</v>
      </c>
      <c r="D144" s="156">
        <v>1686</v>
      </c>
      <c r="E144" s="357"/>
    </row>
    <row r="145" spans="1:18">
      <c r="A145" s="157" t="s">
        <v>405</v>
      </c>
      <c r="B145" s="156">
        <v>121</v>
      </c>
      <c r="C145" s="424">
        <v>220</v>
      </c>
      <c r="D145" s="156">
        <v>4029</v>
      </c>
      <c r="E145" s="357"/>
    </row>
    <row r="146" spans="1:18">
      <c r="A146" s="157" t="s">
        <v>406</v>
      </c>
      <c r="B146" s="156">
        <v>92</v>
      </c>
      <c r="C146" s="424">
        <v>168</v>
      </c>
      <c r="D146" s="156">
        <v>1579</v>
      </c>
      <c r="E146" s="357"/>
    </row>
    <row r="147" spans="1:18">
      <c r="A147" s="157" t="s">
        <v>407</v>
      </c>
      <c r="B147" s="156">
        <v>80</v>
      </c>
      <c r="C147" s="424">
        <v>113</v>
      </c>
      <c r="D147" s="156">
        <v>1078</v>
      </c>
      <c r="E147" s="357"/>
    </row>
    <row r="148" spans="1:18">
      <c r="A148" s="157" t="s">
        <v>408</v>
      </c>
      <c r="B148" s="156">
        <v>91</v>
      </c>
      <c r="C148" s="424">
        <v>119</v>
      </c>
      <c r="D148" s="156">
        <v>1361</v>
      </c>
      <c r="E148" s="357"/>
    </row>
    <row r="149" spans="1:18">
      <c r="A149" s="157" t="s">
        <v>409</v>
      </c>
      <c r="B149" s="277">
        <v>219</v>
      </c>
      <c r="C149" s="426">
        <v>93</v>
      </c>
      <c r="D149" s="277">
        <v>1554</v>
      </c>
      <c r="E149" s="440"/>
    </row>
    <row r="150" spans="1:18">
      <c r="A150" s="157" t="s">
        <v>1099</v>
      </c>
      <c r="B150" s="156">
        <v>133</v>
      </c>
      <c r="C150" s="424">
        <v>139</v>
      </c>
      <c r="D150" s="156">
        <v>2139</v>
      </c>
      <c r="E150" s="357"/>
    </row>
    <row r="151" spans="1:18">
      <c r="A151" s="11" t="s">
        <v>367</v>
      </c>
      <c r="B151" s="15">
        <f>SUM(B139:B150)</f>
        <v>1295</v>
      </c>
      <c r="C151" s="425">
        <f>SUM(C139:C150)</f>
        <v>1838</v>
      </c>
      <c r="D151" s="15">
        <f>SUM(D139:D150)</f>
        <v>24329</v>
      </c>
      <c r="E151" s="16"/>
    </row>
    <row r="152" spans="1:18">
      <c r="A152" s="346" t="s">
        <v>204</v>
      </c>
      <c r="B152" s="346" t="s">
        <v>1835</v>
      </c>
      <c r="C152" s="346" t="s">
        <v>1836</v>
      </c>
      <c r="D152" s="346" t="s">
        <v>1837</v>
      </c>
    </row>
    <row r="153" spans="1:18" ht="17.25" thickBot="1">
      <c r="B153"/>
    </row>
    <row r="154" spans="1:18" s="13" customFormat="1" ht="20.25" customHeight="1">
      <c r="A154" s="56" t="s">
        <v>1756</v>
      </c>
      <c r="F154" s="546" t="s">
        <v>713</v>
      </c>
      <c r="G154" s="1385" t="s">
        <v>769</v>
      </c>
      <c r="H154" s="1386"/>
      <c r="I154" s="1387"/>
      <c r="J154" s="1385" t="s">
        <v>1494</v>
      </c>
      <c r="K154" s="1386"/>
      <c r="L154" s="1387"/>
      <c r="M154" s="1385" t="s">
        <v>1495</v>
      </c>
      <c r="N154" s="1386"/>
      <c r="O154" s="1387"/>
      <c r="P154" s="1385" t="s">
        <v>1493</v>
      </c>
      <c r="Q154" s="1386"/>
      <c r="R154" s="1387"/>
    </row>
    <row r="155" spans="1:18" s="13" customFormat="1" ht="20.25" customHeight="1">
      <c r="A155" s="351" t="s">
        <v>370</v>
      </c>
      <c r="B155" s="351" t="s">
        <v>499</v>
      </c>
      <c r="C155" s="351" t="s">
        <v>372</v>
      </c>
      <c r="D155" s="352" t="s">
        <v>280</v>
      </c>
      <c r="F155" s="547" t="s">
        <v>1492</v>
      </c>
      <c r="G155" s="552" t="s">
        <v>499</v>
      </c>
      <c r="H155" s="351" t="s">
        <v>372</v>
      </c>
      <c r="I155" s="553" t="s">
        <v>280</v>
      </c>
      <c r="J155" s="552" t="s">
        <v>499</v>
      </c>
      <c r="K155" s="351" t="s">
        <v>372</v>
      </c>
      <c r="L155" s="553" t="s">
        <v>280</v>
      </c>
      <c r="M155" s="552" t="s">
        <v>499</v>
      </c>
      <c r="N155" s="351" t="s">
        <v>372</v>
      </c>
      <c r="O155" s="553" t="s">
        <v>280</v>
      </c>
      <c r="P155" s="552" t="s">
        <v>499</v>
      </c>
      <c r="Q155" s="351" t="s">
        <v>372</v>
      </c>
      <c r="R155" s="553" t="s">
        <v>280</v>
      </c>
    </row>
    <row r="156" spans="1:18" s="13" customFormat="1" ht="20.25" customHeight="1">
      <c r="A156" s="157" t="s">
        <v>514</v>
      </c>
      <c r="B156" s="17">
        <f t="shared" ref="B156:D157" si="7">G156+J156+M156+P156</f>
        <v>7915</v>
      </c>
      <c r="C156" s="17">
        <f t="shared" si="7"/>
        <v>3814</v>
      </c>
      <c r="D156" s="17">
        <f t="shared" si="7"/>
        <v>57410</v>
      </c>
      <c r="F156" s="548" t="s">
        <v>514</v>
      </c>
      <c r="G156" s="549">
        <v>3154</v>
      </c>
      <c r="H156" s="156">
        <v>1514</v>
      </c>
      <c r="I156" s="431">
        <v>23805</v>
      </c>
      <c r="J156" s="549">
        <v>955</v>
      </c>
      <c r="K156" s="156">
        <v>436</v>
      </c>
      <c r="L156" s="431">
        <v>6400</v>
      </c>
      <c r="M156" s="549">
        <v>916</v>
      </c>
      <c r="N156" s="156">
        <v>718</v>
      </c>
      <c r="O156" s="431">
        <v>8023</v>
      </c>
      <c r="P156" s="549">
        <v>2890</v>
      </c>
      <c r="Q156" s="156">
        <v>1146</v>
      </c>
      <c r="R156" s="431">
        <v>19182</v>
      </c>
    </row>
    <row r="157" spans="1:18" s="13" customFormat="1" ht="20.25" customHeight="1">
      <c r="A157" s="157" t="s">
        <v>210</v>
      </c>
      <c r="B157" s="17">
        <f t="shared" si="7"/>
        <v>6519</v>
      </c>
      <c r="C157" s="17">
        <f t="shared" si="7"/>
        <v>2715</v>
      </c>
      <c r="D157" s="17">
        <f t="shared" si="7"/>
        <v>46102</v>
      </c>
      <c r="F157" s="548" t="s">
        <v>210</v>
      </c>
      <c r="G157" s="549">
        <v>3557</v>
      </c>
      <c r="H157" s="156">
        <v>1113</v>
      </c>
      <c r="I157" s="431">
        <v>24812</v>
      </c>
      <c r="J157" s="549">
        <v>557</v>
      </c>
      <c r="K157" s="156">
        <v>334</v>
      </c>
      <c r="L157" s="431">
        <v>3725</v>
      </c>
      <c r="M157" s="549">
        <v>708</v>
      </c>
      <c r="N157" s="156">
        <v>362</v>
      </c>
      <c r="O157" s="431">
        <v>5795</v>
      </c>
      <c r="P157" s="549">
        <v>1697</v>
      </c>
      <c r="Q157" s="156">
        <v>906</v>
      </c>
      <c r="R157" s="431">
        <v>11770</v>
      </c>
    </row>
    <row r="158" spans="1:18" s="13" customFormat="1" ht="20.25" customHeight="1">
      <c r="A158" s="157" t="s">
        <v>814</v>
      </c>
      <c r="B158" s="17">
        <f t="shared" ref="B158:B167" si="8">G158+J158+M158+P158</f>
        <v>12826</v>
      </c>
      <c r="C158" s="17">
        <f t="shared" ref="C158:C167" si="9">H158+K158+N158+Q158</f>
        <v>4652</v>
      </c>
      <c r="D158" s="17">
        <f t="shared" ref="D158:D167" si="10">I158+L158+O158+R158</f>
        <v>85498</v>
      </c>
      <c r="F158" s="548" t="s">
        <v>814</v>
      </c>
      <c r="G158" s="549">
        <v>5058</v>
      </c>
      <c r="H158" s="156">
        <v>1987</v>
      </c>
      <c r="I158" s="431">
        <v>34996</v>
      </c>
      <c r="J158" s="549">
        <v>1036</v>
      </c>
      <c r="K158" s="156">
        <v>438</v>
      </c>
      <c r="L158" s="431">
        <v>7126</v>
      </c>
      <c r="M158" s="549">
        <v>1733</v>
      </c>
      <c r="N158" s="156">
        <v>757</v>
      </c>
      <c r="O158" s="431">
        <v>13064</v>
      </c>
      <c r="P158" s="549">
        <v>4999</v>
      </c>
      <c r="Q158" s="156">
        <v>1470</v>
      </c>
      <c r="R158" s="431">
        <v>30312</v>
      </c>
    </row>
    <row r="159" spans="1:18" s="13" customFormat="1" ht="20.25" customHeight="1">
      <c r="A159" s="157" t="s">
        <v>815</v>
      </c>
      <c r="B159" s="17">
        <f t="shared" si="8"/>
        <v>10763</v>
      </c>
      <c r="C159" s="17">
        <f t="shared" si="9"/>
        <v>4346</v>
      </c>
      <c r="D159" s="17">
        <f t="shared" si="10"/>
        <v>72434</v>
      </c>
      <c r="F159" s="548" t="s">
        <v>815</v>
      </c>
      <c r="G159" s="549">
        <v>4244</v>
      </c>
      <c r="H159" s="156">
        <v>1702</v>
      </c>
      <c r="I159" s="431">
        <v>30483</v>
      </c>
      <c r="J159" s="549">
        <v>705</v>
      </c>
      <c r="K159" s="156">
        <v>272</v>
      </c>
      <c r="L159" s="431">
        <v>4342</v>
      </c>
      <c r="M159" s="549">
        <v>1840</v>
      </c>
      <c r="N159" s="156">
        <v>882</v>
      </c>
      <c r="O159" s="431">
        <v>13438</v>
      </c>
      <c r="P159" s="549">
        <v>3974</v>
      </c>
      <c r="Q159" s="156">
        <v>1490</v>
      </c>
      <c r="R159" s="431">
        <v>24171</v>
      </c>
    </row>
    <row r="160" spans="1:18" s="13" customFormat="1" ht="20.25" customHeight="1">
      <c r="A160" s="157" t="s">
        <v>816</v>
      </c>
      <c r="B160" s="17">
        <f t="shared" si="8"/>
        <v>9509</v>
      </c>
      <c r="C160" s="17">
        <f t="shared" si="9"/>
        <v>4173</v>
      </c>
      <c r="D160" s="17">
        <f t="shared" si="10"/>
        <v>64287</v>
      </c>
      <c r="F160" s="548" t="s">
        <v>816</v>
      </c>
      <c r="G160" s="549">
        <v>3806</v>
      </c>
      <c r="H160" s="156">
        <v>1506</v>
      </c>
      <c r="I160" s="431">
        <v>25917</v>
      </c>
      <c r="J160" s="549">
        <v>701</v>
      </c>
      <c r="K160" s="156">
        <v>385</v>
      </c>
      <c r="L160" s="431">
        <v>4518</v>
      </c>
      <c r="M160" s="549">
        <v>1628</v>
      </c>
      <c r="N160" s="156">
        <v>969</v>
      </c>
      <c r="O160" s="431">
        <v>12342</v>
      </c>
      <c r="P160" s="549">
        <v>3374</v>
      </c>
      <c r="Q160" s="156">
        <v>1313</v>
      </c>
      <c r="R160" s="431">
        <v>21510</v>
      </c>
    </row>
    <row r="161" spans="1:18" s="13" customFormat="1" ht="20.25" customHeight="1">
      <c r="A161" s="157" t="s">
        <v>817</v>
      </c>
      <c r="B161" s="17">
        <f t="shared" si="8"/>
        <v>11269</v>
      </c>
      <c r="C161" s="17">
        <f t="shared" si="9"/>
        <v>4588</v>
      </c>
      <c r="D161" s="17">
        <f t="shared" si="10"/>
        <v>74905</v>
      </c>
      <c r="F161" s="548" t="s">
        <v>817</v>
      </c>
      <c r="G161" s="549">
        <v>4914</v>
      </c>
      <c r="H161" s="156">
        <v>2154</v>
      </c>
      <c r="I161" s="431">
        <v>34461</v>
      </c>
      <c r="J161" s="549">
        <v>1153</v>
      </c>
      <c r="K161" s="156">
        <v>373</v>
      </c>
      <c r="L161" s="431">
        <v>6900</v>
      </c>
      <c r="M161" s="549">
        <v>1542</v>
      </c>
      <c r="N161" s="156">
        <v>639</v>
      </c>
      <c r="O161" s="431">
        <v>10317</v>
      </c>
      <c r="P161" s="549">
        <v>3660</v>
      </c>
      <c r="Q161" s="156">
        <v>1422</v>
      </c>
      <c r="R161" s="431">
        <v>23227</v>
      </c>
    </row>
    <row r="162" spans="1:18" s="13" customFormat="1" ht="20.25" customHeight="1">
      <c r="A162" s="157" t="s">
        <v>405</v>
      </c>
      <c r="B162" s="17">
        <f t="shared" si="8"/>
        <v>15803</v>
      </c>
      <c r="C162" s="17">
        <f t="shared" si="9"/>
        <v>5728</v>
      </c>
      <c r="D162" s="17">
        <f t="shared" si="10"/>
        <v>105156</v>
      </c>
      <c r="F162" s="548" t="s">
        <v>405</v>
      </c>
      <c r="G162" s="549">
        <v>4421</v>
      </c>
      <c r="H162" s="156">
        <v>1705</v>
      </c>
      <c r="I162" s="431">
        <v>30941</v>
      </c>
      <c r="J162" s="549">
        <v>1886</v>
      </c>
      <c r="K162" s="156">
        <v>722</v>
      </c>
      <c r="L162" s="431">
        <v>12170</v>
      </c>
      <c r="M162" s="549">
        <v>3682</v>
      </c>
      <c r="N162" s="156">
        <v>1258</v>
      </c>
      <c r="O162" s="431">
        <v>25133</v>
      </c>
      <c r="P162" s="549">
        <v>5814</v>
      </c>
      <c r="Q162" s="156">
        <v>2043</v>
      </c>
      <c r="R162" s="431">
        <v>36912</v>
      </c>
    </row>
    <row r="163" spans="1:18" s="13" customFormat="1" ht="20.25" customHeight="1">
      <c r="A163" s="157" t="s">
        <v>406</v>
      </c>
      <c r="B163" s="17">
        <f t="shared" si="8"/>
        <v>11099</v>
      </c>
      <c r="C163" s="17">
        <f t="shared" si="9"/>
        <v>4694</v>
      </c>
      <c r="D163" s="17">
        <f t="shared" si="10"/>
        <v>76675</v>
      </c>
      <c r="F163" s="548" t="s">
        <v>406</v>
      </c>
      <c r="G163" s="549">
        <v>2825</v>
      </c>
      <c r="H163" s="156">
        <v>1156</v>
      </c>
      <c r="I163" s="431">
        <v>20056</v>
      </c>
      <c r="J163" s="549">
        <v>1194</v>
      </c>
      <c r="K163" s="156">
        <v>428</v>
      </c>
      <c r="L163" s="431">
        <v>8163</v>
      </c>
      <c r="M163" s="549">
        <v>2202</v>
      </c>
      <c r="N163" s="156">
        <v>896</v>
      </c>
      <c r="O163" s="431">
        <v>15368</v>
      </c>
      <c r="P163" s="549">
        <v>4878</v>
      </c>
      <c r="Q163" s="156">
        <v>2214</v>
      </c>
      <c r="R163" s="431">
        <v>33088</v>
      </c>
    </row>
    <row r="164" spans="1:18" s="13" customFormat="1" ht="20.25" customHeight="1">
      <c r="A164" s="157" t="s">
        <v>407</v>
      </c>
      <c r="B164" s="17">
        <f t="shared" si="8"/>
        <v>9645</v>
      </c>
      <c r="C164" s="17">
        <f t="shared" si="9"/>
        <v>3782</v>
      </c>
      <c r="D164" s="17">
        <f t="shared" si="10"/>
        <v>65798</v>
      </c>
      <c r="F164" s="548" t="s">
        <v>407</v>
      </c>
      <c r="G164" s="549">
        <v>3415</v>
      </c>
      <c r="H164" s="156">
        <v>1401</v>
      </c>
      <c r="I164" s="431">
        <v>24887</v>
      </c>
      <c r="J164" s="549">
        <v>1074</v>
      </c>
      <c r="K164" s="156">
        <v>420</v>
      </c>
      <c r="L164" s="431">
        <v>7095</v>
      </c>
      <c r="M164" s="549">
        <v>1707</v>
      </c>
      <c r="N164" s="156">
        <v>604</v>
      </c>
      <c r="O164" s="431">
        <v>11650</v>
      </c>
      <c r="P164" s="549">
        <v>3449</v>
      </c>
      <c r="Q164" s="156">
        <v>1357</v>
      </c>
      <c r="R164" s="431">
        <v>22166</v>
      </c>
    </row>
    <row r="165" spans="1:18" s="13" customFormat="1" ht="20.25" customHeight="1">
      <c r="A165" s="157" t="s">
        <v>408</v>
      </c>
      <c r="B165" s="17">
        <f t="shared" si="8"/>
        <v>13999</v>
      </c>
      <c r="C165" s="17">
        <f t="shared" si="9"/>
        <v>5921</v>
      </c>
      <c r="D165" s="17">
        <f t="shared" si="10"/>
        <v>94181</v>
      </c>
      <c r="F165" s="548" t="s">
        <v>408</v>
      </c>
      <c r="G165" s="549">
        <v>3850</v>
      </c>
      <c r="H165" s="156">
        <v>1680</v>
      </c>
      <c r="I165" s="431">
        <v>27251</v>
      </c>
      <c r="J165" s="549">
        <v>1503</v>
      </c>
      <c r="K165" s="156">
        <v>662</v>
      </c>
      <c r="L165" s="431">
        <v>10220</v>
      </c>
      <c r="M165" s="549">
        <v>2607</v>
      </c>
      <c r="N165" s="156">
        <v>1154</v>
      </c>
      <c r="O165" s="431">
        <v>18462</v>
      </c>
      <c r="P165" s="549">
        <v>6039</v>
      </c>
      <c r="Q165" s="156">
        <v>2425</v>
      </c>
      <c r="R165" s="431">
        <v>38248</v>
      </c>
    </row>
    <row r="166" spans="1:18" s="13" customFormat="1" ht="20.25" customHeight="1">
      <c r="A166" s="157" t="s">
        <v>409</v>
      </c>
      <c r="B166" s="17">
        <f t="shared" si="8"/>
        <v>12128</v>
      </c>
      <c r="C166" s="17">
        <f t="shared" si="9"/>
        <v>5149</v>
      </c>
      <c r="D166" s="17">
        <f t="shared" si="10"/>
        <v>79817</v>
      </c>
      <c r="F166" s="548" t="s">
        <v>409</v>
      </c>
      <c r="G166" s="550">
        <v>3249</v>
      </c>
      <c r="H166" s="277">
        <v>1169</v>
      </c>
      <c r="I166" s="432">
        <v>21608</v>
      </c>
      <c r="J166" s="550">
        <v>2528</v>
      </c>
      <c r="K166" s="277">
        <v>1258</v>
      </c>
      <c r="L166" s="432">
        <v>16758</v>
      </c>
      <c r="M166" s="550">
        <v>1863</v>
      </c>
      <c r="N166" s="277">
        <v>815</v>
      </c>
      <c r="O166" s="432">
        <v>12881</v>
      </c>
      <c r="P166" s="550">
        <v>4488</v>
      </c>
      <c r="Q166" s="277">
        <v>1907</v>
      </c>
      <c r="R166" s="432">
        <v>28570</v>
      </c>
    </row>
    <row r="167" spans="1:18" s="13" customFormat="1" ht="20.25" customHeight="1">
      <c r="A167" s="157" t="s">
        <v>1099</v>
      </c>
      <c r="B167" s="17">
        <f t="shared" si="8"/>
        <v>13209</v>
      </c>
      <c r="C167" s="17">
        <f t="shared" si="9"/>
        <v>5452</v>
      </c>
      <c r="D167" s="17">
        <f t="shared" si="10"/>
        <v>88318</v>
      </c>
      <c r="F167" s="548" t="s">
        <v>1099</v>
      </c>
      <c r="G167" s="550">
        <v>4543</v>
      </c>
      <c r="H167" s="277">
        <v>1762</v>
      </c>
      <c r="I167" s="432">
        <v>30365</v>
      </c>
      <c r="J167" s="550">
        <v>2241</v>
      </c>
      <c r="K167" s="277">
        <v>1043</v>
      </c>
      <c r="L167" s="432">
        <v>14882</v>
      </c>
      <c r="M167" s="550">
        <v>2220</v>
      </c>
      <c r="N167" s="277">
        <v>819</v>
      </c>
      <c r="O167" s="432">
        <v>15716</v>
      </c>
      <c r="P167" s="550">
        <v>4205</v>
      </c>
      <c r="Q167" s="277">
        <v>1828</v>
      </c>
      <c r="R167" s="432">
        <v>27355</v>
      </c>
    </row>
    <row r="168" spans="1:18" s="13" customFormat="1" ht="20.25" customHeight="1" thickBot="1">
      <c r="A168" s="11" t="s">
        <v>367</v>
      </c>
      <c r="B168" s="15">
        <f>SUM(B156:B167)</f>
        <v>134684</v>
      </c>
      <c r="C168" s="15">
        <f>SUM(C156:C167)</f>
        <v>55014</v>
      </c>
      <c r="D168" s="15">
        <f>SUM(D156:D167)</f>
        <v>910581</v>
      </c>
      <c r="F168" s="546" t="s">
        <v>453</v>
      </c>
      <c r="G168" s="551">
        <f t="shared" ref="G168:R168" si="11">SUM(G156:G167)</f>
        <v>47036</v>
      </c>
      <c r="H168" s="463">
        <f t="shared" si="11"/>
        <v>18849</v>
      </c>
      <c r="I168" s="464">
        <f t="shared" si="11"/>
        <v>329582</v>
      </c>
      <c r="J168" s="551">
        <f t="shared" si="11"/>
        <v>15533</v>
      </c>
      <c r="K168" s="463">
        <f t="shared" si="11"/>
        <v>6771</v>
      </c>
      <c r="L168" s="464">
        <f t="shared" si="11"/>
        <v>102299</v>
      </c>
      <c r="M168" s="551">
        <f t="shared" si="11"/>
        <v>22648</v>
      </c>
      <c r="N168" s="463">
        <f t="shared" si="11"/>
        <v>9873</v>
      </c>
      <c r="O168" s="464">
        <f t="shared" si="11"/>
        <v>162189</v>
      </c>
      <c r="P168" s="551">
        <f t="shared" si="11"/>
        <v>49467</v>
      </c>
      <c r="Q168" s="463">
        <f t="shared" si="11"/>
        <v>19521</v>
      </c>
      <c r="R168" s="464">
        <f t="shared" si="11"/>
        <v>316511</v>
      </c>
    </row>
    <row r="169" spans="1:18" ht="17.25" customHeight="1">
      <c r="A169" s="346" t="s">
        <v>204</v>
      </c>
      <c r="B169" s="612" t="s">
        <v>1839</v>
      </c>
      <c r="C169" s="612" t="s">
        <v>1840</v>
      </c>
      <c r="D169" s="612" t="s">
        <v>1838</v>
      </c>
      <c r="F169" s="13"/>
      <c r="G169" s="13"/>
      <c r="H169" s="13"/>
      <c r="I169" s="13"/>
      <c r="J169" s="13"/>
      <c r="K169" s="13"/>
    </row>
    <row r="170" spans="1:18" s="13" customFormat="1" ht="20.25" customHeight="1">
      <c r="B170" s="16"/>
      <c r="C170" s="16"/>
      <c r="D170" s="16"/>
      <c r="E170" s="16"/>
    </row>
    <row r="171" spans="1:18" s="13" customFormat="1" ht="20.25" customHeight="1">
      <c r="A171" s="56" t="s">
        <v>1484</v>
      </c>
    </row>
    <row r="172" spans="1:18" s="13" customFormat="1" ht="20.25" customHeight="1">
      <c r="A172" s="351" t="s">
        <v>370</v>
      </c>
      <c r="B172" s="351" t="s">
        <v>499</v>
      </c>
      <c r="C172" s="352" t="s">
        <v>280</v>
      </c>
      <c r="D172" s="57"/>
    </row>
    <row r="173" spans="1:18" s="13" customFormat="1" ht="20.25" customHeight="1">
      <c r="A173" s="157" t="s">
        <v>514</v>
      </c>
      <c r="B173" s="156">
        <v>142</v>
      </c>
      <c r="C173" s="156">
        <v>1711</v>
      </c>
      <c r="D173" s="357"/>
      <c r="E173" s="39"/>
    </row>
    <row r="174" spans="1:18" s="13" customFormat="1" ht="20.25" customHeight="1">
      <c r="A174" s="157" t="s">
        <v>210</v>
      </c>
      <c r="B174" s="156">
        <v>174</v>
      </c>
      <c r="C174" s="156">
        <v>2759</v>
      </c>
      <c r="D174" s="357"/>
      <c r="E174" s="39"/>
    </row>
    <row r="175" spans="1:18" s="13" customFormat="1" ht="20.25" customHeight="1">
      <c r="A175" s="157" t="s">
        <v>814</v>
      </c>
      <c r="B175" s="442">
        <v>337</v>
      </c>
      <c r="C175" s="23">
        <v>1595</v>
      </c>
      <c r="D175" s="440"/>
      <c r="E175" s="443"/>
    </row>
    <row r="176" spans="1:18" s="13" customFormat="1" ht="20.25" customHeight="1">
      <c r="A176" s="157" t="s">
        <v>815</v>
      </c>
      <c r="B176" s="17">
        <v>485</v>
      </c>
      <c r="C176" s="17">
        <v>6181</v>
      </c>
      <c r="D176" s="39"/>
      <c r="E176" s="39"/>
    </row>
    <row r="177" spans="1:5" s="13" customFormat="1" ht="20.25" customHeight="1">
      <c r="A177" s="157" t="s">
        <v>816</v>
      </c>
      <c r="B177" s="17">
        <v>1337</v>
      </c>
      <c r="C177" s="156">
        <v>9847</v>
      </c>
      <c r="D177" s="39"/>
      <c r="E177" s="39"/>
    </row>
    <row r="178" spans="1:5" s="13" customFormat="1" ht="20.25" customHeight="1">
      <c r="A178" s="157" t="s">
        <v>817</v>
      </c>
      <c r="B178" s="17">
        <v>1854</v>
      </c>
      <c r="C178" s="17">
        <v>18840</v>
      </c>
      <c r="D178" s="39"/>
      <c r="E178" s="39"/>
    </row>
    <row r="179" spans="1:5" s="13" customFormat="1" ht="20.25" customHeight="1">
      <c r="A179" s="157" t="s">
        <v>405</v>
      </c>
      <c r="B179" s="598">
        <v>3224</v>
      </c>
      <c r="C179" s="598">
        <v>18369</v>
      </c>
      <c r="D179" s="39"/>
      <c r="E179" s="39"/>
    </row>
    <row r="180" spans="1:5" s="13" customFormat="1" ht="20.25" customHeight="1">
      <c r="A180" s="157" t="s">
        <v>406</v>
      </c>
      <c r="B180" s="598">
        <v>2353</v>
      </c>
      <c r="C180" s="598">
        <v>18295</v>
      </c>
      <c r="D180" s="39"/>
      <c r="E180" s="39"/>
    </row>
    <row r="181" spans="1:5" s="13" customFormat="1" ht="20.25" customHeight="1">
      <c r="A181" s="157" t="s">
        <v>407</v>
      </c>
      <c r="B181" s="598">
        <v>1697</v>
      </c>
      <c r="C181" s="598">
        <v>17123</v>
      </c>
      <c r="D181" s="39"/>
      <c r="E181" s="39"/>
    </row>
    <row r="182" spans="1:5" s="13" customFormat="1" ht="20.25" customHeight="1">
      <c r="A182" s="157" t="s">
        <v>408</v>
      </c>
      <c r="B182" s="17">
        <v>1749</v>
      </c>
      <c r="C182" s="17">
        <v>14273</v>
      </c>
      <c r="D182" s="39"/>
      <c r="E182" s="39"/>
    </row>
    <row r="183" spans="1:5" s="13" customFormat="1" ht="20.25" customHeight="1">
      <c r="A183" s="157" t="s">
        <v>409</v>
      </c>
      <c r="B183" s="17">
        <v>1675</v>
      </c>
      <c r="C183" s="17">
        <v>15380</v>
      </c>
      <c r="D183" s="39"/>
      <c r="E183" s="39"/>
    </row>
    <row r="184" spans="1:5" s="13" customFormat="1" ht="20.25" customHeight="1">
      <c r="A184" s="157" t="s">
        <v>1099</v>
      </c>
      <c r="B184" s="17">
        <v>1741</v>
      </c>
      <c r="C184" s="17">
        <v>17597</v>
      </c>
      <c r="D184" s="39"/>
      <c r="E184" s="39"/>
    </row>
    <row r="185" spans="1:5" s="13" customFormat="1" ht="20.25" customHeight="1">
      <c r="A185" s="11" t="s">
        <v>367</v>
      </c>
      <c r="B185" s="15">
        <f>SUM(B173:B184)</f>
        <v>16768</v>
      </c>
      <c r="C185" s="15">
        <f>SUM(C173:C184)</f>
        <v>141970</v>
      </c>
      <c r="D185" s="16"/>
      <c r="E185" s="16"/>
    </row>
    <row r="186" spans="1:5">
      <c r="A186" s="346" t="s">
        <v>204</v>
      </c>
      <c r="B186" s="347"/>
      <c r="C186" s="348"/>
      <c r="D186" s="354"/>
      <c r="E186" s="355"/>
    </row>
    <row r="187" spans="1:5" s="13" customFormat="1" ht="20.25" customHeight="1">
      <c r="B187" s="16"/>
      <c r="C187" s="16"/>
      <c r="D187" s="16"/>
      <c r="E187" s="16"/>
    </row>
    <row r="188" spans="1:5" s="13" customFormat="1" ht="20.25" customHeight="1">
      <c r="A188" s="56" t="s">
        <v>1851</v>
      </c>
    </row>
    <row r="189" spans="1:5" s="13" customFormat="1" ht="20.25" customHeight="1">
      <c r="A189" s="351" t="s">
        <v>370</v>
      </c>
      <c r="B189" s="351" t="s">
        <v>369</v>
      </c>
      <c r="C189" s="351" t="s">
        <v>499</v>
      </c>
      <c r="D189" s="351" t="s">
        <v>372</v>
      </c>
    </row>
    <row r="190" spans="1:5" s="13" customFormat="1" ht="20.25" customHeight="1">
      <c r="A190" s="157" t="s">
        <v>514</v>
      </c>
      <c r="B190" s="17">
        <v>81</v>
      </c>
      <c r="C190" s="17">
        <v>199</v>
      </c>
      <c r="D190" s="17">
        <v>92</v>
      </c>
      <c r="E190" s="39"/>
    </row>
    <row r="191" spans="1:5" s="13" customFormat="1" ht="20.25" customHeight="1">
      <c r="A191" s="157" t="s">
        <v>210</v>
      </c>
      <c r="B191" s="17">
        <f>10+40+21</f>
        <v>71</v>
      </c>
      <c r="C191" s="17">
        <f>9+98+43</f>
        <v>150</v>
      </c>
      <c r="D191" s="17">
        <f>4+76+7</f>
        <v>87</v>
      </c>
      <c r="E191" s="39"/>
    </row>
    <row r="192" spans="1:5" s="13" customFormat="1" ht="20.25" customHeight="1">
      <c r="A192" s="157" t="s">
        <v>814</v>
      </c>
      <c r="B192" s="156">
        <v>220</v>
      </c>
      <c r="C192" s="442">
        <v>937</v>
      </c>
      <c r="D192" s="442">
        <v>208</v>
      </c>
      <c r="E192" s="443"/>
    </row>
    <row r="193" spans="1:12" s="13" customFormat="1" ht="20.25" customHeight="1">
      <c r="A193" s="157" t="s">
        <v>815</v>
      </c>
      <c r="B193" s="17">
        <v>185</v>
      </c>
      <c r="C193" s="17">
        <v>579</v>
      </c>
      <c r="D193" s="17">
        <v>231</v>
      </c>
      <c r="E193" s="39"/>
    </row>
    <row r="194" spans="1:12" s="13" customFormat="1" ht="20.25" customHeight="1">
      <c r="A194" s="157" t="s">
        <v>816</v>
      </c>
      <c r="B194" s="17">
        <v>185</v>
      </c>
      <c r="C194" s="17">
        <v>691</v>
      </c>
      <c r="D194" s="17">
        <v>406</v>
      </c>
      <c r="E194" s="39"/>
    </row>
    <row r="195" spans="1:12" s="13" customFormat="1" ht="20.25" customHeight="1">
      <c r="A195" s="157" t="s">
        <v>817</v>
      </c>
      <c r="B195" s="17">
        <v>189</v>
      </c>
      <c r="C195" s="17">
        <v>736</v>
      </c>
      <c r="D195" s="17">
        <v>155</v>
      </c>
      <c r="E195" s="39"/>
    </row>
    <row r="196" spans="1:12" s="13" customFormat="1" ht="20.25" customHeight="1">
      <c r="A196" s="157" t="s">
        <v>405</v>
      </c>
      <c r="B196" s="17">
        <v>232</v>
      </c>
      <c r="C196" s="17">
        <v>938</v>
      </c>
      <c r="D196" s="17">
        <v>234</v>
      </c>
      <c r="E196" s="39"/>
    </row>
    <row r="197" spans="1:12" s="13" customFormat="1" ht="20.25" customHeight="1">
      <c r="A197" s="157" t="s">
        <v>406</v>
      </c>
      <c r="B197" s="17">
        <v>193</v>
      </c>
      <c r="C197" s="17">
        <v>650</v>
      </c>
      <c r="D197" s="17">
        <v>265</v>
      </c>
      <c r="E197" s="39"/>
    </row>
    <row r="198" spans="1:12" s="13" customFormat="1" ht="20.25" customHeight="1">
      <c r="A198" s="157" t="s">
        <v>407</v>
      </c>
      <c r="B198" s="17">
        <v>179</v>
      </c>
      <c r="C198" s="17">
        <v>706</v>
      </c>
      <c r="D198" s="17">
        <v>222</v>
      </c>
      <c r="E198" s="39"/>
    </row>
    <row r="199" spans="1:12" s="13" customFormat="1" ht="20.25" customHeight="1">
      <c r="A199" s="157" t="s">
        <v>408</v>
      </c>
      <c r="B199" s="17">
        <v>182</v>
      </c>
      <c r="C199" s="17">
        <v>685</v>
      </c>
      <c r="D199" s="17">
        <v>239</v>
      </c>
      <c r="E199" s="39"/>
    </row>
    <row r="200" spans="1:12" s="13" customFormat="1" ht="20.25" customHeight="1">
      <c r="A200" s="157" t="s">
        <v>409</v>
      </c>
      <c r="B200" s="17">
        <v>197</v>
      </c>
      <c r="C200" s="17">
        <v>599</v>
      </c>
      <c r="D200" s="17">
        <v>391</v>
      </c>
      <c r="E200" s="39"/>
    </row>
    <row r="201" spans="1:12" s="13" customFormat="1" ht="20.25" customHeight="1">
      <c r="A201" s="157" t="s">
        <v>1099</v>
      </c>
      <c r="B201" s="17">
        <v>173</v>
      </c>
      <c r="C201" s="17">
        <v>764</v>
      </c>
      <c r="D201" s="17">
        <v>255</v>
      </c>
      <c r="E201" s="39"/>
    </row>
    <row r="202" spans="1:12" s="13" customFormat="1" ht="20.25" customHeight="1">
      <c r="A202" s="11" t="s">
        <v>367</v>
      </c>
      <c r="B202" s="15">
        <f>SUM(B190:B201)</f>
        <v>2087</v>
      </c>
      <c r="C202" s="15">
        <f>SUM(C190:C201)</f>
        <v>7634</v>
      </c>
      <c r="D202" s="15">
        <f>SUM(D190:D201)</f>
        <v>2785</v>
      </c>
      <c r="E202" s="16"/>
    </row>
    <row r="203" spans="1:12">
      <c r="A203" s="346" t="s">
        <v>204</v>
      </c>
      <c r="B203" s="347" t="s">
        <v>1268</v>
      </c>
      <c r="C203" s="347" t="s">
        <v>1269</v>
      </c>
      <c r="D203" s="348" t="s">
        <v>1337</v>
      </c>
      <c r="E203" s="355"/>
    </row>
    <row r="204" spans="1:12" s="13" customFormat="1" ht="20.25" customHeight="1">
      <c r="B204" s="16"/>
      <c r="C204" s="16"/>
      <c r="D204" s="16"/>
      <c r="E204" s="16"/>
      <c r="G204" s="55"/>
      <c r="H204" s="55"/>
      <c r="I204" s="55"/>
      <c r="L204" s="55"/>
    </row>
    <row r="205" spans="1:12" ht="18.75" customHeight="1">
      <c r="A205" s="55" t="s">
        <v>1764</v>
      </c>
      <c r="F205" s="13"/>
    </row>
    <row r="206" spans="1:12">
      <c r="A206" s="351" t="s">
        <v>498</v>
      </c>
      <c r="B206" s="188" t="s">
        <v>369</v>
      </c>
      <c r="C206" s="188" t="s">
        <v>499</v>
      </c>
      <c r="D206" s="511" t="s">
        <v>366</v>
      </c>
      <c r="E206" s="72"/>
      <c r="F206" s="360"/>
      <c r="I206" s="13"/>
      <c r="J206" s="13"/>
      <c r="K206" s="13"/>
    </row>
    <row r="207" spans="1:12">
      <c r="A207" s="157" t="s">
        <v>514</v>
      </c>
      <c r="B207" s="23">
        <v>83</v>
      </c>
      <c r="C207" s="23">
        <v>161</v>
      </c>
      <c r="D207" s="23">
        <v>80</v>
      </c>
      <c r="E207" s="33"/>
      <c r="I207" s="13"/>
      <c r="J207" s="13"/>
      <c r="K207" s="13"/>
    </row>
    <row r="208" spans="1:12">
      <c r="A208" s="157" t="s">
        <v>210</v>
      </c>
      <c r="B208" s="23">
        <v>48</v>
      </c>
      <c r="C208" s="23">
        <v>68</v>
      </c>
      <c r="D208" s="23">
        <v>39</v>
      </c>
      <c r="E208" s="435"/>
      <c r="J208" s="13"/>
      <c r="K208" s="13"/>
    </row>
    <row r="209" spans="1:6">
      <c r="A209" s="157" t="s">
        <v>814</v>
      </c>
      <c r="B209" s="23">
        <v>110</v>
      </c>
      <c r="C209" s="23">
        <v>416</v>
      </c>
      <c r="D209" s="23">
        <v>170</v>
      </c>
      <c r="E209" s="435"/>
    </row>
    <row r="210" spans="1:6">
      <c r="A210" s="157" t="s">
        <v>815</v>
      </c>
      <c r="B210" s="23">
        <v>72</v>
      </c>
      <c r="C210" s="23">
        <v>165</v>
      </c>
      <c r="D210" s="23">
        <v>145</v>
      </c>
      <c r="E210" s="33"/>
    </row>
    <row r="211" spans="1:6">
      <c r="A211" s="157" t="s">
        <v>816</v>
      </c>
      <c r="B211" s="23">
        <v>117</v>
      </c>
      <c r="C211" s="23">
        <v>151</v>
      </c>
      <c r="D211" s="23">
        <v>123</v>
      </c>
      <c r="E211" s="512"/>
    </row>
    <row r="212" spans="1:6">
      <c r="A212" s="157" t="s">
        <v>817</v>
      </c>
      <c r="B212" s="23">
        <v>105</v>
      </c>
      <c r="C212" s="23">
        <v>172</v>
      </c>
      <c r="D212" s="23">
        <v>94</v>
      </c>
      <c r="E212" s="439"/>
    </row>
    <row r="213" spans="1:6">
      <c r="A213" s="157" t="s">
        <v>405</v>
      </c>
      <c r="B213" s="23">
        <v>54</v>
      </c>
      <c r="C213" s="23">
        <v>166</v>
      </c>
      <c r="D213" s="23">
        <v>48</v>
      </c>
      <c r="E213" s="439"/>
    </row>
    <row r="214" spans="1:6">
      <c r="A214" s="157" t="s">
        <v>406</v>
      </c>
      <c r="B214" s="23">
        <v>58</v>
      </c>
      <c r="C214" s="23">
        <v>107</v>
      </c>
      <c r="D214" s="23">
        <v>19</v>
      </c>
      <c r="E214" s="512"/>
    </row>
    <row r="215" spans="1:6">
      <c r="A215" s="157" t="s">
        <v>407</v>
      </c>
      <c r="B215" s="23">
        <v>49</v>
      </c>
      <c r="C215" s="23">
        <v>91</v>
      </c>
      <c r="D215" s="23">
        <v>45</v>
      </c>
      <c r="E215" s="439"/>
    </row>
    <row r="216" spans="1:6">
      <c r="A216" s="157" t="s">
        <v>408</v>
      </c>
      <c r="B216" s="23">
        <v>44</v>
      </c>
      <c r="C216" s="23">
        <v>79</v>
      </c>
      <c r="D216" s="23">
        <v>18</v>
      </c>
      <c r="E216" s="439"/>
    </row>
    <row r="217" spans="1:6">
      <c r="A217" s="157" t="s">
        <v>409</v>
      </c>
      <c r="B217" s="23">
        <v>54</v>
      </c>
      <c r="C217" s="23">
        <v>130</v>
      </c>
      <c r="D217" s="23">
        <v>65</v>
      </c>
      <c r="E217" s="435"/>
    </row>
    <row r="218" spans="1:6">
      <c r="A218" s="157" t="s">
        <v>1099</v>
      </c>
      <c r="B218" s="23">
        <v>96</v>
      </c>
      <c r="C218" s="23">
        <v>170</v>
      </c>
      <c r="D218" s="23">
        <v>82</v>
      </c>
      <c r="E218" s="33"/>
    </row>
    <row r="219" spans="1:6">
      <c r="A219" s="11" t="s">
        <v>367</v>
      </c>
      <c r="B219" s="23">
        <f>SUM(B207:B218)</f>
        <v>890</v>
      </c>
      <c r="C219" s="23">
        <f>SUM(C207:C218)</f>
        <v>1876</v>
      </c>
      <c r="D219" s="438">
        <f>SUM(D207:D218)</f>
        <v>928</v>
      </c>
      <c r="E219" s="35"/>
    </row>
    <row r="220" spans="1:6">
      <c r="A220" s="346" t="s">
        <v>204</v>
      </c>
      <c r="B220" s="347" t="s">
        <v>1268</v>
      </c>
      <c r="C220" s="347" t="s">
        <v>1269</v>
      </c>
      <c r="D220" s="348" t="s">
        <v>315</v>
      </c>
      <c r="E220" s="355"/>
    </row>
    <row r="221" spans="1:6" s="13" customFormat="1" ht="20.25" customHeight="1"/>
    <row r="222" spans="1:6">
      <c r="A222" s="55" t="s">
        <v>1485</v>
      </c>
    </row>
    <row r="223" spans="1:6">
      <c r="A223" s="351" t="s">
        <v>498</v>
      </c>
      <c r="B223" s="188" t="s">
        <v>368</v>
      </c>
      <c r="C223" s="13"/>
    </row>
    <row r="224" spans="1:6">
      <c r="A224" s="157" t="s">
        <v>514</v>
      </c>
      <c r="B224" s="11">
        <v>326</v>
      </c>
      <c r="C224" s="436"/>
      <c r="F224" s="437"/>
    </row>
    <row r="225" spans="1:5">
      <c r="A225" s="157" t="s">
        <v>210</v>
      </c>
      <c r="B225" s="11">
        <v>211</v>
      </c>
      <c r="C225" s="436"/>
    </row>
    <row r="226" spans="1:5">
      <c r="A226" s="157" t="s">
        <v>814</v>
      </c>
      <c r="B226" s="11">
        <v>183</v>
      </c>
      <c r="C226" s="436"/>
    </row>
    <row r="227" spans="1:5">
      <c r="A227" s="157" t="s">
        <v>815</v>
      </c>
      <c r="B227" s="11">
        <v>395</v>
      </c>
      <c r="C227" s="13"/>
    </row>
    <row r="228" spans="1:5">
      <c r="A228" s="157" t="s">
        <v>816</v>
      </c>
      <c r="B228" s="11">
        <v>180</v>
      </c>
      <c r="C228" s="13"/>
    </row>
    <row r="229" spans="1:5">
      <c r="A229" s="157" t="s">
        <v>817</v>
      </c>
      <c r="B229" s="11">
        <v>48</v>
      </c>
      <c r="C229" s="436"/>
    </row>
    <row r="230" spans="1:5">
      <c r="A230" s="157" t="s">
        <v>405</v>
      </c>
      <c r="B230" s="11">
        <v>85</v>
      </c>
      <c r="C230" s="13"/>
    </row>
    <row r="231" spans="1:5">
      <c r="A231" s="157" t="s">
        <v>406</v>
      </c>
      <c r="B231" s="11">
        <v>80</v>
      </c>
      <c r="C231" s="436"/>
    </row>
    <row r="232" spans="1:5">
      <c r="A232" s="157" t="s">
        <v>407</v>
      </c>
      <c r="B232" s="11">
        <v>84</v>
      </c>
      <c r="C232" s="436"/>
    </row>
    <row r="233" spans="1:5">
      <c r="A233" s="157" t="s">
        <v>408</v>
      </c>
      <c r="B233" s="11">
        <v>194</v>
      </c>
      <c r="C233" s="436"/>
    </row>
    <row r="234" spans="1:5">
      <c r="A234" s="157" t="s">
        <v>409</v>
      </c>
      <c r="B234" s="11">
        <v>151</v>
      </c>
      <c r="C234" s="436"/>
    </row>
    <row r="235" spans="1:5">
      <c r="A235" s="157" t="s">
        <v>1099</v>
      </c>
      <c r="B235" s="11">
        <v>178</v>
      </c>
      <c r="C235" s="13"/>
    </row>
    <row r="236" spans="1:5">
      <c r="A236" s="19" t="s">
        <v>367</v>
      </c>
      <c r="B236" s="20">
        <f>SUM(B224:B235)</f>
        <v>2115</v>
      </c>
      <c r="C236" s="16"/>
    </row>
    <row r="238" spans="1:5">
      <c r="A238" s="55" t="s">
        <v>1486</v>
      </c>
    </row>
    <row r="239" spans="1:5">
      <c r="A239" s="351" t="s">
        <v>498</v>
      </c>
      <c r="B239" s="351" t="s">
        <v>369</v>
      </c>
      <c r="C239" s="351" t="s">
        <v>373</v>
      </c>
      <c r="D239" s="188" t="s">
        <v>368</v>
      </c>
      <c r="E239" s="39"/>
    </row>
    <row r="240" spans="1:5">
      <c r="A240" s="157" t="s">
        <v>514</v>
      </c>
      <c r="B240" s="156" t="s">
        <v>513</v>
      </c>
      <c r="C240" s="17">
        <v>319</v>
      </c>
      <c r="D240" s="156" t="s">
        <v>513</v>
      </c>
      <c r="E240" s="357"/>
    </row>
    <row r="241" spans="1:5">
      <c r="A241" s="157" t="s">
        <v>210</v>
      </c>
      <c r="B241" s="156" t="s">
        <v>513</v>
      </c>
      <c r="C241" s="17">
        <v>245</v>
      </c>
      <c r="D241" s="156" t="s">
        <v>513</v>
      </c>
      <c r="E241" s="357"/>
    </row>
    <row r="242" spans="1:5">
      <c r="A242" s="157" t="s">
        <v>814</v>
      </c>
      <c r="B242" s="156" t="s">
        <v>513</v>
      </c>
      <c r="C242" s="17">
        <v>379</v>
      </c>
      <c r="D242" s="156" t="s">
        <v>513</v>
      </c>
      <c r="E242" s="357"/>
    </row>
    <row r="243" spans="1:5">
      <c r="A243" s="157" t="s">
        <v>815</v>
      </c>
      <c r="B243" s="156" t="s">
        <v>513</v>
      </c>
      <c r="C243" s="17">
        <v>289</v>
      </c>
      <c r="D243" s="156" t="s">
        <v>513</v>
      </c>
      <c r="E243" s="357"/>
    </row>
    <row r="244" spans="1:5">
      <c r="A244" s="157" t="s">
        <v>816</v>
      </c>
      <c r="B244" s="156" t="s">
        <v>513</v>
      </c>
      <c r="C244" s="17">
        <v>248</v>
      </c>
      <c r="D244" s="156" t="s">
        <v>513</v>
      </c>
      <c r="E244" s="357"/>
    </row>
    <row r="245" spans="1:5">
      <c r="A245" s="157" t="s">
        <v>817</v>
      </c>
      <c r="B245" s="156" t="s">
        <v>513</v>
      </c>
      <c r="C245" s="17">
        <v>275</v>
      </c>
      <c r="D245" s="156" t="s">
        <v>513</v>
      </c>
      <c r="E245" s="357"/>
    </row>
    <row r="246" spans="1:5">
      <c r="A246" s="157" t="s">
        <v>405</v>
      </c>
      <c r="B246" s="156" t="s">
        <v>513</v>
      </c>
      <c r="C246" s="156">
        <v>153</v>
      </c>
      <c r="D246" s="156" t="s">
        <v>513</v>
      </c>
    </row>
    <row r="247" spans="1:5">
      <c r="A247" s="157" t="s">
        <v>406</v>
      </c>
      <c r="B247" s="156" t="s">
        <v>513</v>
      </c>
      <c r="C247" s="611">
        <v>245</v>
      </c>
      <c r="D247" s="156" t="s">
        <v>513</v>
      </c>
      <c r="E247" s="357"/>
    </row>
    <row r="248" spans="1:5">
      <c r="A248" s="157" t="s">
        <v>407</v>
      </c>
      <c r="B248" s="156" t="s">
        <v>513</v>
      </c>
      <c r="C248" s="598">
        <v>196</v>
      </c>
      <c r="D248" s="156" t="s">
        <v>513</v>
      </c>
      <c r="E248" s="357"/>
    </row>
    <row r="249" spans="1:5">
      <c r="A249" s="157" t="s">
        <v>408</v>
      </c>
      <c r="B249" s="156" t="s">
        <v>513</v>
      </c>
      <c r="C249" s="17">
        <v>237</v>
      </c>
      <c r="D249" s="156" t="s">
        <v>513</v>
      </c>
      <c r="E249" s="357"/>
    </row>
    <row r="250" spans="1:5">
      <c r="A250" s="157" t="s">
        <v>409</v>
      </c>
      <c r="B250" s="156" t="s">
        <v>513</v>
      </c>
      <c r="C250" s="17">
        <v>329</v>
      </c>
      <c r="D250" s="156" t="s">
        <v>513</v>
      </c>
      <c r="E250" s="357"/>
    </row>
    <row r="251" spans="1:5">
      <c r="A251" s="157" t="s">
        <v>1099</v>
      </c>
      <c r="B251" s="156" t="s">
        <v>513</v>
      </c>
      <c r="C251" s="17">
        <v>215</v>
      </c>
      <c r="D251" s="156" t="s">
        <v>513</v>
      </c>
      <c r="E251" s="357"/>
    </row>
    <row r="252" spans="1:5">
      <c r="A252" s="19" t="s">
        <v>367</v>
      </c>
      <c r="B252" s="20">
        <f>SUM(B240:B251)</f>
        <v>0</v>
      </c>
      <c r="C252" s="17">
        <f>SUM(C240:C251)</f>
        <v>3130</v>
      </c>
      <c r="D252" s="20">
        <f>SUM(D240:D251)</f>
        <v>0</v>
      </c>
      <c r="E252" s="144"/>
    </row>
    <row r="254" spans="1:5">
      <c r="A254" s="55" t="s">
        <v>1487</v>
      </c>
    </row>
    <row r="255" spans="1:5">
      <c r="A255" s="351" t="s">
        <v>498</v>
      </c>
      <c r="B255" s="188" t="s">
        <v>368</v>
      </c>
      <c r="C255" s="72"/>
    </row>
    <row r="256" spans="1:5">
      <c r="A256" s="157" t="s">
        <v>514</v>
      </c>
      <c r="B256" s="156">
        <v>89</v>
      </c>
      <c r="C256" s="434"/>
    </row>
    <row r="257" spans="1:3">
      <c r="A257" s="157" t="s">
        <v>210</v>
      </c>
      <c r="B257" s="156">
        <v>26</v>
      </c>
      <c r="C257" s="434"/>
    </row>
    <row r="258" spans="1:3">
      <c r="A258" s="157" t="s">
        <v>814</v>
      </c>
      <c r="B258" s="156">
        <v>4</v>
      </c>
      <c r="C258" s="434"/>
    </row>
    <row r="259" spans="1:3">
      <c r="A259" s="157" t="s">
        <v>815</v>
      </c>
      <c r="B259" s="156">
        <v>33</v>
      </c>
      <c r="C259" s="434"/>
    </row>
    <row r="260" spans="1:3">
      <c r="A260" s="157" t="s">
        <v>816</v>
      </c>
      <c r="B260" s="156">
        <v>159</v>
      </c>
      <c r="C260" s="434"/>
    </row>
    <row r="261" spans="1:3">
      <c r="A261" s="157" t="s">
        <v>817</v>
      </c>
      <c r="B261" s="156">
        <v>77</v>
      </c>
      <c r="C261" s="434"/>
    </row>
    <row r="262" spans="1:3">
      <c r="A262" s="157" t="s">
        <v>405</v>
      </c>
      <c r="B262" s="156">
        <v>75</v>
      </c>
      <c r="C262" s="434"/>
    </row>
    <row r="263" spans="1:3">
      <c r="A263" s="157" t="s">
        <v>406</v>
      </c>
      <c r="B263" s="156">
        <v>160</v>
      </c>
      <c r="C263" s="434"/>
    </row>
    <row r="264" spans="1:3">
      <c r="A264" s="157" t="s">
        <v>407</v>
      </c>
      <c r="B264" s="156">
        <v>287</v>
      </c>
      <c r="C264" s="434"/>
    </row>
    <row r="265" spans="1:3">
      <c r="A265" s="157" t="s">
        <v>408</v>
      </c>
      <c r="B265" s="156">
        <v>73</v>
      </c>
      <c r="C265" s="434"/>
    </row>
    <row r="266" spans="1:3">
      <c r="A266" s="157" t="s">
        <v>409</v>
      </c>
      <c r="B266" s="156">
        <v>12</v>
      </c>
      <c r="C266" s="434"/>
    </row>
    <row r="267" spans="1:3">
      <c r="A267" s="157" t="s">
        <v>1099</v>
      </c>
      <c r="B267" s="156">
        <v>178</v>
      </c>
      <c r="C267" s="434"/>
    </row>
    <row r="268" spans="1:3">
      <c r="A268" s="11" t="s">
        <v>367</v>
      </c>
      <c r="B268" s="23">
        <f>SUM(B256:B267)</f>
        <v>1173</v>
      </c>
    </row>
    <row r="270" spans="1:3">
      <c r="A270" s="55" t="s">
        <v>1488</v>
      </c>
    </row>
    <row r="271" spans="1:3">
      <c r="A271" s="351" t="s">
        <v>498</v>
      </c>
      <c r="B271" s="188" t="s">
        <v>368</v>
      </c>
      <c r="C271" s="72"/>
    </row>
    <row r="272" spans="1:3">
      <c r="A272" s="157" t="s">
        <v>514</v>
      </c>
      <c r="B272" s="277">
        <v>6</v>
      </c>
    </row>
    <row r="273" spans="1:4">
      <c r="A273" s="157" t="s">
        <v>210</v>
      </c>
      <c r="B273" s="277">
        <v>3</v>
      </c>
    </row>
    <row r="274" spans="1:4">
      <c r="A274" s="157" t="s">
        <v>814</v>
      </c>
      <c r="B274" s="277">
        <v>19</v>
      </c>
    </row>
    <row r="275" spans="1:4">
      <c r="A275" s="157" t="s">
        <v>815</v>
      </c>
      <c r="B275" s="277">
        <v>2</v>
      </c>
    </row>
    <row r="276" spans="1:4">
      <c r="A276" s="157" t="s">
        <v>816</v>
      </c>
      <c r="B276" s="277">
        <v>9</v>
      </c>
      <c r="C276" s="434"/>
    </row>
    <row r="277" spans="1:4">
      <c r="A277" s="157" t="s">
        <v>817</v>
      </c>
      <c r="B277" s="277">
        <v>15</v>
      </c>
      <c r="C277" s="434"/>
    </row>
    <row r="278" spans="1:4">
      <c r="A278" s="157" t="s">
        <v>405</v>
      </c>
      <c r="B278" s="277">
        <v>16</v>
      </c>
    </row>
    <row r="279" spans="1:4">
      <c r="A279" s="157" t="s">
        <v>406</v>
      </c>
      <c r="B279" s="277">
        <v>11</v>
      </c>
    </row>
    <row r="280" spans="1:4">
      <c r="A280" s="157" t="s">
        <v>407</v>
      </c>
      <c r="B280" s="277">
        <v>26</v>
      </c>
    </row>
    <row r="281" spans="1:4">
      <c r="A281" s="157" t="s">
        <v>408</v>
      </c>
      <c r="B281" s="277">
        <v>16</v>
      </c>
    </row>
    <row r="282" spans="1:4">
      <c r="A282" s="157" t="s">
        <v>409</v>
      </c>
      <c r="B282" s="277">
        <v>6</v>
      </c>
    </row>
    <row r="283" spans="1:4">
      <c r="A283" s="157" t="s">
        <v>1099</v>
      </c>
      <c r="B283" s="277">
        <v>11</v>
      </c>
    </row>
    <row r="284" spans="1:4">
      <c r="A284" s="11" t="s">
        <v>367</v>
      </c>
      <c r="B284" s="23">
        <f>SUM(B272:B283)</f>
        <v>140</v>
      </c>
    </row>
    <row r="286" spans="1:4">
      <c r="A286" s="55" t="s">
        <v>1489</v>
      </c>
    </row>
    <row r="287" spans="1:4">
      <c r="A287" s="351" t="s">
        <v>498</v>
      </c>
      <c r="B287" s="351" t="s">
        <v>369</v>
      </c>
      <c r="C287" s="351" t="s">
        <v>373</v>
      </c>
      <c r="D287" s="188" t="s">
        <v>368</v>
      </c>
    </row>
    <row r="288" spans="1:4">
      <c r="A288" s="157" t="s">
        <v>514</v>
      </c>
      <c r="B288" s="156">
        <v>65</v>
      </c>
      <c r="C288" s="17">
        <v>124</v>
      </c>
      <c r="D288" s="156">
        <v>1260</v>
      </c>
    </row>
    <row r="289" spans="1:4">
      <c r="A289" s="157" t="s">
        <v>210</v>
      </c>
      <c r="B289" s="156">
        <v>63</v>
      </c>
      <c r="C289" s="17">
        <v>148</v>
      </c>
      <c r="D289" s="156">
        <v>1274</v>
      </c>
    </row>
    <row r="290" spans="1:4">
      <c r="A290" s="157" t="s">
        <v>814</v>
      </c>
      <c r="B290" s="581">
        <v>65</v>
      </c>
      <c r="C290" s="581">
        <v>147</v>
      </c>
      <c r="D290" s="580">
        <v>2694</v>
      </c>
    </row>
    <row r="291" spans="1:4">
      <c r="A291" s="157" t="s">
        <v>815</v>
      </c>
      <c r="B291" s="581">
        <v>79</v>
      </c>
      <c r="C291" s="581">
        <v>152</v>
      </c>
      <c r="D291" s="156">
        <v>3677</v>
      </c>
    </row>
    <row r="292" spans="1:4">
      <c r="A292" s="157" t="s">
        <v>816</v>
      </c>
      <c r="B292" s="581">
        <v>136</v>
      </c>
      <c r="C292" s="581">
        <v>258</v>
      </c>
      <c r="D292" s="156">
        <v>3757</v>
      </c>
    </row>
    <row r="293" spans="1:4">
      <c r="A293" s="157" t="s">
        <v>817</v>
      </c>
      <c r="B293" s="581">
        <v>172</v>
      </c>
      <c r="C293" s="581">
        <v>177</v>
      </c>
      <c r="D293" s="156">
        <v>2046</v>
      </c>
    </row>
    <row r="294" spans="1:4">
      <c r="A294" s="157" t="s">
        <v>405</v>
      </c>
      <c r="B294" s="581">
        <v>100</v>
      </c>
      <c r="C294" s="581">
        <v>194</v>
      </c>
      <c r="D294" s="156">
        <v>3790</v>
      </c>
    </row>
    <row r="295" spans="1:4">
      <c r="A295" s="157" t="s">
        <v>406</v>
      </c>
      <c r="B295" s="581">
        <v>77</v>
      </c>
      <c r="C295" s="581">
        <v>158</v>
      </c>
      <c r="D295" s="156">
        <v>1322</v>
      </c>
    </row>
    <row r="296" spans="1:4">
      <c r="A296" s="157" t="s">
        <v>407</v>
      </c>
      <c r="B296" s="581">
        <v>72</v>
      </c>
      <c r="C296" s="581">
        <v>104</v>
      </c>
      <c r="D296" s="156">
        <v>989</v>
      </c>
    </row>
    <row r="297" spans="1:4">
      <c r="A297" s="157" t="s">
        <v>408</v>
      </c>
      <c r="B297" s="627">
        <v>155</v>
      </c>
      <c r="C297" s="627">
        <v>197</v>
      </c>
      <c r="D297" s="598">
        <v>1361</v>
      </c>
    </row>
    <row r="298" spans="1:4">
      <c r="A298" s="548" t="s">
        <v>409</v>
      </c>
      <c r="B298" s="628">
        <v>144</v>
      </c>
      <c r="C298" s="628">
        <v>204</v>
      </c>
      <c r="D298" s="629">
        <v>2072</v>
      </c>
    </row>
    <row r="299" spans="1:4">
      <c r="A299" s="157" t="s">
        <v>1099</v>
      </c>
      <c r="B299" s="626">
        <v>206</v>
      </c>
      <c r="C299" s="626">
        <v>233</v>
      </c>
      <c r="D299" s="156">
        <v>2734</v>
      </c>
    </row>
    <row r="300" spans="1:4">
      <c r="A300" s="19" t="s">
        <v>367</v>
      </c>
      <c r="B300" s="581">
        <f>SUM(B288:B299)</f>
        <v>1334</v>
      </c>
      <c r="C300" s="581">
        <f>SUM(C288:C299)</f>
        <v>2096</v>
      </c>
      <c r="D300" s="20">
        <f>SUM(D288:D299)</f>
        <v>26976</v>
      </c>
    </row>
    <row r="301" spans="1:4">
      <c r="A301" s="346" t="s">
        <v>204</v>
      </c>
      <c r="B301" s="347" t="s">
        <v>1496</v>
      </c>
      <c r="C301" s="624" t="s">
        <v>1834</v>
      </c>
      <c r="D301" s="625" t="s">
        <v>1865</v>
      </c>
    </row>
    <row r="303" spans="1:4">
      <c r="A303" s="55" t="s">
        <v>1519</v>
      </c>
    </row>
    <row r="304" spans="1:4">
      <c r="A304" s="351" t="s">
        <v>498</v>
      </c>
      <c r="B304" s="351" t="s">
        <v>369</v>
      </c>
      <c r="C304" s="188" t="s">
        <v>368</v>
      </c>
    </row>
    <row r="305" spans="1:3">
      <c r="A305" s="157" t="s">
        <v>514</v>
      </c>
      <c r="B305" s="156">
        <v>6</v>
      </c>
      <c r="C305" s="156">
        <v>29</v>
      </c>
    </row>
    <row r="306" spans="1:3">
      <c r="A306" s="157" t="s">
        <v>210</v>
      </c>
      <c r="B306" s="156">
        <v>3</v>
      </c>
      <c r="C306" s="156">
        <v>22</v>
      </c>
    </row>
    <row r="307" spans="1:3">
      <c r="A307" s="157" t="s">
        <v>814</v>
      </c>
      <c r="B307" s="156">
        <v>3</v>
      </c>
      <c r="C307" s="156">
        <v>36</v>
      </c>
    </row>
    <row r="308" spans="1:3">
      <c r="A308" s="157" t="s">
        <v>815</v>
      </c>
      <c r="B308" s="156">
        <v>4</v>
      </c>
      <c r="C308" s="156">
        <v>9</v>
      </c>
    </row>
    <row r="309" spans="1:3">
      <c r="A309" s="157" t="s">
        <v>816</v>
      </c>
      <c r="B309" s="156">
        <v>35</v>
      </c>
      <c r="C309" s="156">
        <v>305</v>
      </c>
    </row>
    <row r="310" spans="1:3">
      <c r="A310" s="157" t="s">
        <v>817</v>
      </c>
      <c r="B310" s="156">
        <v>11</v>
      </c>
      <c r="C310" s="156">
        <v>41</v>
      </c>
    </row>
    <row r="311" spans="1:3">
      <c r="A311" s="157" t="s">
        <v>405</v>
      </c>
      <c r="B311" s="156">
        <v>13</v>
      </c>
      <c r="C311" s="156">
        <v>112</v>
      </c>
    </row>
    <row r="312" spans="1:3">
      <c r="A312" s="157" t="s">
        <v>406</v>
      </c>
      <c r="B312" s="156">
        <v>10</v>
      </c>
      <c r="C312" s="156">
        <v>65</v>
      </c>
    </row>
    <row r="313" spans="1:3">
      <c r="A313" s="157" t="s">
        <v>407</v>
      </c>
      <c r="B313" s="156">
        <v>13</v>
      </c>
      <c r="C313" s="156">
        <v>145</v>
      </c>
    </row>
    <row r="314" spans="1:3">
      <c r="A314" s="157" t="s">
        <v>408</v>
      </c>
      <c r="B314" s="156">
        <v>12</v>
      </c>
      <c r="C314" s="156">
        <v>97</v>
      </c>
    </row>
    <row r="315" spans="1:3">
      <c r="A315" s="157" t="s">
        <v>409</v>
      </c>
      <c r="B315" s="156">
        <v>13</v>
      </c>
      <c r="C315" s="156">
        <v>115</v>
      </c>
    </row>
    <row r="316" spans="1:3">
      <c r="A316" s="157" t="s">
        <v>1099</v>
      </c>
      <c r="B316" s="156">
        <v>12</v>
      </c>
      <c r="C316" s="156">
        <v>142</v>
      </c>
    </row>
    <row r="317" spans="1:3">
      <c r="A317" s="11" t="s">
        <v>367</v>
      </c>
      <c r="B317" s="20">
        <f>SUM(B305:B316)</f>
        <v>135</v>
      </c>
      <c r="C317" s="20">
        <f>SUM(C305:C316)</f>
        <v>1118</v>
      </c>
    </row>
    <row r="318" spans="1:3">
      <c r="A318" s="346" t="s">
        <v>204</v>
      </c>
      <c r="B318" s="347" t="s">
        <v>1496</v>
      </c>
      <c r="C318" s="347" t="s">
        <v>1497</v>
      </c>
    </row>
    <row r="320" spans="1:3">
      <c r="A320" s="55" t="s">
        <v>1490</v>
      </c>
    </row>
    <row r="321" spans="1:4">
      <c r="A321" s="351" t="s">
        <v>498</v>
      </c>
      <c r="B321" s="188" t="s">
        <v>369</v>
      </c>
      <c r="C321" s="188" t="s">
        <v>499</v>
      </c>
      <c r="D321" s="188" t="s">
        <v>366</v>
      </c>
    </row>
    <row r="322" spans="1:4">
      <c r="A322" s="157" t="s">
        <v>514</v>
      </c>
      <c r="B322" s="156">
        <v>30</v>
      </c>
      <c r="C322" s="156">
        <v>58</v>
      </c>
      <c r="D322" s="156">
        <v>18</v>
      </c>
    </row>
    <row r="323" spans="1:4">
      <c r="A323" s="157" t="s">
        <v>210</v>
      </c>
      <c r="B323" s="156">
        <v>28</v>
      </c>
      <c r="C323" s="156">
        <v>47</v>
      </c>
      <c r="D323" s="156">
        <v>20</v>
      </c>
    </row>
    <row r="324" spans="1:4">
      <c r="A324" s="157" t="s">
        <v>814</v>
      </c>
      <c r="B324" s="583">
        <v>53</v>
      </c>
      <c r="C324" s="584">
        <v>156</v>
      </c>
      <c r="D324" s="584">
        <v>18</v>
      </c>
    </row>
    <row r="325" spans="1:4">
      <c r="A325" s="157" t="s">
        <v>815</v>
      </c>
      <c r="B325" s="9">
        <v>15</v>
      </c>
      <c r="C325" s="9">
        <v>38</v>
      </c>
      <c r="D325" s="444">
        <v>14</v>
      </c>
    </row>
    <row r="326" spans="1:4">
      <c r="A326" s="157" t="s">
        <v>816</v>
      </c>
      <c r="B326" s="9">
        <v>24</v>
      </c>
      <c r="C326" s="9">
        <v>50</v>
      </c>
      <c r="D326" s="156">
        <v>6</v>
      </c>
    </row>
    <row r="327" spans="1:4">
      <c r="A327" s="157" t="s">
        <v>817</v>
      </c>
      <c r="B327" s="9">
        <v>30</v>
      </c>
      <c r="C327" s="9">
        <v>58</v>
      </c>
      <c r="D327" s="156">
        <v>2</v>
      </c>
    </row>
    <row r="328" spans="1:4">
      <c r="A328" s="157" t="s">
        <v>405</v>
      </c>
      <c r="B328" s="9">
        <v>16</v>
      </c>
      <c r="C328" s="9">
        <v>38</v>
      </c>
      <c r="D328" s="156">
        <v>22</v>
      </c>
    </row>
    <row r="329" spans="1:4">
      <c r="A329" s="157" t="s">
        <v>406</v>
      </c>
      <c r="B329" s="9">
        <v>18</v>
      </c>
      <c r="C329" s="9">
        <v>53</v>
      </c>
      <c r="D329" s="23">
        <v>14</v>
      </c>
    </row>
    <row r="330" spans="1:4">
      <c r="A330" s="157" t="s">
        <v>407</v>
      </c>
      <c r="B330" s="9">
        <v>33</v>
      </c>
      <c r="C330" s="9">
        <v>73</v>
      </c>
      <c r="D330" s="156">
        <v>66</v>
      </c>
    </row>
    <row r="331" spans="1:4">
      <c r="A331" s="157" t="s">
        <v>408</v>
      </c>
      <c r="B331" s="9">
        <v>33</v>
      </c>
      <c r="C331" s="9">
        <v>89</v>
      </c>
      <c r="D331" s="23">
        <v>23</v>
      </c>
    </row>
    <row r="332" spans="1:4">
      <c r="A332" s="157" t="s">
        <v>409</v>
      </c>
      <c r="B332" s="9">
        <v>41</v>
      </c>
      <c r="C332" s="9">
        <v>104</v>
      </c>
      <c r="D332" s="23">
        <v>8</v>
      </c>
    </row>
    <row r="333" spans="1:4">
      <c r="A333" s="157" t="s">
        <v>1099</v>
      </c>
      <c r="B333" s="17">
        <v>22</v>
      </c>
      <c r="C333" s="17">
        <v>43</v>
      </c>
      <c r="D333" s="23">
        <v>0</v>
      </c>
    </row>
    <row r="334" spans="1:4">
      <c r="A334" s="11" t="s">
        <v>367</v>
      </c>
      <c r="B334" s="23">
        <f>SUM(B322:B333)</f>
        <v>343</v>
      </c>
      <c r="C334" s="23">
        <f>SUM(C322:C333)</f>
        <v>807</v>
      </c>
      <c r="D334" s="23">
        <f>SUM(D322:D333)</f>
        <v>211</v>
      </c>
    </row>
    <row r="335" spans="1:4" ht="31.5">
      <c r="A335" s="346" t="s">
        <v>204</v>
      </c>
      <c r="B335" s="347" t="s">
        <v>1268</v>
      </c>
      <c r="C335" s="347" t="s">
        <v>1482</v>
      </c>
      <c r="D335" s="348" t="s">
        <v>1483</v>
      </c>
    </row>
    <row r="337" spans="1:5">
      <c r="A337" s="55" t="s">
        <v>1829</v>
      </c>
    </row>
    <row r="338" spans="1:5">
      <c r="A338" s="351" t="s">
        <v>498</v>
      </c>
      <c r="B338" s="351" t="s">
        <v>369</v>
      </c>
      <c r="C338" s="481" t="s">
        <v>1514</v>
      </c>
      <c r="D338" s="188" t="s">
        <v>368</v>
      </c>
    </row>
    <row r="339" spans="1:5">
      <c r="A339" s="157" t="s">
        <v>514</v>
      </c>
      <c r="B339" s="156">
        <v>215</v>
      </c>
      <c r="C339" s="156">
        <v>1535</v>
      </c>
      <c r="D339" s="156">
        <v>303</v>
      </c>
    </row>
    <row r="340" spans="1:5">
      <c r="A340" s="157" t="s">
        <v>210</v>
      </c>
      <c r="B340" s="156">
        <v>146</v>
      </c>
      <c r="C340" s="156">
        <v>972</v>
      </c>
      <c r="D340" s="156">
        <v>182</v>
      </c>
    </row>
    <row r="341" spans="1:5">
      <c r="A341" s="157" t="s">
        <v>814</v>
      </c>
      <c r="B341" s="592">
        <v>277</v>
      </c>
      <c r="C341" s="592">
        <v>1758</v>
      </c>
      <c r="D341" s="592">
        <v>326</v>
      </c>
    </row>
    <row r="342" spans="1:5">
      <c r="A342" s="157" t="s">
        <v>815</v>
      </c>
      <c r="B342" s="156">
        <v>200</v>
      </c>
      <c r="C342" s="156">
        <v>1777</v>
      </c>
      <c r="D342" s="156">
        <v>354</v>
      </c>
    </row>
    <row r="343" spans="1:5">
      <c r="A343" s="157" t="s">
        <v>816</v>
      </c>
      <c r="B343" s="156">
        <v>312</v>
      </c>
      <c r="C343" s="156">
        <v>2485</v>
      </c>
      <c r="D343" s="156">
        <v>364</v>
      </c>
    </row>
    <row r="344" spans="1:5">
      <c r="A344" s="157" t="s">
        <v>817</v>
      </c>
      <c r="B344" s="156">
        <v>382</v>
      </c>
      <c r="C344" s="156">
        <v>3021</v>
      </c>
      <c r="D344" s="156">
        <v>406</v>
      </c>
    </row>
    <row r="345" spans="1:5">
      <c r="A345" s="157" t="s">
        <v>405</v>
      </c>
      <c r="B345" s="156">
        <v>662</v>
      </c>
      <c r="C345" s="156">
        <v>3696</v>
      </c>
      <c r="D345" s="156">
        <v>529</v>
      </c>
    </row>
    <row r="346" spans="1:5">
      <c r="A346" s="157" t="s">
        <v>406</v>
      </c>
      <c r="B346" s="156">
        <v>427</v>
      </c>
      <c r="C346" s="156">
        <v>2618</v>
      </c>
      <c r="D346" s="156">
        <v>489</v>
      </c>
    </row>
    <row r="347" spans="1:5">
      <c r="A347" s="157" t="s">
        <v>407</v>
      </c>
      <c r="B347" s="156">
        <v>690</v>
      </c>
      <c r="C347" s="592">
        <v>4040</v>
      </c>
      <c r="D347" s="424">
        <v>757</v>
      </c>
      <c r="E347" s="72"/>
    </row>
    <row r="348" spans="1:5">
      <c r="A348" s="157" t="s">
        <v>408</v>
      </c>
      <c r="B348" s="156">
        <v>409</v>
      </c>
      <c r="C348" s="592">
        <v>2295</v>
      </c>
      <c r="D348" s="424">
        <v>500</v>
      </c>
      <c r="E348" s="72"/>
    </row>
    <row r="349" spans="1:5">
      <c r="A349" s="157" t="s">
        <v>409</v>
      </c>
      <c r="B349" s="156">
        <v>282</v>
      </c>
      <c r="C349" s="156">
        <v>1465</v>
      </c>
      <c r="D349" s="156">
        <v>325</v>
      </c>
    </row>
    <row r="350" spans="1:5">
      <c r="A350" s="157" t="s">
        <v>1099</v>
      </c>
      <c r="B350" s="156">
        <v>356</v>
      </c>
      <c r="C350" s="156">
        <v>1930</v>
      </c>
      <c r="D350" s="156">
        <v>439</v>
      </c>
    </row>
    <row r="351" spans="1:5">
      <c r="A351" s="11" t="s">
        <v>367</v>
      </c>
      <c r="B351" s="20">
        <f>SUM(B339:B350)</f>
        <v>4358</v>
      </c>
      <c r="C351" s="20">
        <f>SUM(C339:C350)</f>
        <v>27592</v>
      </c>
      <c r="D351" s="20">
        <f>SUM(D339:D350)</f>
        <v>4974</v>
      </c>
    </row>
    <row r="352" spans="1:5">
      <c r="A352" s="346" t="s">
        <v>204</v>
      </c>
      <c r="B352" s="347" t="s">
        <v>1825</v>
      </c>
      <c r="C352" s="347" t="s">
        <v>1826</v>
      </c>
      <c r="D352" s="348" t="s">
        <v>1856</v>
      </c>
    </row>
    <row r="354" spans="1:4">
      <c r="A354" s="55" t="s">
        <v>1509</v>
      </c>
    </row>
    <row r="355" spans="1:4">
      <c r="A355" s="351" t="s">
        <v>498</v>
      </c>
      <c r="B355" s="351" t="s">
        <v>369</v>
      </c>
      <c r="C355" s="481" t="s">
        <v>807</v>
      </c>
      <c r="D355" s="481" t="s">
        <v>366</v>
      </c>
    </row>
    <row r="356" spans="1:4">
      <c r="A356" s="157" t="s">
        <v>514</v>
      </c>
      <c r="B356" s="590">
        <v>23</v>
      </c>
      <c r="C356" s="590">
        <v>39</v>
      </c>
      <c r="D356" s="590">
        <v>4</v>
      </c>
    </row>
    <row r="357" spans="1:4">
      <c r="A357" s="157" t="s">
        <v>210</v>
      </c>
      <c r="B357" s="590">
        <v>13</v>
      </c>
      <c r="C357" s="590">
        <v>24</v>
      </c>
      <c r="D357" s="590">
        <v>0</v>
      </c>
    </row>
    <row r="358" spans="1:4">
      <c r="A358" s="157" t="s">
        <v>814</v>
      </c>
      <c r="B358" s="156">
        <v>19</v>
      </c>
      <c r="C358" s="156">
        <v>103</v>
      </c>
      <c r="D358" s="156">
        <v>8</v>
      </c>
    </row>
    <row r="359" spans="1:4">
      <c r="A359" s="157" t="s">
        <v>815</v>
      </c>
      <c r="B359" s="156">
        <v>6</v>
      </c>
      <c r="C359" s="156">
        <v>22</v>
      </c>
      <c r="D359" s="156">
        <v>9</v>
      </c>
    </row>
    <row r="360" spans="1:4">
      <c r="A360" s="157" t="s">
        <v>816</v>
      </c>
      <c r="B360" s="156">
        <v>31</v>
      </c>
      <c r="C360" s="156">
        <v>39</v>
      </c>
      <c r="D360" s="156">
        <v>1</v>
      </c>
    </row>
    <row r="361" spans="1:4">
      <c r="A361" s="157" t="s">
        <v>817</v>
      </c>
      <c r="B361" s="156">
        <v>48</v>
      </c>
      <c r="C361" s="156">
        <v>158</v>
      </c>
      <c r="D361" s="156">
        <v>2</v>
      </c>
    </row>
    <row r="362" spans="1:4">
      <c r="A362" s="157" t="s">
        <v>405</v>
      </c>
      <c r="B362" s="156">
        <v>38</v>
      </c>
      <c r="C362" s="156">
        <v>99</v>
      </c>
      <c r="D362" s="156">
        <v>0</v>
      </c>
    </row>
    <row r="363" spans="1:4">
      <c r="A363" s="157" t="s">
        <v>406</v>
      </c>
      <c r="B363" s="156">
        <v>16</v>
      </c>
      <c r="C363" s="156">
        <v>61</v>
      </c>
      <c r="D363" s="156">
        <v>27</v>
      </c>
    </row>
    <row r="364" spans="1:4">
      <c r="A364" s="157" t="s">
        <v>407</v>
      </c>
      <c r="B364" s="156">
        <v>26</v>
      </c>
      <c r="C364" s="156">
        <v>71</v>
      </c>
      <c r="D364" s="156">
        <v>1</v>
      </c>
    </row>
    <row r="365" spans="1:4">
      <c r="A365" s="157" t="s">
        <v>408</v>
      </c>
      <c r="B365" s="156">
        <v>40</v>
      </c>
      <c r="C365" s="156">
        <v>114</v>
      </c>
      <c r="D365" s="156">
        <v>17</v>
      </c>
    </row>
    <row r="366" spans="1:4">
      <c r="A366" s="157" t="s">
        <v>409</v>
      </c>
      <c r="B366" s="156">
        <v>12</v>
      </c>
      <c r="C366" s="156">
        <v>34</v>
      </c>
      <c r="D366" s="156">
        <v>0</v>
      </c>
    </row>
    <row r="367" spans="1:4">
      <c r="A367" s="157" t="s">
        <v>1099</v>
      </c>
      <c r="B367" s="156">
        <v>28</v>
      </c>
      <c r="C367" s="156">
        <v>133</v>
      </c>
      <c r="D367" s="156">
        <v>2</v>
      </c>
    </row>
    <row r="368" spans="1:4">
      <c r="A368" s="11" t="s">
        <v>367</v>
      </c>
      <c r="B368" s="20">
        <f>SUM(B356:B367)</f>
        <v>300</v>
      </c>
      <c r="C368" s="20">
        <f>SUM(C356:C367)</f>
        <v>897</v>
      </c>
      <c r="D368" s="20">
        <f>SUM(D356:D367)</f>
        <v>71</v>
      </c>
    </row>
    <row r="369" spans="1:4" ht="31.5">
      <c r="A369" s="346" t="s">
        <v>204</v>
      </c>
      <c r="B369" s="347" t="s">
        <v>1268</v>
      </c>
      <c r="C369" s="347" t="s">
        <v>1482</v>
      </c>
      <c r="D369" s="348" t="s">
        <v>1483</v>
      </c>
    </row>
  </sheetData>
  <mergeCells count="23">
    <mergeCell ref="P154:R154"/>
    <mergeCell ref="D122:E122"/>
    <mergeCell ref="D123:E123"/>
    <mergeCell ref="D124:E124"/>
    <mergeCell ref="D125:E125"/>
    <mergeCell ref="D126:E126"/>
    <mergeCell ref="D127:E127"/>
    <mergeCell ref="G154:I154"/>
    <mergeCell ref="J154:L154"/>
    <mergeCell ref="D134:E134"/>
    <mergeCell ref="D128:E128"/>
    <mergeCell ref="D129:E129"/>
    <mergeCell ref="D130:E130"/>
    <mergeCell ref="D131:E131"/>
    <mergeCell ref="D132:E132"/>
    <mergeCell ref="D133:E133"/>
    <mergeCell ref="M154:O154"/>
    <mergeCell ref="A1:D1"/>
    <mergeCell ref="G102:J102"/>
    <mergeCell ref="K102:N102"/>
    <mergeCell ref="D119:E119"/>
    <mergeCell ref="D120:E120"/>
    <mergeCell ref="D121:E121"/>
  </mergeCells>
  <phoneticPr fontId="9"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4"/>
  <sheetViews>
    <sheetView workbookViewId="0"/>
  </sheetViews>
  <sheetFormatPr defaultColWidth="8.75" defaultRowHeight="14.25" outlineLevelCol="1"/>
  <cols>
    <col min="1" max="1" width="3.875" style="51" customWidth="1"/>
    <col min="2" max="2" width="10.5" style="99" customWidth="1"/>
    <col min="3" max="3" width="8.875" style="100" customWidth="1"/>
    <col min="4" max="4" width="5.125" style="51" customWidth="1"/>
    <col min="5" max="5" width="9" style="51" customWidth="1"/>
    <col min="6" max="6" width="28.125" style="99" customWidth="1"/>
    <col min="7" max="7" width="10.25" style="105" hidden="1" customWidth="1" outlineLevel="1"/>
    <col min="8" max="8" width="9.75" style="490" hidden="1" customWidth="1" outlineLevel="1"/>
    <col min="9" max="9" width="8.25" style="51" hidden="1" customWidth="1" outlineLevel="1"/>
    <col min="10" max="10" width="4.75" style="51" customWidth="1" collapsed="1"/>
    <col min="11" max="11" width="4.75" style="51" customWidth="1"/>
    <col min="12" max="12" width="4.875" style="51" customWidth="1"/>
    <col min="13" max="16" width="4.75" style="51" customWidth="1"/>
    <col min="17" max="17" width="5.75" style="51" customWidth="1"/>
    <col min="18" max="18" width="4.75" style="51" customWidth="1"/>
    <col min="19" max="21" width="5" style="51" customWidth="1"/>
    <col min="22" max="22" width="4.75" style="51" customWidth="1"/>
    <col min="23" max="23" width="13.25" style="51" customWidth="1"/>
    <col min="24" max="16384" width="8.75" style="51"/>
  </cols>
  <sheetData>
    <row r="1" spans="1:23" ht="28.5">
      <c r="A1" s="361" t="s">
        <v>1055</v>
      </c>
      <c r="B1" s="362" t="s">
        <v>1033</v>
      </c>
      <c r="C1" s="361" t="s">
        <v>854</v>
      </c>
      <c r="D1" s="361" t="s">
        <v>1034</v>
      </c>
      <c r="E1" s="361" t="s">
        <v>1035</v>
      </c>
      <c r="F1" s="362" t="s">
        <v>1036</v>
      </c>
      <c r="G1" s="361" t="s">
        <v>1037</v>
      </c>
      <c r="H1" s="526" t="s">
        <v>1413</v>
      </c>
      <c r="I1" s="361" t="s">
        <v>1414</v>
      </c>
      <c r="J1" s="364" t="s">
        <v>1415</v>
      </c>
      <c r="K1" s="364" t="s">
        <v>1416</v>
      </c>
      <c r="L1" s="364" t="s">
        <v>814</v>
      </c>
      <c r="M1" s="364" t="s">
        <v>1417</v>
      </c>
      <c r="N1" s="364" t="s">
        <v>1418</v>
      </c>
      <c r="O1" s="364" t="s">
        <v>817</v>
      </c>
      <c r="P1" s="364" t="s">
        <v>405</v>
      </c>
      <c r="Q1" s="364" t="s">
        <v>406</v>
      </c>
      <c r="R1" s="364" t="s">
        <v>407</v>
      </c>
      <c r="S1" s="364" t="s">
        <v>408</v>
      </c>
      <c r="T1" s="364" t="s">
        <v>409</v>
      </c>
      <c r="U1" s="364" t="s">
        <v>1099</v>
      </c>
      <c r="V1" s="482" t="s">
        <v>1457</v>
      </c>
      <c r="W1" s="452" t="s">
        <v>2188</v>
      </c>
    </row>
    <row r="2" spans="1:23" s="110" customFormat="1" ht="28.5">
      <c r="A2" s="367">
        <v>1</v>
      </c>
      <c r="B2" s="368" t="s">
        <v>168</v>
      </c>
      <c r="C2" s="369" t="s">
        <v>456</v>
      </c>
      <c r="D2" s="367" t="s">
        <v>532</v>
      </c>
      <c r="E2" s="367" t="s">
        <v>1846</v>
      </c>
      <c r="F2" s="368" t="s">
        <v>1845</v>
      </c>
      <c r="G2" s="370" t="s">
        <v>404</v>
      </c>
      <c r="H2" s="486">
        <v>2272</v>
      </c>
      <c r="I2" s="377" t="s">
        <v>1419</v>
      </c>
      <c r="J2" s="110">
        <v>3</v>
      </c>
      <c r="K2" s="110">
        <v>4</v>
      </c>
      <c r="L2" s="110">
        <v>8</v>
      </c>
      <c r="M2" s="110">
        <v>0</v>
      </c>
      <c r="N2" s="110">
        <v>5</v>
      </c>
      <c r="O2" s="110">
        <v>3</v>
      </c>
      <c r="P2" s="110">
        <v>1</v>
      </c>
      <c r="Q2" s="110">
        <v>3</v>
      </c>
      <c r="R2" s="110">
        <v>0</v>
      </c>
      <c r="S2" s="110">
        <v>2</v>
      </c>
      <c r="T2" s="110">
        <v>0</v>
      </c>
      <c r="U2" s="110">
        <v>0</v>
      </c>
      <c r="V2" s="110">
        <f t="shared" ref="V2:V56" si="0">SUM(J2:U2)</f>
        <v>29</v>
      </c>
      <c r="W2" s="110">
        <v>9</v>
      </c>
    </row>
    <row r="3" spans="1:23" s="110" customFormat="1" ht="28.5">
      <c r="A3" s="367">
        <v>2</v>
      </c>
      <c r="B3" s="368" t="s">
        <v>168</v>
      </c>
      <c r="C3" s="368" t="s">
        <v>895</v>
      </c>
      <c r="D3" s="367" t="s">
        <v>532</v>
      </c>
      <c r="E3" s="367" t="s">
        <v>172</v>
      </c>
      <c r="F3" s="368" t="s">
        <v>1765</v>
      </c>
      <c r="G3" s="370" t="s">
        <v>404</v>
      </c>
      <c r="H3" s="486">
        <v>2674</v>
      </c>
      <c r="I3" s="377" t="s">
        <v>1420</v>
      </c>
      <c r="J3" s="110">
        <v>2</v>
      </c>
      <c r="K3" s="110">
        <v>1</v>
      </c>
      <c r="L3" s="110">
        <v>5</v>
      </c>
      <c r="M3" s="110">
        <v>1</v>
      </c>
      <c r="N3" s="110">
        <v>0</v>
      </c>
      <c r="O3" s="110">
        <v>0</v>
      </c>
      <c r="P3" s="110">
        <v>0</v>
      </c>
      <c r="Q3" s="110">
        <v>3</v>
      </c>
      <c r="R3" s="110">
        <v>0</v>
      </c>
      <c r="S3" s="110">
        <v>2</v>
      </c>
      <c r="T3" s="110">
        <v>1</v>
      </c>
      <c r="U3" s="110">
        <v>0</v>
      </c>
      <c r="V3" s="110">
        <f t="shared" si="0"/>
        <v>15</v>
      </c>
      <c r="W3" s="110">
        <v>6</v>
      </c>
    </row>
    <row r="4" spans="1:23" s="110" customFormat="1" ht="28.5">
      <c r="A4" s="367">
        <v>3</v>
      </c>
      <c r="B4" s="368" t="s">
        <v>168</v>
      </c>
      <c r="C4" s="369" t="s">
        <v>451</v>
      </c>
      <c r="D4" s="367" t="s">
        <v>532</v>
      </c>
      <c r="E4" s="367" t="s">
        <v>173</v>
      </c>
      <c r="F4" s="368" t="s">
        <v>1830</v>
      </c>
      <c r="G4" s="370" t="s">
        <v>404</v>
      </c>
      <c r="H4" s="486">
        <v>3151</v>
      </c>
      <c r="I4" s="377" t="s">
        <v>1420</v>
      </c>
      <c r="J4" s="110">
        <v>3</v>
      </c>
      <c r="K4" s="110">
        <v>1</v>
      </c>
      <c r="L4" s="110">
        <v>3</v>
      </c>
      <c r="M4" s="110">
        <v>0</v>
      </c>
      <c r="N4" s="110">
        <v>3</v>
      </c>
      <c r="O4" s="110">
        <v>1</v>
      </c>
      <c r="P4" s="110">
        <v>0</v>
      </c>
      <c r="Q4" s="110">
        <v>0</v>
      </c>
      <c r="R4" s="110">
        <v>1</v>
      </c>
      <c r="S4" s="110">
        <v>2</v>
      </c>
      <c r="T4" s="110">
        <v>0</v>
      </c>
      <c r="U4" s="110">
        <v>2</v>
      </c>
      <c r="V4" s="110">
        <f t="shared" si="0"/>
        <v>16</v>
      </c>
      <c r="W4" s="110">
        <v>6</v>
      </c>
    </row>
    <row r="5" spans="1:23" s="110" customFormat="1" ht="16.7" customHeight="1">
      <c r="A5" s="367">
        <v>4</v>
      </c>
      <c r="B5" s="368" t="s">
        <v>769</v>
      </c>
      <c r="C5" s="369" t="s">
        <v>495</v>
      </c>
      <c r="D5" s="367" t="s">
        <v>532</v>
      </c>
      <c r="E5" s="367" t="s">
        <v>174</v>
      </c>
      <c r="F5" s="368" t="s">
        <v>1827</v>
      </c>
      <c r="G5" s="370" t="s">
        <v>404</v>
      </c>
      <c r="H5" s="486">
        <v>3348</v>
      </c>
      <c r="I5" s="377" t="s">
        <v>1420</v>
      </c>
      <c r="J5" s="110">
        <v>6</v>
      </c>
      <c r="K5" s="110">
        <v>0</v>
      </c>
      <c r="L5" s="110">
        <v>1</v>
      </c>
      <c r="M5" s="110">
        <v>0</v>
      </c>
      <c r="N5" s="110">
        <v>0</v>
      </c>
      <c r="O5" s="110">
        <v>0</v>
      </c>
      <c r="P5" s="110">
        <v>0</v>
      </c>
      <c r="Q5" s="110">
        <v>1</v>
      </c>
      <c r="R5" s="110">
        <v>0</v>
      </c>
      <c r="S5" s="110">
        <v>2</v>
      </c>
      <c r="T5" s="110">
        <v>0</v>
      </c>
      <c r="U5" s="110">
        <v>0</v>
      </c>
      <c r="V5" s="110">
        <f t="shared" si="0"/>
        <v>10</v>
      </c>
      <c r="W5" s="110">
        <v>3</v>
      </c>
    </row>
    <row r="6" spans="1:23" s="110" customFormat="1" ht="28.5">
      <c r="A6" s="367">
        <v>5</v>
      </c>
      <c r="B6" s="368" t="s">
        <v>168</v>
      </c>
      <c r="C6" s="368" t="s">
        <v>896</v>
      </c>
      <c r="D6" s="367" t="s">
        <v>532</v>
      </c>
      <c r="E6" s="367" t="s">
        <v>175</v>
      </c>
      <c r="F6" s="368" t="s">
        <v>1766</v>
      </c>
      <c r="G6" s="554" t="s">
        <v>404</v>
      </c>
      <c r="H6" s="486">
        <v>4265</v>
      </c>
      <c r="I6" s="377" t="s">
        <v>1420</v>
      </c>
      <c r="J6" s="110">
        <v>8</v>
      </c>
      <c r="K6" s="110">
        <v>2</v>
      </c>
      <c r="L6" s="110">
        <v>5</v>
      </c>
      <c r="M6" s="110">
        <v>5</v>
      </c>
      <c r="N6" s="110">
        <v>7</v>
      </c>
      <c r="O6" s="110">
        <v>0</v>
      </c>
      <c r="P6" s="110">
        <v>2</v>
      </c>
      <c r="Q6" s="110">
        <v>2</v>
      </c>
      <c r="R6" s="110">
        <v>4</v>
      </c>
      <c r="S6" s="110">
        <v>1</v>
      </c>
      <c r="T6" s="110">
        <v>4</v>
      </c>
      <c r="U6" s="110">
        <v>1</v>
      </c>
      <c r="V6" s="110">
        <f t="shared" si="0"/>
        <v>41</v>
      </c>
      <c r="W6" s="110">
        <v>14</v>
      </c>
    </row>
    <row r="7" spans="1:23" s="110" customFormat="1" ht="17.25" customHeight="1">
      <c r="A7" s="367">
        <v>6</v>
      </c>
      <c r="B7" s="368" t="s">
        <v>476</v>
      </c>
      <c r="C7" s="369" t="s">
        <v>894</v>
      </c>
      <c r="D7" s="367" t="s">
        <v>532</v>
      </c>
      <c r="E7" s="367" t="s">
        <v>1421</v>
      </c>
      <c r="F7" s="368" t="s">
        <v>12</v>
      </c>
      <c r="G7" s="554" t="s">
        <v>404</v>
      </c>
      <c r="H7" s="486">
        <v>2791</v>
      </c>
      <c r="I7" s="377" t="s">
        <v>1420</v>
      </c>
      <c r="J7" s="110">
        <v>9</v>
      </c>
      <c r="K7" s="110">
        <v>0</v>
      </c>
      <c r="L7" s="110">
        <v>4</v>
      </c>
      <c r="M7" s="110">
        <v>4</v>
      </c>
      <c r="N7" s="110">
        <v>3</v>
      </c>
      <c r="O7" s="110">
        <v>3</v>
      </c>
      <c r="P7" s="110">
        <v>3</v>
      </c>
      <c r="Q7" s="110">
        <v>4</v>
      </c>
      <c r="R7" s="110">
        <v>8</v>
      </c>
      <c r="S7" s="110">
        <v>3</v>
      </c>
      <c r="T7" s="110">
        <v>4</v>
      </c>
      <c r="U7" s="110">
        <v>1</v>
      </c>
      <c r="V7" s="110">
        <f t="shared" si="0"/>
        <v>46</v>
      </c>
      <c r="W7" s="110">
        <v>26</v>
      </c>
    </row>
    <row r="8" spans="1:23" s="110" customFormat="1" ht="28.5">
      <c r="A8" s="367">
        <v>7</v>
      </c>
      <c r="B8" s="368" t="s">
        <v>168</v>
      </c>
      <c r="C8" s="369" t="s">
        <v>791</v>
      </c>
      <c r="D8" s="367" t="s">
        <v>532</v>
      </c>
      <c r="E8" s="367" t="s">
        <v>188</v>
      </c>
      <c r="F8" s="368" t="s">
        <v>1767</v>
      </c>
      <c r="G8" s="554" t="s">
        <v>887</v>
      </c>
      <c r="H8" s="486">
        <v>2153</v>
      </c>
      <c r="I8" s="377" t="s">
        <v>1420</v>
      </c>
      <c r="J8" s="110">
        <v>2</v>
      </c>
      <c r="K8" s="110">
        <v>7</v>
      </c>
      <c r="L8" s="110">
        <v>18</v>
      </c>
      <c r="M8" s="110">
        <v>5</v>
      </c>
      <c r="N8" s="110">
        <v>3</v>
      </c>
      <c r="O8" s="110">
        <v>0</v>
      </c>
      <c r="P8" s="110">
        <v>1</v>
      </c>
      <c r="Q8" s="110">
        <v>2</v>
      </c>
      <c r="R8" s="110">
        <v>2</v>
      </c>
      <c r="S8" s="110">
        <v>2</v>
      </c>
      <c r="T8" s="110">
        <v>0</v>
      </c>
      <c r="U8" s="110">
        <v>1</v>
      </c>
      <c r="V8" s="110">
        <f t="shared" si="0"/>
        <v>43</v>
      </c>
      <c r="W8" s="110">
        <v>8</v>
      </c>
    </row>
    <row r="9" spans="1:23" ht="16.7" customHeight="1">
      <c r="A9" s="367">
        <v>8</v>
      </c>
      <c r="B9" s="368" t="s">
        <v>769</v>
      </c>
      <c r="C9" s="369" t="s">
        <v>349</v>
      </c>
      <c r="D9" s="367" t="s">
        <v>532</v>
      </c>
      <c r="E9" s="367" t="s">
        <v>189</v>
      </c>
      <c r="F9" s="368" t="s">
        <v>1768</v>
      </c>
      <c r="G9" s="371" t="s">
        <v>887</v>
      </c>
      <c r="H9" s="486">
        <v>2153</v>
      </c>
      <c r="I9" s="377" t="s">
        <v>1420</v>
      </c>
      <c r="J9" s="110">
        <v>0</v>
      </c>
      <c r="K9" s="110">
        <v>1</v>
      </c>
      <c r="L9" s="110">
        <v>1</v>
      </c>
      <c r="M9" s="110">
        <v>2</v>
      </c>
      <c r="N9" s="110">
        <v>1</v>
      </c>
      <c r="O9" s="110">
        <v>1</v>
      </c>
      <c r="P9" s="110">
        <v>0</v>
      </c>
      <c r="Q9" s="110">
        <v>7</v>
      </c>
      <c r="R9" s="110">
        <v>3</v>
      </c>
      <c r="S9" s="110">
        <v>2</v>
      </c>
      <c r="T9" s="110">
        <v>1</v>
      </c>
      <c r="U9" s="110">
        <v>1</v>
      </c>
      <c r="V9" s="110">
        <f t="shared" si="0"/>
        <v>20</v>
      </c>
      <c r="W9" s="110">
        <v>15</v>
      </c>
    </row>
    <row r="10" spans="1:23" ht="16.7" customHeight="1">
      <c r="A10" s="367">
        <v>9</v>
      </c>
      <c r="B10" s="368" t="s">
        <v>1056</v>
      </c>
      <c r="C10" s="369" t="s">
        <v>715</v>
      </c>
      <c r="D10" s="367" t="s">
        <v>532</v>
      </c>
      <c r="E10" s="367" t="s">
        <v>190</v>
      </c>
      <c r="F10" s="368" t="s">
        <v>1769</v>
      </c>
      <c r="G10" s="371" t="s">
        <v>887</v>
      </c>
      <c r="H10" s="486">
        <v>2151</v>
      </c>
      <c r="I10" s="377" t="s">
        <v>1420</v>
      </c>
      <c r="J10" s="110">
        <v>2</v>
      </c>
      <c r="K10" s="110">
        <v>0</v>
      </c>
      <c r="L10" s="110">
        <v>1</v>
      </c>
      <c r="M10" s="110">
        <v>1</v>
      </c>
      <c r="N10" s="110">
        <v>2</v>
      </c>
      <c r="O10" s="110">
        <v>7</v>
      </c>
      <c r="P10" s="110">
        <v>0</v>
      </c>
      <c r="Q10" s="110">
        <v>0</v>
      </c>
      <c r="R10" s="110">
        <v>0</v>
      </c>
      <c r="S10" s="110">
        <v>3</v>
      </c>
      <c r="T10" s="110">
        <v>3</v>
      </c>
      <c r="U10" s="110">
        <v>0</v>
      </c>
      <c r="V10" s="110">
        <f t="shared" si="0"/>
        <v>19</v>
      </c>
      <c r="W10" s="110">
        <v>13</v>
      </c>
    </row>
    <row r="11" spans="1:23" ht="28.5">
      <c r="A11" s="367">
        <v>10</v>
      </c>
      <c r="B11" s="368" t="s">
        <v>168</v>
      </c>
      <c r="C11" s="369" t="s">
        <v>456</v>
      </c>
      <c r="D11" s="367" t="s">
        <v>532</v>
      </c>
      <c r="E11" s="367" t="s">
        <v>191</v>
      </c>
      <c r="F11" s="368" t="s">
        <v>1770</v>
      </c>
      <c r="G11" s="371" t="s">
        <v>887</v>
      </c>
      <c r="H11" s="486">
        <v>2151</v>
      </c>
      <c r="I11" s="377" t="s">
        <v>1420</v>
      </c>
      <c r="J11" s="110">
        <v>1</v>
      </c>
      <c r="K11" s="110">
        <v>7</v>
      </c>
      <c r="L11" s="110">
        <v>14</v>
      </c>
      <c r="M11" s="110">
        <v>1</v>
      </c>
      <c r="N11" s="110">
        <v>11</v>
      </c>
      <c r="O11" s="110">
        <v>3</v>
      </c>
      <c r="P11" s="110">
        <v>4</v>
      </c>
      <c r="Q11" s="110">
        <v>1</v>
      </c>
      <c r="R11" s="110">
        <v>3</v>
      </c>
      <c r="S11" s="110">
        <v>3</v>
      </c>
      <c r="T11" s="110">
        <v>1</v>
      </c>
      <c r="U11" s="110">
        <v>4</v>
      </c>
      <c r="V11" s="110">
        <f t="shared" si="0"/>
        <v>53</v>
      </c>
      <c r="W11" s="110">
        <v>19</v>
      </c>
    </row>
    <row r="12" spans="1:23" ht="16.7" customHeight="1">
      <c r="A12" s="367">
        <v>11</v>
      </c>
      <c r="B12" s="368" t="s">
        <v>769</v>
      </c>
      <c r="C12" s="369" t="s">
        <v>794</v>
      </c>
      <c r="D12" s="367" t="s">
        <v>532</v>
      </c>
      <c r="E12" s="367" t="s">
        <v>192</v>
      </c>
      <c r="F12" s="368" t="s">
        <v>1771</v>
      </c>
      <c r="G12" s="371" t="s">
        <v>887</v>
      </c>
      <c r="H12" s="486">
        <v>2151</v>
      </c>
      <c r="I12" s="377" t="s">
        <v>1420</v>
      </c>
      <c r="J12" s="110">
        <v>1</v>
      </c>
      <c r="K12" s="110">
        <v>4</v>
      </c>
      <c r="L12" s="110">
        <v>5</v>
      </c>
      <c r="M12" s="110">
        <v>2</v>
      </c>
      <c r="N12" s="110">
        <v>3</v>
      </c>
      <c r="O12" s="110">
        <v>1</v>
      </c>
      <c r="P12" s="110">
        <v>1</v>
      </c>
      <c r="Q12" s="110">
        <v>0</v>
      </c>
      <c r="R12" s="110">
        <v>3</v>
      </c>
      <c r="S12" s="110">
        <v>3</v>
      </c>
      <c r="T12" s="110">
        <v>0</v>
      </c>
      <c r="U12" s="110">
        <v>1</v>
      </c>
      <c r="V12" s="110">
        <f t="shared" si="0"/>
        <v>24</v>
      </c>
      <c r="W12" s="110">
        <v>9</v>
      </c>
    </row>
    <row r="13" spans="1:23" ht="28.5">
      <c r="A13" s="367">
        <v>12</v>
      </c>
      <c r="B13" s="368" t="s">
        <v>476</v>
      </c>
      <c r="C13" s="369" t="s">
        <v>794</v>
      </c>
      <c r="D13" s="367" t="s">
        <v>532</v>
      </c>
      <c r="E13" s="367" t="s">
        <v>193</v>
      </c>
      <c r="F13" s="368" t="s">
        <v>361</v>
      </c>
      <c r="G13" s="371" t="s">
        <v>887</v>
      </c>
      <c r="H13" s="486">
        <v>2151</v>
      </c>
      <c r="I13" s="377" t="s">
        <v>1420</v>
      </c>
      <c r="J13" s="110">
        <v>5</v>
      </c>
      <c r="K13" s="110">
        <v>4</v>
      </c>
      <c r="L13" s="110">
        <v>2</v>
      </c>
      <c r="M13" s="110">
        <v>1</v>
      </c>
      <c r="N13" s="110">
        <v>1</v>
      </c>
      <c r="O13" s="110">
        <v>0</v>
      </c>
      <c r="P13" s="110">
        <v>2</v>
      </c>
      <c r="Q13" s="110">
        <v>1</v>
      </c>
      <c r="R13" s="110">
        <v>0</v>
      </c>
      <c r="S13" s="110">
        <v>1</v>
      </c>
      <c r="T13" s="110">
        <v>4</v>
      </c>
      <c r="U13" s="110">
        <v>0</v>
      </c>
      <c r="V13" s="110">
        <f t="shared" si="0"/>
        <v>21</v>
      </c>
      <c r="W13" s="110">
        <v>8</v>
      </c>
    </row>
    <row r="14" spans="1:23" ht="28.5">
      <c r="A14" s="367">
        <v>13</v>
      </c>
      <c r="B14" s="368" t="s">
        <v>1039</v>
      </c>
      <c r="C14" s="369" t="s">
        <v>792</v>
      </c>
      <c r="D14" s="367" t="s">
        <v>532</v>
      </c>
      <c r="E14" s="367" t="s">
        <v>194</v>
      </c>
      <c r="F14" s="368" t="s">
        <v>604</v>
      </c>
      <c r="G14" s="371" t="s">
        <v>887</v>
      </c>
      <c r="H14" s="486">
        <v>2151</v>
      </c>
      <c r="I14" s="377" t="s">
        <v>1420</v>
      </c>
      <c r="J14" s="110">
        <v>17</v>
      </c>
      <c r="K14" s="110">
        <v>28</v>
      </c>
      <c r="L14" s="110">
        <v>24</v>
      </c>
      <c r="M14" s="110">
        <v>23</v>
      </c>
      <c r="N14" s="110">
        <v>21</v>
      </c>
      <c r="O14" s="110">
        <v>20</v>
      </c>
      <c r="P14" s="110">
        <v>13</v>
      </c>
      <c r="Q14" s="110">
        <v>14</v>
      </c>
      <c r="R14" s="110">
        <v>21</v>
      </c>
      <c r="S14" s="110">
        <v>19</v>
      </c>
      <c r="T14" s="110">
        <v>18</v>
      </c>
      <c r="U14" s="110">
        <v>21</v>
      </c>
      <c r="V14" s="110">
        <f t="shared" si="0"/>
        <v>239</v>
      </c>
      <c r="W14" s="110">
        <v>126</v>
      </c>
    </row>
    <row r="15" spans="1:23" ht="21">
      <c r="A15" s="367">
        <v>14</v>
      </c>
      <c r="B15" s="368" t="s">
        <v>769</v>
      </c>
      <c r="C15" s="368" t="s">
        <v>770</v>
      </c>
      <c r="D15" s="367" t="s">
        <v>532</v>
      </c>
      <c r="E15" s="367" t="s">
        <v>762</v>
      </c>
      <c r="F15" s="368" t="s">
        <v>1772</v>
      </c>
      <c r="G15" s="373" t="s">
        <v>394</v>
      </c>
      <c r="H15" s="486">
        <v>898</v>
      </c>
      <c r="I15" s="377" t="s">
        <v>1420</v>
      </c>
      <c r="J15" s="110">
        <v>1</v>
      </c>
      <c r="K15" s="110">
        <v>0</v>
      </c>
      <c r="L15" s="110">
        <v>1</v>
      </c>
      <c r="M15" s="110">
        <v>0</v>
      </c>
      <c r="N15" s="110">
        <v>0</v>
      </c>
      <c r="O15" s="110">
        <v>0</v>
      </c>
      <c r="P15" s="110">
        <v>0</v>
      </c>
      <c r="Q15" s="110">
        <v>0</v>
      </c>
      <c r="R15" s="110">
        <v>0</v>
      </c>
      <c r="S15" s="110">
        <v>2</v>
      </c>
      <c r="T15" s="110">
        <v>0</v>
      </c>
      <c r="U15" s="110">
        <v>0</v>
      </c>
      <c r="V15" s="110">
        <f t="shared" si="0"/>
        <v>4</v>
      </c>
      <c r="W15" s="110">
        <v>2</v>
      </c>
    </row>
    <row r="16" spans="1:23" s="110" customFormat="1" ht="21">
      <c r="A16" s="367">
        <v>15</v>
      </c>
      <c r="B16" s="368" t="s">
        <v>769</v>
      </c>
      <c r="C16" s="369" t="s">
        <v>1027</v>
      </c>
      <c r="D16" s="367" t="s">
        <v>532</v>
      </c>
      <c r="E16" s="367" t="s">
        <v>1126</v>
      </c>
      <c r="F16" s="368" t="s">
        <v>1773</v>
      </c>
      <c r="G16" s="554" t="s">
        <v>394</v>
      </c>
      <c r="H16" s="486">
        <v>444</v>
      </c>
      <c r="I16" s="377" t="s">
        <v>1420</v>
      </c>
      <c r="J16" s="110">
        <v>2</v>
      </c>
      <c r="K16" s="110">
        <v>1</v>
      </c>
      <c r="L16" s="110">
        <v>3</v>
      </c>
      <c r="M16" s="110">
        <v>0</v>
      </c>
      <c r="N16" s="110">
        <v>1</v>
      </c>
      <c r="O16" s="110">
        <v>2</v>
      </c>
      <c r="P16" s="110">
        <v>0</v>
      </c>
      <c r="Q16" s="110">
        <v>0</v>
      </c>
      <c r="R16" s="110">
        <v>0</v>
      </c>
      <c r="S16" s="110">
        <v>2</v>
      </c>
      <c r="T16" s="110">
        <v>2</v>
      </c>
      <c r="U16" s="110">
        <v>0</v>
      </c>
      <c r="V16" s="110">
        <f t="shared" si="0"/>
        <v>13</v>
      </c>
      <c r="W16" s="110">
        <v>6</v>
      </c>
    </row>
    <row r="17" spans="1:23" s="110" customFormat="1" ht="57">
      <c r="A17" s="367">
        <v>16</v>
      </c>
      <c r="B17" s="368" t="s">
        <v>1076</v>
      </c>
      <c r="C17" s="369" t="s">
        <v>850</v>
      </c>
      <c r="D17" s="367" t="s">
        <v>532</v>
      </c>
      <c r="E17" s="367" t="s">
        <v>1422</v>
      </c>
      <c r="F17" s="368" t="s">
        <v>1831</v>
      </c>
      <c r="G17" s="554" t="s">
        <v>394</v>
      </c>
      <c r="H17" s="486">
        <v>2209</v>
      </c>
      <c r="I17" s="377" t="s">
        <v>1420</v>
      </c>
      <c r="J17" s="110">
        <v>3</v>
      </c>
      <c r="K17" s="110">
        <v>2</v>
      </c>
      <c r="L17" s="110">
        <v>7</v>
      </c>
      <c r="M17" s="110">
        <v>0</v>
      </c>
      <c r="N17" s="110">
        <v>1</v>
      </c>
      <c r="O17" s="110">
        <v>0</v>
      </c>
      <c r="P17" s="110">
        <v>0</v>
      </c>
      <c r="Q17" s="110">
        <v>0</v>
      </c>
      <c r="R17" s="110">
        <v>0</v>
      </c>
      <c r="S17" s="110">
        <v>2</v>
      </c>
      <c r="T17" s="110">
        <v>0</v>
      </c>
      <c r="U17" s="110">
        <v>2</v>
      </c>
      <c r="V17" s="110">
        <f t="shared" si="0"/>
        <v>17</v>
      </c>
      <c r="W17" s="110">
        <v>4</v>
      </c>
    </row>
    <row r="18" spans="1:23" s="110" customFormat="1" ht="28.5">
      <c r="A18" s="367">
        <v>17</v>
      </c>
      <c r="B18" s="368" t="s">
        <v>168</v>
      </c>
      <c r="C18" s="369" t="s">
        <v>764</v>
      </c>
      <c r="D18" s="367" t="s">
        <v>532</v>
      </c>
      <c r="E18" s="367" t="s">
        <v>1043</v>
      </c>
      <c r="F18" s="368" t="s">
        <v>1832</v>
      </c>
      <c r="G18" s="554" t="s">
        <v>394</v>
      </c>
      <c r="H18" s="488">
        <v>3360</v>
      </c>
      <c r="I18" s="377" t="s">
        <v>1420</v>
      </c>
      <c r="J18" s="110">
        <v>41</v>
      </c>
      <c r="K18" s="110">
        <v>16</v>
      </c>
      <c r="L18" s="110">
        <v>26</v>
      </c>
      <c r="M18" s="110">
        <v>6</v>
      </c>
      <c r="N18" s="110">
        <v>6</v>
      </c>
      <c r="O18" s="110">
        <v>13</v>
      </c>
      <c r="P18" s="110">
        <v>4</v>
      </c>
      <c r="Q18" s="110">
        <v>5</v>
      </c>
      <c r="R18" s="110">
        <v>5</v>
      </c>
      <c r="S18" s="110">
        <v>3</v>
      </c>
      <c r="T18" s="110">
        <v>7</v>
      </c>
      <c r="U18" s="110">
        <v>11</v>
      </c>
      <c r="V18" s="110">
        <f t="shared" si="0"/>
        <v>143</v>
      </c>
      <c r="W18" s="110">
        <v>48</v>
      </c>
    </row>
    <row r="19" spans="1:23" s="110" customFormat="1" ht="21">
      <c r="A19" s="367">
        <v>18</v>
      </c>
      <c r="B19" s="368" t="s">
        <v>374</v>
      </c>
      <c r="C19" s="368" t="s">
        <v>495</v>
      </c>
      <c r="D19" s="367" t="s">
        <v>532</v>
      </c>
      <c r="E19" s="367" t="s">
        <v>851</v>
      </c>
      <c r="F19" s="372" t="s">
        <v>1774</v>
      </c>
      <c r="G19" s="554" t="s">
        <v>394</v>
      </c>
      <c r="H19" s="486">
        <v>1463</v>
      </c>
      <c r="I19" s="377" t="s">
        <v>1420</v>
      </c>
      <c r="J19" s="110">
        <v>4</v>
      </c>
      <c r="K19" s="110">
        <v>13</v>
      </c>
      <c r="L19" s="110">
        <v>5</v>
      </c>
      <c r="M19" s="110">
        <v>4</v>
      </c>
      <c r="N19" s="110">
        <v>0</v>
      </c>
      <c r="O19" s="110">
        <v>1</v>
      </c>
      <c r="P19" s="110">
        <v>1</v>
      </c>
      <c r="Q19" s="110">
        <v>0</v>
      </c>
      <c r="R19" s="110">
        <v>2</v>
      </c>
      <c r="S19" s="110">
        <v>0</v>
      </c>
      <c r="T19" s="110">
        <v>8</v>
      </c>
      <c r="U19" s="110">
        <v>0</v>
      </c>
      <c r="V19" s="110">
        <f t="shared" si="0"/>
        <v>38</v>
      </c>
      <c r="W19" s="110">
        <v>12</v>
      </c>
    </row>
    <row r="20" spans="1:23" s="110" customFormat="1" ht="21">
      <c r="A20" s="367">
        <v>19</v>
      </c>
      <c r="B20" s="368" t="s">
        <v>374</v>
      </c>
      <c r="C20" s="369" t="s">
        <v>451</v>
      </c>
      <c r="D20" s="367" t="s">
        <v>532</v>
      </c>
      <c r="E20" s="367" t="s">
        <v>177</v>
      </c>
      <c r="F20" s="368" t="s">
        <v>1775</v>
      </c>
      <c r="G20" s="554" t="s">
        <v>394</v>
      </c>
      <c r="H20" s="486">
        <v>1027</v>
      </c>
      <c r="I20" s="377" t="s">
        <v>1420</v>
      </c>
      <c r="J20" s="110">
        <v>3</v>
      </c>
      <c r="K20" s="110">
        <v>0</v>
      </c>
      <c r="L20" s="110">
        <v>10</v>
      </c>
      <c r="M20" s="110">
        <v>4</v>
      </c>
      <c r="N20" s="110">
        <v>1</v>
      </c>
      <c r="O20" s="110">
        <v>4</v>
      </c>
      <c r="P20" s="110">
        <v>0</v>
      </c>
      <c r="Q20" s="110">
        <v>0</v>
      </c>
      <c r="R20" s="110">
        <v>0</v>
      </c>
      <c r="S20" s="110">
        <v>0</v>
      </c>
      <c r="T20" s="110">
        <v>1</v>
      </c>
      <c r="U20" s="110">
        <v>0</v>
      </c>
      <c r="V20" s="110">
        <f t="shared" si="0"/>
        <v>23</v>
      </c>
      <c r="W20" s="110">
        <v>5</v>
      </c>
    </row>
    <row r="21" spans="1:23" s="110" customFormat="1" ht="21">
      <c r="A21" s="367">
        <v>20</v>
      </c>
      <c r="B21" s="368" t="s">
        <v>1076</v>
      </c>
      <c r="C21" s="369" t="s">
        <v>879</v>
      </c>
      <c r="D21" s="367" t="s">
        <v>532</v>
      </c>
      <c r="E21" s="367" t="s">
        <v>1127</v>
      </c>
      <c r="F21" s="368" t="s">
        <v>1776</v>
      </c>
      <c r="G21" s="373" t="s">
        <v>395</v>
      </c>
      <c r="H21" s="486">
        <v>1232</v>
      </c>
      <c r="I21" s="377" t="s">
        <v>1420</v>
      </c>
      <c r="J21" s="110">
        <v>23</v>
      </c>
      <c r="K21" s="110">
        <v>27</v>
      </c>
      <c r="L21" s="110">
        <v>12</v>
      </c>
      <c r="M21" s="110">
        <v>2</v>
      </c>
      <c r="N21" s="110">
        <v>7</v>
      </c>
      <c r="O21" s="110">
        <v>22</v>
      </c>
      <c r="P21" s="110">
        <v>5</v>
      </c>
      <c r="Q21" s="110">
        <v>1</v>
      </c>
      <c r="R21" s="110">
        <v>6</v>
      </c>
      <c r="S21" s="110">
        <v>5</v>
      </c>
      <c r="T21" s="110">
        <v>2</v>
      </c>
      <c r="U21" s="110">
        <v>5</v>
      </c>
      <c r="V21" s="110">
        <f>SUM(J21:U21)</f>
        <v>117</v>
      </c>
      <c r="W21" s="110">
        <v>46</v>
      </c>
    </row>
    <row r="22" spans="1:23" s="110" customFormat="1" ht="28.5">
      <c r="A22" s="367">
        <v>21</v>
      </c>
      <c r="B22" s="368" t="s">
        <v>168</v>
      </c>
      <c r="C22" s="369" t="s">
        <v>531</v>
      </c>
      <c r="D22" s="367" t="s">
        <v>532</v>
      </c>
      <c r="E22" s="367" t="s">
        <v>1044</v>
      </c>
      <c r="F22" s="372" t="s">
        <v>1777</v>
      </c>
      <c r="G22" s="554" t="s">
        <v>178</v>
      </c>
      <c r="H22" s="488">
        <v>4293</v>
      </c>
      <c r="I22" s="377" t="s">
        <v>1420</v>
      </c>
      <c r="J22" s="110">
        <v>2</v>
      </c>
      <c r="K22" s="110">
        <v>0</v>
      </c>
      <c r="L22" s="110">
        <v>6</v>
      </c>
      <c r="M22" s="110">
        <v>5</v>
      </c>
      <c r="N22" s="110">
        <v>2</v>
      </c>
      <c r="O22" s="110">
        <v>2</v>
      </c>
      <c r="P22" s="110">
        <v>2</v>
      </c>
      <c r="Q22" s="110">
        <v>0</v>
      </c>
      <c r="R22" s="110">
        <v>3</v>
      </c>
      <c r="S22" s="110">
        <v>1</v>
      </c>
      <c r="T22" s="110">
        <v>1</v>
      </c>
      <c r="U22" s="110">
        <v>2</v>
      </c>
      <c r="V22" s="110">
        <f t="shared" si="0"/>
        <v>26</v>
      </c>
      <c r="W22" s="110">
        <v>11</v>
      </c>
    </row>
    <row r="23" spans="1:23" s="110" customFormat="1" ht="21">
      <c r="A23" s="367">
        <v>22</v>
      </c>
      <c r="B23" s="368" t="s">
        <v>769</v>
      </c>
      <c r="C23" s="369" t="s">
        <v>1027</v>
      </c>
      <c r="D23" s="367" t="s">
        <v>532</v>
      </c>
      <c r="E23" s="367" t="s">
        <v>763</v>
      </c>
      <c r="F23" s="368" t="s">
        <v>1778</v>
      </c>
      <c r="G23" s="373" t="s">
        <v>178</v>
      </c>
      <c r="H23" s="486">
        <v>2227</v>
      </c>
      <c r="I23" s="377" t="s">
        <v>1420</v>
      </c>
      <c r="J23" s="110">
        <v>1</v>
      </c>
      <c r="K23" s="110">
        <v>122</v>
      </c>
      <c r="L23" s="110">
        <v>4</v>
      </c>
      <c r="M23" s="110">
        <v>1</v>
      </c>
      <c r="N23" s="110">
        <v>1</v>
      </c>
      <c r="O23" s="110">
        <v>1</v>
      </c>
      <c r="P23" s="110">
        <v>0</v>
      </c>
      <c r="Q23" s="110">
        <v>0</v>
      </c>
      <c r="R23" s="110">
        <v>1</v>
      </c>
      <c r="S23" s="110">
        <v>11</v>
      </c>
      <c r="T23" s="110">
        <v>0</v>
      </c>
      <c r="U23" s="110">
        <v>0</v>
      </c>
      <c r="V23" s="110">
        <f t="shared" si="0"/>
        <v>142</v>
      </c>
      <c r="W23" s="110">
        <v>13</v>
      </c>
    </row>
    <row r="24" spans="1:23" s="110" customFormat="1" ht="21">
      <c r="A24" s="367">
        <v>23</v>
      </c>
      <c r="B24" s="368" t="s">
        <v>769</v>
      </c>
      <c r="C24" s="369" t="s">
        <v>1027</v>
      </c>
      <c r="D24" s="367" t="s">
        <v>532</v>
      </c>
      <c r="E24" s="367" t="s">
        <v>1128</v>
      </c>
      <c r="F24" s="372" t="s">
        <v>1779</v>
      </c>
      <c r="G24" s="373" t="s">
        <v>178</v>
      </c>
      <c r="H24" s="486">
        <v>1400</v>
      </c>
      <c r="I24" s="377" t="s">
        <v>1420</v>
      </c>
      <c r="J24" s="110">
        <v>1</v>
      </c>
      <c r="K24" s="110">
        <v>0</v>
      </c>
      <c r="L24" s="110">
        <v>1</v>
      </c>
      <c r="M24" s="110">
        <v>0</v>
      </c>
      <c r="N24" s="110">
        <v>2</v>
      </c>
      <c r="O24" s="110">
        <v>0</v>
      </c>
      <c r="P24" s="110">
        <v>0</v>
      </c>
      <c r="Q24" s="110">
        <v>0</v>
      </c>
      <c r="R24" s="110">
        <v>0</v>
      </c>
      <c r="S24" s="110">
        <v>1</v>
      </c>
      <c r="T24" s="110">
        <v>0</v>
      </c>
      <c r="U24" s="110">
        <v>0</v>
      </c>
      <c r="V24" s="110">
        <f t="shared" si="0"/>
        <v>5</v>
      </c>
      <c r="W24" s="110">
        <v>1</v>
      </c>
    </row>
    <row r="25" spans="1:23" s="110" customFormat="1" ht="16.7" customHeight="1">
      <c r="A25" s="367">
        <v>24</v>
      </c>
      <c r="B25" s="368" t="s">
        <v>1149</v>
      </c>
      <c r="C25" s="369" t="s">
        <v>495</v>
      </c>
      <c r="D25" s="367" t="s">
        <v>532</v>
      </c>
      <c r="E25" s="367" t="s">
        <v>793</v>
      </c>
      <c r="F25" s="368" t="s">
        <v>1780</v>
      </c>
      <c r="G25" s="373" t="s">
        <v>891</v>
      </c>
      <c r="H25" s="486">
        <v>658</v>
      </c>
      <c r="I25" s="377" t="s">
        <v>1420</v>
      </c>
      <c r="J25" s="110">
        <v>1</v>
      </c>
      <c r="K25" s="110">
        <v>0</v>
      </c>
      <c r="L25" s="110">
        <v>3</v>
      </c>
      <c r="M25" s="110">
        <v>0</v>
      </c>
      <c r="N25" s="110">
        <v>2</v>
      </c>
      <c r="O25" s="110">
        <v>3</v>
      </c>
      <c r="P25" s="110">
        <v>6</v>
      </c>
      <c r="Q25" s="110">
        <v>0</v>
      </c>
      <c r="R25" s="110">
        <v>0</v>
      </c>
      <c r="S25" s="110">
        <v>4</v>
      </c>
      <c r="T25" s="110">
        <v>0</v>
      </c>
      <c r="U25" s="110">
        <v>0</v>
      </c>
      <c r="V25" s="110">
        <f>SUM(J25:U25)</f>
        <v>19</v>
      </c>
      <c r="W25" s="110">
        <v>13</v>
      </c>
    </row>
    <row r="26" spans="1:23" s="110" customFormat="1" ht="31.5">
      <c r="A26" s="367">
        <v>25</v>
      </c>
      <c r="B26" s="368" t="s">
        <v>1076</v>
      </c>
      <c r="C26" s="369" t="s">
        <v>846</v>
      </c>
      <c r="D26" s="367" t="s">
        <v>532</v>
      </c>
      <c r="E26" s="367" t="s">
        <v>780</v>
      </c>
      <c r="F26" s="368" t="s">
        <v>1781</v>
      </c>
      <c r="G26" s="373" t="s">
        <v>893</v>
      </c>
      <c r="H26" s="486">
        <v>1919</v>
      </c>
      <c r="I26" s="377" t="s">
        <v>1420</v>
      </c>
      <c r="J26" s="110">
        <v>1</v>
      </c>
      <c r="K26" s="110">
        <v>122</v>
      </c>
      <c r="L26" s="110">
        <v>68</v>
      </c>
      <c r="M26" s="110">
        <v>4</v>
      </c>
      <c r="N26" s="110">
        <v>0</v>
      </c>
      <c r="O26" s="110">
        <v>0</v>
      </c>
      <c r="P26" s="110">
        <v>4</v>
      </c>
      <c r="Q26" s="110">
        <v>1</v>
      </c>
      <c r="R26" s="110">
        <v>0</v>
      </c>
      <c r="S26" s="110">
        <v>8</v>
      </c>
      <c r="T26" s="110">
        <v>1</v>
      </c>
      <c r="U26" s="110">
        <v>1</v>
      </c>
      <c r="V26" s="110">
        <f>SUM(J26:U26)</f>
        <v>210</v>
      </c>
      <c r="W26" s="110">
        <v>15</v>
      </c>
    </row>
    <row r="27" spans="1:23" s="110" customFormat="1" ht="16.7" customHeight="1">
      <c r="A27" s="367">
        <v>26</v>
      </c>
      <c r="B27" s="368" t="s">
        <v>769</v>
      </c>
      <c r="C27" s="369" t="s">
        <v>1049</v>
      </c>
      <c r="D27" s="367" t="s">
        <v>532</v>
      </c>
      <c r="E27" s="367" t="s">
        <v>519</v>
      </c>
      <c r="F27" s="368" t="s">
        <v>1782</v>
      </c>
      <c r="G27" s="373" t="s">
        <v>870</v>
      </c>
      <c r="H27" s="486">
        <v>1545</v>
      </c>
      <c r="I27" s="377" t="s">
        <v>1420</v>
      </c>
      <c r="J27" s="110">
        <v>2</v>
      </c>
      <c r="K27" s="110">
        <v>0</v>
      </c>
      <c r="L27" s="110">
        <v>2</v>
      </c>
      <c r="M27" s="110">
        <v>0</v>
      </c>
      <c r="N27" s="110">
        <v>0</v>
      </c>
      <c r="O27" s="110">
        <v>0</v>
      </c>
      <c r="P27" s="110">
        <v>0</v>
      </c>
      <c r="Q27" s="110">
        <v>0</v>
      </c>
      <c r="R27" s="110">
        <v>0</v>
      </c>
      <c r="S27" s="110">
        <v>1</v>
      </c>
      <c r="T27" s="110">
        <v>0</v>
      </c>
      <c r="U27" s="110">
        <v>1</v>
      </c>
      <c r="V27" s="110">
        <f t="shared" si="0"/>
        <v>6</v>
      </c>
      <c r="W27" s="110">
        <v>2</v>
      </c>
    </row>
    <row r="28" spans="1:23" s="110" customFormat="1" ht="21">
      <c r="A28" s="367">
        <v>27</v>
      </c>
      <c r="B28" s="368" t="s">
        <v>476</v>
      </c>
      <c r="C28" s="368" t="s">
        <v>1129</v>
      </c>
      <c r="D28" s="367" t="s">
        <v>532</v>
      </c>
      <c r="E28" s="367" t="s">
        <v>1130</v>
      </c>
      <c r="F28" s="368" t="s">
        <v>1783</v>
      </c>
      <c r="G28" s="373" t="s">
        <v>1423</v>
      </c>
      <c r="H28" s="488">
        <v>1875</v>
      </c>
      <c r="I28" s="377" t="s">
        <v>1420</v>
      </c>
      <c r="J28" s="110">
        <v>19</v>
      </c>
      <c r="K28" s="110">
        <v>5</v>
      </c>
      <c r="L28" s="110">
        <v>5</v>
      </c>
      <c r="M28" s="110">
        <v>2</v>
      </c>
      <c r="N28" s="110">
        <v>3</v>
      </c>
      <c r="O28" s="110">
        <v>3</v>
      </c>
      <c r="P28" s="110">
        <v>4</v>
      </c>
      <c r="Q28" s="110">
        <v>1</v>
      </c>
      <c r="R28" s="110">
        <v>2</v>
      </c>
      <c r="S28" s="110">
        <v>12</v>
      </c>
      <c r="T28" s="110">
        <v>3</v>
      </c>
      <c r="U28" s="110">
        <v>2</v>
      </c>
      <c r="V28" s="110">
        <f t="shared" si="0"/>
        <v>61</v>
      </c>
      <c r="W28" s="110">
        <v>27</v>
      </c>
    </row>
    <row r="29" spans="1:23" s="110" customFormat="1" ht="16.7" customHeight="1">
      <c r="A29" s="367">
        <v>28</v>
      </c>
      <c r="B29" s="368" t="s">
        <v>769</v>
      </c>
      <c r="C29" s="369" t="s">
        <v>764</v>
      </c>
      <c r="D29" s="367" t="s">
        <v>532</v>
      </c>
      <c r="E29" s="367" t="s">
        <v>517</v>
      </c>
      <c r="F29" s="368" t="s">
        <v>1784</v>
      </c>
      <c r="G29" s="373" t="s">
        <v>756</v>
      </c>
      <c r="H29" s="486">
        <v>577</v>
      </c>
      <c r="I29" s="377" t="s">
        <v>1420</v>
      </c>
      <c r="J29" s="110">
        <v>1</v>
      </c>
      <c r="K29" s="110">
        <v>3</v>
      </c>
      <c r="L29" s="110">
        <v>7</v>
      </c>
      <c r="M29" s="110">
        <v>0</v>
      </c>
      <c r="N29" s="110">
        <v>2</v>
      </c>
      <c r="O29" s="110">
        <v>2</v>
      </c>
      <c r="P29" s="110">
        <v>0</v>
      </c>
      <c r="Q29" s="110">
        <v>0</v>
      </c>
      <c r="R29" s="110">
        <v>1</v>
      </c>
      <c r="S29" s="110">
        <v>2</v>
      </c>
      <c r="T29" s="110">
        <v>0</v>
      </c>
      <c r="U29" s="110">
        <v>0</v>
      </c>
      <c r="V29" s="110">
        <f t="shared" si="0"/>
        <v>18</v>
      </c>
      <c r="W29" s="110">
        <v>5</v>
      </c>
    </row>
    <row r="30" spans="1:23" s="110" customFormat="1" ht="16.7" customHeight="1">
      <c r="A30" s="367">
        <v>29</v>
      </c>
      <c r="B30" s="368" t="s">
        <v>769</v>
      </c>
      <c r="C30" s="369" t="s">
        <v>770</v>
      </c>
      <c r="D30" s="367" t="s">
        <v>532</v>
      </c>
      <c r="E30" s="367" t="s">
        <v>186</v>
      </c>
      <c r="F30" s="368" t="s">
        <v>1785</v>
      </c>
      <c r="G30" s="373" t="s">
        <v>756</v>
      </c>
      <c r="H30" s="486">
        <v>308</v>
      </c>
      <c r="I30" s="377" t="s">
        <v>1420</v>
      </c>
      <c r="J30" s="110">
        <v>1</v>
      </c>
      <c r="K30" s="110">
        <v>1</v>
      </c>
      <c r="L30" s="110">
        <v>22</v>
      </c>
      <c r="M30" s="110">
        <v>0</v>
      </c>
      <c r="N30" s="110">
        <v>0</v>
      </c>
      <c r="O30" s="110">
        <v>0</v>
      </c>
      <c r="P30" s="110">
        <v>0</v>
      </c>
      <c r="Q30" s="110">
        <v>0</v>
      </c>
      <c r="R30" s="110">
        <v>0</v>
      </c>
      <c r="S30" s="110">
        <v>1</v>
      </c>
      <c r="T30" s="110">
        <v>0</v>
      </c>
      <c r="U30" s="110">
        <v>0</v>
      </c>
      <c r="V30" s="110">
        <f t="shared" si="0"/>
        <v>25</v>
      </c>
      <c r="W30" s="110">
        <v>1</v>
      </c>
    </row>
    <row r="31" spans="1:23" s="110" customFormat="1" ht="16.7" customHeight="1">
      <c r="A31" s="367">
        <v>30</v>
      </c>
      <c r="B31" s="368" t="s">
        <v>1056</v>
      </c>
      <c r="C31" s="369" t="s">
        <v>1129</v>
      </c>
      <c r="D31" s="367" t="s">
        <v>532</v>
      </c>
      <c r="E31" s="367" t="s">
        <v>568</v>
      </c>
      <c r="F31" s="372" t="s">
        <v>561</v>
      </c>
      <c r="G31" s="373" t="s">
        <v>756</v>
      </c>
      <c r="H31" s="486">
        <v>941</v>
      </c>
      <c r="I31" s="377" t="s">
        <v>1420</v>
      </c>
      <c r="J31" s="110">
        <v>4</v>
      </c>
      <c r="K31" s="110">
        <v>1</v>
      </c>
      <c r="L31" s="110">
        <v>1</v>
      </c>
      <c r="M31" s="110">
        <v>2</v>
      </c>
      <c r="N31" s="110">
        <v>1</v>
      </c>
      <c r="O31" s="110">
        <v>1</v>
      </c>
      <c r="P31" s="110">
        <v>1</v>
      </c>
      <c r="Q31" s="110">
        <v>1</v>
      </c>
      <c r="R31" s="110">
        <v>2</v>
      </c>
      <c r="S31" s="110">
        <v>1</v>
      </c>
      <c r="T31" s="110">
        <v>2</v>
      </c>
      <c r="U31" s="110">
        <v>1</v>
      </c>
      <c r="V31" s="110">
        <f t="shared" si="0"/>
        <v>18</v>
      </c>
      <c r="W31" s="110">
        <v>9</v>
      </c>
    </row>
    <row r="32" spans="1:23" s="110" customFormat="1" ht="16.7" customHeight="1">
      <c r="A32" s="367">
        <v>31</v>
      </c>
      <c r="B32" s="368" t="s">
        <v>1424</v>
      </c>
      <c r="C32" s="369" t="s">
        <v>380</v>
      </c>
      <c r="D32" s="367" t="s">
        <v>1425</v>
      </c>
      <c r="E32" s="367" t="s">
        <v>164</v>
      </c>
      <c r="F32" s="368" t="s">
        <v>197</v>
      </c>
      <c r="G32" s="373" t="s">
        <v>1426</v>
      </c>
      <c r="H32" s="486">
        <v>3602</v>
      </c>
      <c r="I32" s="377" t="s">
        <v>1420</v>
      </c>
      <c r="J32" s="110">
        <v>1</v>
      </c>
      <c r="K32" s="110">
        <v>0</v>
      </c>
      <c r="L32" s="110">
        <v>4</v>
      </c>
      <c r="M32" s="110">
        <v>0</v>
      </c>
      <c r="N32" s="110">
        <v>1</v>
      </c>
      <c r="O32" s="110">
        <v>0</v>
      </c>
      <c r="P32" s="110">
        <v>0</v>
      </c>
      <c r="Q32" s="110">
        <v>0</v>
      </c>
      <c r="R32" s="110">
        <v>0</v>
      </c>
      <c r="S32" s="110">
        <v>50</v>
      </c>
      <c r="T32" s="110">
        <v>0</v>
      </c>
      <c r="U32" s="110">
        <v>1</v>
      </c>
      <c r="V32" s="110">
        <f t="shared" si="0"/>
        <v>57</v>
      </c>
      <c r="W32" s="110">
        <v>51</v>
      </c>
    </row>
    <row r="33" spans="1:23" s="110" customFormat="1">
      <c r="A33" s="367">
        <v>32</v>
      </c>
      <c r="B33" s="368" t="s">
        <v>476</v>
      </c>
      <c r="C33" s="369" t="s">
        <v>380</v>
      </c>
      <c r="D33" s="367" t="s">
        <v>532</v>
      </c>
      <c r="E33" s="367" t="s">
        <v>694</v>
      </c>
      <c r="F33" s="368" t="s">
        <v>1786</v>
      </c>
      <c r="G33" s="555" t="s">
        <v>1456</v>
      </c>
      <c r="H33" s="488">
        <v>550</v>
      </c>
      <c r="I33" s="377" t="s">
        <v>1420</v>
      </c>
      <c r="J33" s="110">
        <v>6</v>
      </c>
      <c r="K33" s="110">
        <v>4</v>
      </c>
      <c r="L33" s="110">
        <v>2</v>
      </c>
      <c r="M33" s="110">
        <v>5</v>
      </c>
      <c r="N33" s="110">
        <v>0</v>
      </c>
      <c r="O33" s="110">
        <v>1</v>
      </c>
      <c r="P33" s="110">
        <v>0</v>
      </c>
      <c r="Q33" s="110">
        <v>2</v>
      </c>
      <c r="R33" s="110">
        <v>0</v>
      </c>
      <c r="S33" s="110">
        <v>2</v>
      </c>
      <c r="T33" s="110">
        <v>0</v>
      </c>
      <c r="U33" s="110">
        <v>2</v>
      </c>
      <c r="V33" s="110">
        <f t="shared" si="0"/>
        <v>24</v>
      </c>
      <c r="W33" s="110">
        <v>7</v>
      </c>
    </row>
    <row r="34" spans="1:23" s="110" customFormat="1" ht="31.5">
      <c r="A34" s="367">
        <v>33</v>
      </c>
      <c r="B34" s="368" t="s">
        <v>168</v>
      </c>
      <c r="C34" s="368" t="s">
        <v>497</v>
      </c>
      <c r="D34" s="367" t="s">
        <v>532</v>
      </c>
      <c r="E34" s="367" t="s">
        <v>1030</v>
      </c>
      <c r="F34" s="368" t="s">
        <v>1787</v>
      </c>
      <c r="G34" s="373" t="s">
        <v>841</v>
      </c>
      <c r="H34" s="486">
        <v>3137</v>
      </c>
      <c r="I34" s="377" t="s">
        <v>1420</v>
      </c>
      <c r="J34" s="110">
        <v>4</v>
      </c>
      <c r="K34" s="110">
        <v>1</v>
      </c>
      <c r="L34" s="110">
        <v>20</v>
      </c>
      <c r="M34" s="110">
        <v>0</v>
      </c>
      <c r="N34" s="110">
        <v>2</v>
      </c>
      <c r="O34" s="110">
        <v>1</v>
      </c>
      <c r="P34" s="110">
        <v>3</v>
      </c>
      <c r="Q34" s="110">
        <v>3</v>
      </c>
      <c r="R34" s="110">
        <v>3</v>
      </c>
      <c r="S34" s="110">
        <v>3</v>
      </c>
      <c r="T34" s="110">
        <v>1</v>
      </c>
      <c r="U34" s="110">
        <v>4</v>
      </c>
      <c r="V34" s="110">
        <f t="shared" si="0"/>
        <v>45</v>
      </c>
      <c r="W34" s="110">
        <v>18</v>
      </c>
    </row>
    <row r="35" spans="1:23" s="110" customFormat="1" ht="31.5">
      <c r="A35" s="367">
        <v>34</v>
      </c>
      <c r="B35" s="368" t="s">
        <v>168</v>
      </c>
      <c r="C35" s="369" t="s">
        <v>497</v>
      </c>
      <c r="D35" s="367" t="s">
        <v>532</v>
      </c>
      <c r="E35" s="367" t="s">
        <v>743</v>
      </c>
      <c r="F35" s="368" t="s">
        <v>1788</v>
      </c>
      <c r="G35" s="373" t="s">
        <v>841</v>
      </c>
      <c r="H35" s="486">
        <v>5118</v>
      </c>
      <c r="I35" s="377" t="s">
        <v>1420</v>
      </c>
      <c r="J35" s="110">
        <v>5</v>
      </c>
      <c r="K35" s="110">
        <v>1</v>
      </c>
      <c r="L35" s="110">
        <v>5</v>
      </c>
      <c r="M35" s="110">
        <v>1</v>
      </c>
      <c r="N35" s="110">
        <v>0</v>
      </c>
      <c r="O35" s="110">
        <v>0</v>
      </c>
      <c r="P35" s="110">
        <v>1</v>
      </c>
      <c r="Q35" s="110">
        <v>0</v>
      </c>
      <c r="R35" s="110">
        <v>0</v>
      </c>
      <c r="S35" s="110">
        <v>1</v>
      </c>
      <c r="T35" s="110">
        <v>1</v>
      </c>
      <c r="U35" s="110">
        <v>1</v>
      </c>
      <c r="V35" s="110">
        <f t="shared" si="0"/>
        <v>16</v>
      </c>
      <c r="W35" s="110">
        <v>4</v>
      </c>
    </row>
    <row r="36" spans="1:23" s="110" customFormat="1" ht="42">
      <c r="A36" s="367">
        <v>35</v>
      </c>
      <c r="B36" s="368" t="s">
        <v>769</v>
      </c>
      <c r="C36" s="369" t="s">
        <v>378</v>
      </c>
      <c r="D36" s="367" t="s">
        <v>532</v>
      </c>
      <c r="E36" s="367" t="s">
        <v>379</v>
      </c>
      <c r="F36" s="368" t="s">
        <v>1789</v>
      </c>
      <c r="G36" s="373" t="s">
        <v>1122</v>
      </c>
      <c r="H36" s="486">
        <v>1058</v>
      </c>
      <c r="I36" s="377" t="s">
        <v>1420</v>
      </c>
      <c r="J36" s="110">
        <v>4</v>
      </c>
      <c r="K36" s="110">
        <v>1</v>
      </c>
      <c r="L36" s="110">
        <v>4</v>
      </c>
      <c r="M36" s="110">
        <v>0</v>
      </c>
      <c r="N36" s="110">
        <v>0</v>
      </c>
      <c r="O36" s="110">
        <v>1</v>
      </c>
      <c r="P36" s="110">
        <v>3</v>
      </c>
      <c r="Q36" s="110">
        <v>0</v>
      </c>
      <c r="R36" s="110">
        <v>0</v>
      </c>
      <c r="S36" s="110">
        <v>1</v>
      </c>
      <c r="T36" s="110">
        <v>0</v>
      </c>
      <c r="U36" s="110">
        <v>0</v>
      </c>
      <c r="V36" s="110">
        <f t="shared" si="0"/>
        <v>14</v>
      </c>
      <c r="W36" s="110">
        <v>5</v>
      </c>
    </row>
    <row r="37" spans="1:23" s="110" customFormat="1" ht="28.5">
      <c r="A37" s="367">
        <v>36</v>
      </c>
      <c r="B37" s="368" t="s">
        <v>769</v>
      </c>
      <c r="C37" s="369" t="s">
        <v>813</v>
      </c>
      <c r="D37" s="367" t="s">
        <v>532</v>
      </c>
      <c r="E37" s="367" t="s">
        <v>761</v>
      </c>
      <c r="F37" s="368" t="s">
        <v>1790</v>
      </c>
      <c r="G37" s="373" t="s">
        <v>473</v>
      </c>
      <c r="H37" s="486">
        <v>2071</v>
      </c>
      <c r="I37" s="377" t="s">
        <v>1420</v>
      </c>
      <c r="J37" s="110">
        <v>7</v>
      </c>
      <c r="K37" s="110">
        <v>0</v>
      </c>
      <c r="L37" s="110">
        <v>2</v>
      </c>
      <c r="M37" s="110">
        <v>0</v>
      </c>
      <c r="N37" s="110">
        <v>0</v>
      </c>
      <c r="O37" s="110">
        <v>0</v>
      </c>
      <c r="P37" s="110">
        <v>1</v>
      </c>
      <c r="Q37" s="110">
        <v>0</v>
      </c>
      <c r="R37" s="110">
        <v>2</v>
      </c>
      <c r="S37" s="110">
        <v>2</v>
      </c>
      <c r="T37" s="110">
        <v>1</v>
      </c>
      <c r="U37" s="110">
        <v>1</v>
      </c>
      <c r="V37" s="110">
        <f t="shared" si="0"/>
        <v>16</v>
      </c>
      <c r="W37" s="110">
        <v>7</v>
      </c>
    </row>
    <row r="38" spans="1:23" s="110" customFormat="1" ht="28.5">
      <c r="A38" s="367">
        <v>37</v>
      </c>
      <c r="B38" s="368" t="s">
        <v>769</v>
      </c>
      <c r="C38" s="369" t="s">
        <v>813</v>
      </c>
      <c r="D38" s="367" t="s">
        <v>532</v>
      </c>
      <c r="E38" s="367" t="s">
        <v>1427</v>
      </c>
      <c r="F38" s="372" t="s">
        <v>1338</v>
      </c>
      <c r="G38" s="373" t="s">
        <v>473</v>
      </c>
      <c r="H38" s="488">
        <v>982</v>
      </c>
      <c r="I38" s="377" t="s">
        <v>1420</v>
      </c>
      <c r="J38" s="110">
        <v>2</v>
      </c>
      <c r="K38" s="110">
        <v>2</v>
      </c>
      <c r="L38" s="110">
        <v>1</v>
      </c>
      <c r="M38" s="110">
        <v>0</v>
      </c>
      <c r="N38" s="110">
        <v>5</v>
      </c>
      <c r="O38" s="110">
        <v>0</v>
      </c>
      <c r="P38" s="110">
        <v>1</v>
      </c>
      <c r="Q38" s="110">
        <v>0</v>
      </c>
      <c r="R38" s="110">
        <v>2</v>
      </c>
      <c r="S38" s="110">
        <v>2</v>
      </c>
      <c r="T38" s="110">
        <v>0</v>
      </c>
      <c r="U38" s="110">
        <v>0</v>
      </c>
      <c r="V38" s="110">
        <f t="shared" si="0"/>
        <v>15</v>
      </c>
      <c r="W38" s="110">
        <v>5</v>
      </c>
    </row>
    <row r="39" spans="1:23" s="110" customFormat="1" ht="21">
      <c r="A39" s="367">
        <v>38</v>
      </c>
      <c r="B39" s="368" t="s">
        <v>1076</v>
      </c>
      <c r="C39" s="369" t="s">
        <v>429</v>
      </c>
      <c r="D39" s="367" t="s">
        <v>532</v>
      </c>
      <c r="E39" s="367" t="s">
        <v>430</v>
      </c>
      <c r="F39" s="368" t="s">
        <v>1791</v>
      </c>
      <c r="G39" s="373" t="s">
        <v>1108</v>
      </c>
      <c r="H39" s="486">
        <v>958</v>
      </c>
      <c r="I39" s="377" t="s">
        <v>1420</v>
      </c>
      <c r="J39" s="110">
        <v>4</v>
      </c>
      <c r="K39" s="110">
        <v>0</v>
      </c>
      <c r="L39" s="110">
        <v>2</v>
      </c>
      <c r="M39" s="110">
        <v>5</v>
      </c>
      <c r="N39" s="110">
        <v>1</v>
      </c>
      <c r="O39" s="110">
        <v>1</v>
      </c>
      <c r="P39" s="110">
        <v>0</v>
      </c>
      <c r="Q39" s="110">
        <v>0</v>
      </c>
      <c r="R39" s="110">
        <v>5</v>
      </c>
      <c r="S39" s="110">
        <v>12</v>
      </c>
      <c r="T39" s="110">
        <v>2</v>
      </c>
      <c r="U39" s="110">
        <v>0</v>
      </c>
      <c r="V39" s="110">
        <f t="shared" si="0"/>
        <v>32</v>
      </c>
      <c r="W39" s="110">
        <v>20</v>
      </c>
    </row>
    <row r="40" spans="1:23" s="110" customFormat="1" ht="42">
      <c r="A40" s="367">
        <v>39</v>
      </c>
      <c r="B40" s="368" t="s">
        <v>168</v>
      </c>
      <c r="C40" s="369" t="s">
        <v>576</v>
      </c>
      <c r="D40" s="367" t="s">
        <v>532</v>
      </c>
      <c r="E40" s="367" t="s">
        <v>396</v>
      </c>
      <c r="F40" s="368" t="s">
        <v>1792</v>
      </c>
      <c r="G40" s="373" t="s">
        <v>474</v>
      </c>
      <c r="H40" s="488">
        <v>3513</v>
      </c>
      <c r="I40" s="377" t="s">
        <v>1420</v>
      </c>
      <c r="J40" s="110">
        <v>1</v>
      </c>
      <c r="K40" s="110">
        <v>1</v>
      </c>
      <c r="L40" s="110">
        <v>3</v>
      </c>
      <c r="M40" s="110">
        <v>8</v>
      </c>
      <c r="N40" s="110">
        <v>2</v>
      </c>
      <c r="O40" s="110">
        <v>9</v>
      </c>
      <c r="P40" s="110">
        <v>6</v>
      </c>
      <c r="Q40" s="110">
        <v>1</v>
      </c>
      <c r="R40" s="110">
        <v>2</v>
      </c>
      <c r="S40" s="110">
        <v>2</v>
      </c>
      <c r="T40" s="110">
        <v>15</v>
      </c>
      <c r="U40" s="110">
        <v>2</v>
      </c>
      <c r="V40" s="110">
        <f t="shared" si="0"/>
        <v>52</v>
      </c>
      <c r="W40" s="110">
        <v>37</v>
      </c>
    </row>
    <row r="41" spans="1:23" s="110" customFormat="1" ht="31.5">
      <c r="A41" s="367">
        <v>40</v>
      </c>
      <c r="B41" s="556" t="s">
        <v>1213</v>
      </c>
      <c r="C41" s="369" t="s">
        <v>165</v>
      </c>
      <c r="D41" s="375" t="s">
        <v>1425</v>
      </c>
      <c r="E41" s="367" t="s">
        <v>163</v>
      </c>
      <c r="F41" s="368" t="s">
        <v>1793</v>
      </c>
      <c r="G41" s="373" t="s">
        <v>196</v>
      </c>
      <c r="H41" s="486">
        <v>1654</v>
      </c>
      <c r="I41" s="377" t="s">
        <v>1420</v>
      </c>
      <c r="J41" s="110">
        <v>1</v>
      </c>
      <c r="K41" s="110">
        <v>63</v>
      </c>
      <c r="L41" s="110">
        <v>115</v>
      </c>
      <c r="M41" s="110">
        <v>2</v>
      </c>
      <c r="N41" s="110">
        <v>7</v>
      </c>
      <c r="O41" s="110">
        <v>0</v>
      </c>
      <c r="P41" s="110">
        <v>0</v>
      </c>
      <c r="Q41" s="110">
        <v>0</v>
      </c>
      <c r="R41" s="110">
        <v>0</v>
      </c>
      <c r="S41" s="110">
        <v>0</v>
      </c>
      <c r="T41" s="110">
        <v>0</v>
      </c>
      <c r="U41" s="110">
        <v>0</v>
      </c>
      <c r="V41" s="110">
        <f t="shared" si="0"/>
        <v>188</v>
      </c>
      <c r="W41" s="110">
        <v>0</v>
      </c>
    </row>
    <row r="42" spans="1:23" s="110" customFormat="1" ht="31.5">
      <c r="A42" s="367">
        <v>41</v>
      </c>
      <c r="B42" s="368" t="s">
        <v>1076</v>
      </c>
      <c r="C42" s="369" t="s">
        <v>1027</v>
      </c>
      <c r="D42" s="367" t="s">
        <v>532</v>
      </c>
      <c r="E42" s="367" t="s">
        <v>1031</v>
      </c>
      <c r="F42" s="372" t="s">
        <v>1794</v>
      </c>
      <c r="G42" s="373" t="s">
        <v>1111</v>
      </c>
      <c r="H42" s="486">
        <v>2552</v>
      </c>
      <c r="I42" s="377" t="s">
        <v>1420</v>
      </c>
      <c r="J42" s="110">
        <v>11</v>
      </c>
      <c r="K42" s="110">
        <v>169</v>
      </c>
      <c r="L42" s="110">
        <v>14</v>
      </c>
      <c r="M42" s="110">
        <v>0</v>
      </c>
      <c r="N42" s="110">
        <v>4</v>
      </c>
      <c r="O42" s="110">
        <v>1</v>
      </c>
      <c r="P42" s="110">
        <v>3</v>
      </c>
      <c r="Q42" s="110">
        <v>2</v>
      </c>
      <c r="R42" s="110">
        <v>3</v>
      </c>
      <c r="S42" s="110">
        <v>13</v>
      </c>
      <c r="T42" s="110">
        <v>3</v>
      </c>
      <c r="U42" s="110">
        <v>3</v>
      </c>
      <c r="V42" s="110">
        <f t="shared" si="0"/>
        <v>226</v>
      </c>
      <c r="W42" s="110">
        <v>28</v>
      </c>
    </row>
    <row r="43" spans="1:23" s="110" customFormat="1" ht="31.5">
      <c r="A43" s="367">
        <v>42</v>
      </c>
      <c r="B43" s="368" t="s">
        <v>168</v>
      </c>
      <c r="C43" s="369" t="s">
        <v>1032</v>
      </c>
      <c r="D43" s="367" t="s">
        <v>532</v>
      </c>
      <c r="E43" s="367" t="s">
        <v>179</v>
      </c>
      <c r="F43" s="368" t="s">
        <v>1847</v>
      </c>
      <c r="G43" s="373" t="s">
        <v>1146</v>
      </c>
      <c r="H43" s="486">
        <v>2049</v>
      </c>
      <c r="I43" s="377" t="s">
        <v>1420</v>
      </c>
      <c r="J43" s="110">
        <v>16</v>
      </c>
      <c r="K43" s="110">
        <v>49</v>
      </c>
      <c r="L43" s="110">
        <v>23</v>
      </c>
      <c r="M43" s="110">
        <v>10</v>
      </c>
      <c r="N43" s="110">
        <v>4</v>
      </c>
      <c r="O43" s="110">
        <v>12</v>
      </c>
      <c r="P43" s="110">
        <v>10</v>
      </c>
      <c r="Q43" s="110">
        <v>25</v>
      </c>
      <c r="R43" s="110">
        <v>10</v>
      </c>
      <c r="S43" s="110">
        <v>9</v>
      </c>
      <c r="T43" s="110">
        <v>21</v>
      </c>
      <c r="U43" s="110">
        <v>17</v>
      </c>
      <c r="V43" s="110">
        <f t="shared" si="0"/>
        <v>206</v>
      </c>
      <c r="W43" s="110">
        <v>104</v>
      </c>
    </row>
    <row r="44" spans="1:23" s="110" customFormat="1" ht="31.5">
      <c r="A44" s="367">
        <v>43</v>
      </c>
      <c r="B44" s="368" t="s">
        <v>769</v>
      </c>
      <c r="C44" s="368" t="s">
        <v>804</v>
      </c>
      <c r="D44" s="367" t="s">
        <v>532</v>
      </c>
      <c r="E44" s="367" t="s">
        <v>1028</v>
      </c>
      <c r="F44" s="368" t="s">
        <v>1795</v>
      </c>
      <c r="G44" s="373" t="s">
        <v>1046</v>
      </c>
      <c r="H44" s="486">
        <v>1685</v>
      </c>
      <c r="I44" s="377" t="s">
        <v>1420</v>
      </c>
      <c r="J44" s="110">
        <v>3</v>
      </c>
      <c r="K44" s="110">
        <v>7</v>
      </c>
      <c r="L44" s="110">
        <v>2</v>
      </c>
      <c r="M44" s="110">
        <v>5</v>
      </c>
      <c r="N44" s="110">
        <v>1</v>
      </c>
      <c r="O44" s="110">
        <v>6</v>
      </c>
      <c r="P44" s="110">
        <v>3</v>
      </c>
      <c r="Q44" s="110">
        <v>5</v>
      </c>
      <c r="R44" s="110">
        <v>3</v>
      </c>
      <c r="S44" s="110">
        <v>2</v>
      </c>
      <c r="T44" s="110">
        <v>5</v>
      </c>
      <c r="U44" s="110">
        <v>2</v>
      </c>
      <c r="V44" s="110">
        <f t="shared" si="0"/>
        <v>44</v>
      </c>
      <c r="W44" s="110">
        <v>26</v>
      </c>
    </row>
    <row r="45" spans="1:23" s="110" customFormat="1" ht="28.5">
      <c r="A45" s="367">
        <v>44</v>
      </c>
      <c r="B45" s="368" t="s">
        <v>476</v>
      </c>
      <c r="C45" s="368" t="s">
        <v>778</v>
      </c>
      <c r="D45" s="367" t="s">
        <v>532</v>
      </c>
      <c r="E45" s="367" t="s">
        <v>779</v>
      </c>
      <c r="F45" s="372" t="s">
        <v>1796</v>
      </c>
      <c r="G45" s="373" t="s">
        <v>1121</v>
      </c>
      <c r="H45" s="486">
        <v>4798</v>
      </c>
      <c r="I45" s="377" t="s">
        <v>1420</v>
      </c>
      <c r="J45" s="110">
        <v>5</v>
      </c>
      <c r="K45" s="110">
        <v>11</v>
      </c>
      <c r="L45" s="110">
        <v>3</v>
      </c>
      <c r="M45" s="110">
        <v>4</v>
      </c>
      <c r="N45" s="110">
        <v>1</v>
      </c>
      <c r="O45" s="110">
        <v>1</v>
      </c>
      <c r="P45" s="110">
        <v>8</v>
      </c>
      <c r="Q45" s="110">
        <v>3</v>
      </c>
      <c r="R45" s="110">
        <v>1</v>
      </c>
      <c r="S45" s="110">
        <v>2</v>
      </c>
      <c r="T45" s="110">
        <v>2</v>
      </c>
      <c r="U45" s="110">
        <v>0</v>
      </c>
      <c r="V45" s="110">
        <f t="shared" si="0"/>
        <v>41</v>
      </c>
      <c r="W45" s="110">
        <v>17</v>
      </c>
    </row>
    <row r="46" spans="1:23" s="110" customFormat="1" ht="21">
      <c r="A46" s="367">
        <v>45</v>
      </c>
      <c r="B46" s="368" t="s">
        <v>476</v>
      </c>
      <c r="C46" s="369" t="s">
        <v>776</v>
      </c>
      <c r="D46" s="367" t="s">
        <v>532</v>
      </c>
      <c r="E46" s="367" t="s">
        <v>777</v>
      </c>
      <c r="F46" s="368" t="s">
        <v>1797</v>
      </c>
      <c r="G46" s="373" t="s">
        <v>1047</v>
      </c>
      <c r="H46" s="486" t="s">
        <v>1274</v>
      </c>
      <c r="I46" s="377" t="s">
        <v>1420</v>
      </c>
      <c r="J46" s="110">
        <v>0</v>
      </c>
      <c r="K46" s="110">
        <v>1</v>
      </c>
      <c r="L46" s="110">
        <v>5</v>
      </c>
      <c r="M46" s="110">
        <v>7</v>
      </c>
      <c r="N46" s="110">
        <v>0</v>
      </c>
      <c r="O46" s="110">
        <v>1</v>
      </c>
      <c r="P46" s="110">
        <v>2</v>
      </c>
      <c r="Q46" s="110">
        <v>10</v>
      </c>
      <c r="R46" s="110">
        <v>4</v>
      </c>
      <c r="S46" s="110">
        <v>3</v>
      </c>
      <c r="T46" s="110">
        <v>1</v>
      </c>
      <c r="U46" s="110">
        <v>0</v>
      </c>
      <c r="V46" s="110">
        <f t="shared" si="0"/>
        <v>34</v>
      </c>
      <c r="W46" s="110">
        <v>21</v>
      </c>
    </row>
    <row r="47" spans="1:23" s="110" customFormat="1" ht="31.5">
      <c r="A47" s="367">
        <v>46</v>
      </c>
      <c r="B47" s="368" t="s">
        <v>769</v>
      </c>
      <c r="C47" s="368" t="s">
        <v>495</v>
      </c>
      <c r="D47" s="367" t="s">
        <v>532</v>
      </c>
      <c r="E47" s="367" t="s">
        <v>1082</v>
      </c>
      <c r="F47" s="368" t="s">
        <v>87</v>
      </c>
      <c r="G47" s="373" t="s">
        <v>1083</v>
      </c>
      <c r="H47" s="486">
        <v>4631</v>
      </c>
      <c r="I47" s="377" t="s">
        <v>1420</v>
      </c>
      <c r="J47" s="110">
        <v>1</v>
      </c>
      <c r="K47" s="110">
        <v>3</v>
      </c>
      <c r="L47" s="110">
        <v>3</v>
      </c>
      <c r="M47" s="110">
        <v>1</v>
      </c>
      <c r="N47" s="110">
        <v>0</v>
      </c>
      <c r="O47" s="110">
        <v>0</v>
      </c>
      <c r="P47" s="110">
        <v>1</v>
      </c>
      <c r="Q47" s="110">
        <v>0</v>
      </c>
      <c r="R47" s="110">
        <v>0</v>
      </c>
      <c r="S47" s="110">
        <v>1</v>
      </c>
      <c r="T47" s="110">
        <v>0</v>
      </c>
      <c r="U47" s="110">
        <v>0</v>
      </c>
      <c r="V47" s="110">
        <f t="shared" si="0"/>
        <v>10</v>
      </c>
      <c r="W47" s="110">
        <v>2</v>
      </c>
    </row>
    <row r="48" spans="1:23" s="110" customFormat="1" ht="42.75">
      <c r="A48" s="367">
        <v>47</v>
      </c>
      <c r="B48" s="368" t="s">
        <v>168</v>
      </c>
      <c r="C48" s="368" t="s">
        <v>440</v>
      </c>
      <c r="D48" s="367" t="s">
        <v>532</v>
      </c>
      <c r="E48" s="367" t="s">
        <v>441</v>
      </c>
      <c r="F48" s="368" t="s">
        <v>1798</v>
      </c>
      <c r="G48" s="373" t="s">
        <v>527</v>
      </c>
      <c r="H48" s="486">
        <v>2586</v>
      </c>
      <c r="I48" s="377" t="s">
        <v>1420</v>
      </c>
      <c r="J48" s="110">
        <v>2</v>
      </c>
      <c r="K48" s="110">
        <v>2</v>
      </c>
      <c r="L48" s="110">
        <v>2</v>
      </c>
      <c r="M48" s="110">
        <v>0</v>
      </c>
      <c r="N48" s="110">
        <v>0</v>
      </c>
      <c r="O48" s="110">
        <v>0</v>
      </c>
      <c r="P48" s="110">
        <v>0</v>
      </c>
      <c r="Q48" s="110">
        <v>1</v>
      </c>
      <c r="R48" s="110">
        <v>0</v>
      </c>
      <c r="S48" s="110">
        <v>2</v>
      </c>
      <c r="T48" s="110">
        <v>3</v>
      </c>
      <c r="U48" s="110">
        <v>1</v>
      </c>
      <c r="V48" s="110">
        <f t="shared" si="0"/>
        <v>13</v>
      </c>
      <c r="W48" s="110">
        <v>7</v>
      </c>
    </row>
    <row r="49" spans="1:23" s="110" customFormat="1" ht="28.5">
      <c r="A49" s="367">
        <v>48</v>
      </c>
      <c r="B49" s="368" t="s">
        <v>769</v>
      </c>
      <c r="C49" s="368" t="s">
        <v>896</v>
      </c>
      <c r="D49" s="367" t="s">
        <v>532</v>
      </c>
      <c r="E49" s="367" t="s">
        <v>765</v>
      </c>
      <c r="F49" s="368" t="s">
        <v>1799</v>
      </c>
      <c r="G49" s="373" t="s">
        <v>393</v>
      </c>
      <c r="H49" s="486">
        <v>1512</v>
      </c>
      <c r="I49" s="377" t="s">
        <v>1420</v>
      </c>
      <c r="J49" s="110">
        <v>1</v>
      </c>
      <c r="K49" s="110">
        <v>1</v>
      </c>
      <c r="L49" s="110">
        <v>70</v>
      </c>
      <c r="M49" s="110">
        <v>0</v>
      </c>
      <c r="N49" s="110">
        <v>2</v>
      </c>
      <c r="O49" s="110">
        <v>0</v>
      </c>
      <c r="P49" s="110">
        <v>0</v>
      </c>
      <c r="Q49" s="110">
        <v>0</v>
      </c>
      <c r="R49" s="110">
        <v>0</v>
      </c>
      <c r="S49" s="110">
        <v>1</v>
      </c>
      <c r="T49" s="110">
        <v>0</v>
      </c>
      <c r="U49" s="110">
        <v>0</v>
      </c>
      <c r="V49" s="110">
        <f t="shared" si="0"/>
        <v>75</v>
      </c>
      <c r="W49" s="110">
        <v>1</v>
      </c>
    </row>
    <row r="50" spans="1:23" s="110" customFormat="1" ht="28.5">
      <c r="A50" s="367">
        <v>49</v>
      </c>
      <c r="B50" s="368" t="s">
        <v>769</v>
      </c>
      <c r="C50" s="368" t="s">
        <v>690</v>
      </c>
      <c r="D50" s="367" t="s">
        <v>532</v>
      </c>
      <c r="E50" s="367" t="s">
        <v>184</v>
      </c>
      <c r="F50" s="368" t="s">
        <v>1800</v>
      </c>
      <c r="G50" s="373" t="s">
        <v>873</v>
      </c>
      <c r="H50" s="486">
        <v>1715</v>
      </c>
      <c r="I50" s="377" t="s">
        <v>1420</v>
      </c>
      <c r="J50" s="110">
        <v>2</v>
      </c>
      <c r="K50" s="110">
        <v>127</v>
      </c>
      <c r="L50" s="110">
        <v>6</v>
      </c>
      <c r="M50" s="110">
        <v>0</v>
      </c>
      <c r="N50" s="110">
        <v>0</v>
      </c>
      <c r="O50" s="110">
        <v>0</v>
      </c>
      <c r="P50" s="110">
        <v>0</v>
      </c>
      <c r="Q50" s="110">
        <v>0</v>
      </c>
      <c r="R50" s="110">
        <v>0</v>
      </c>
      <c r="S50" s="110">
        <v>8</v>
      </c>
      <c r="T50" s="110">
        <v>1</v>
      </c>
      <c r="U50" s="110">
        <v>4</v>
      </c>
      <c r="V50" s="110">
        <f t="shared" si="0"/>
        <v>148</v>
      </c>
      <c r="W50" s="110">
        <v>13</v>
      </c>
    </row>
    <row r="51" spans="1:23" s="110" customFormat="1" ht="31.5">
      <c r="A51" s="367">
        <v>50</v>
      </c>
      <c r="B51" s="368" t="s">
        <v>769</v>
      </c>
      <c r="C51" s="368" t="s">
        <v>809</v>
      </c>
      <c r="D51" s="367" t="s">
        <v>532</v>
      </c>
      <c r="E51" s="367" t="s">
        <v>848</v>
      </c>
      <c r="F51" s="368" t="s">
        <v>1801</v>
      </c>
      <c r="G51" s="373" t="s">
        <v>849</v>
      </c>
      <c r="H51" s="486">
        <v>3969</v>
      </c>
      <c r="I51" s="377" t="s">
        <v>1420</v>
      </c>
      <c r="J51" s="110">
        <v>2</v>
      </c>
      <c r="K51" s="110">
        <v>1</v>
      </c>
      <c r="L51" s="110">
        <v>3</v>
      </c>
      <c r="M51" s="110">
        <v>0</v>
      </c>
      <c r="N51" s="110">
        <v>2</v>
      </c>
      <c r="O51" s="110">
        <v>1</v>
      </c>
      <c r="P51" s="110">
        <v>1</v>
      </c>
      <c r="Q51" s="110">
        <v>13</v>
      </c>
      <c r="R51" s="110">
        <v>1</v>
      </c>
      <c r="S51" s="110">
        <v>6</v>
      </c>
      <c r="T51" s="110">
        <v>0</v>
      </c>
      <c r="U51" s="110">
        <v>3</v>
      </c>
      <c r="V51" s="110">
        <f t="shared" si="0"/>
        <v>33</v>
      </c>
      <c r="W51" s="110">
        <v>25</v>
      </c>
    </row>
    <row r="52" spans="1:23" s="110" customFormat="1" ht="42.75">
      <c r="A52" s="367">
        <v>51</v>
      </c>
      <c r="B52" s="368" t="s">
        <v>1428</v>
      </c>
      <c r="C52" s="368" t="s">
        <v>745</v>
      </c>
      <c r="D52" s="375" t="s">
        <v>1425</v>
      </c>
      <c r="E52" s="367" t="s">
        <v>181</v>
      </c>
      <c r="F52" s="368" t="s">
        <v>1802</v>
      </c>
      <c r="G52" s="373" t="s">
        <v>1107</v>
      </c>
      <c r="H52" s="486">
        <v>12016</v>
      </c>
      <c r="I52" s="377" t="s">
        <v>1420</v>
      </c>
      <c r="J52" s="110">
        <v>115</v>
      </c>
      <c r="K52" s="110">
        <v>66</v>
      </c>
      <c r="L52" s="110">
        <v>64</v>
      </c>
      <c r="M52" s="110">
        <v>82</v>
      </c>
      <c r="N52" s="110">
        <v>80</v>
      </c>
      <c r="O52" s="110">
        <v>52</v>
      </c>
      <c r="P52" s="110">
        <v>62</v>
      </c>
      <c r="Q52" s="110">
        <v>82</v>
      </c>
      <c r="R52" s="110">
        <v>124</v>
      </c>
      <c r="S52" s="110">
        <v>110</v>
      </c>
      <c r="T52" s="110">
        <v>108</v>
      </c>
      <c r="U52" s="110">
        <v>81</v>
      </c>
      <c r="V52" s="110">
        <f t="shared" si="0"/>
        <v>1026</v>
      </c>
      <c r="W52" s="110">
        <v>619</v>
      </c>
    </row>
    <row r="53" spans="1:23" s="110" customFormat="1" ht="31.5">
      <c r="A53" s="367">
        <v>52</v>
      </c>
      <c r="B53" s="368" t="s">
        <v>1424</v>
      </c>
      <c r="C53" s="368" t="s">
        <v>349</v>
      </c>
      <c r="D53" s="375" t="s">
        <v>1425</v>
      </c>
      <c r="E53" s="367" t="s">
        <v>767</v>
      </c>
      <c r="F53" s="368" t="s">
        <v>1803</v>
      </c>
      <c r="G53" s="373" t="s">
        <v>1114</v>
      </c>
      <c r="H53" s="486">
        <v>1059</v>
      </c>
      <c r="I53" s="377" t="s">
        <v>1420</v>
      </c>
      <c r="J53" s="110">
        <v>2</v>
      </c>
      <c r="K53" s="110">
        <v>2</v>
      </c>
      <c r="L53" s="110">
        <v>43</v>
      </c>
      <c r="M53" s="110">
        <v>2</v>
      </c>
      <c r="N53" s="110">
        <v>3</v>
      </c>
      <c r="O53" s="110">
        <v>1</v>
      </c>
      <c r="P53" s="110">
        <v>2</v>
      </c>
      <c r="Q53" s="110">
        <v>1</v>
      </c>
      <c r="R53" s="110">
        <v>1</v>
      </c>
      <c r="S53" s="110">
        <v>3</v>
      </c>
      <c r="T53" s="110">
        <v>0</v>
      </c>
      <c r="U53" s="110">
        <v>0</v>
      </c>
      <c r="V53" s="110">
        <f t="shared" si="0"/>
        <v>60</v>
      </c>
      <c r="W53" s="110">
        <v>8</v>
      </c>
    </row>
    <row r="54" spans="1:23" s="110" customFormat="1" ht="42.75">
      <c r="A54" s="367">
        <v>53</v>
      </c>
      <c r="B54" s="368" t="s">
        <v>168</v>
      </c>
      <c r="C54" s="368" t="s">
        <v>432</v>
      </c>
      <c r="D54" s="367" t="s">
        <v>532</v>
      </c>
      <c r="E54" s="367" t="s">
        <v>433</v>
      </c>
      <c r="F54" s="368" t="s">
        <v>1804</v>
      </c>
      <c r="G54" s="373" t="s">
        <v>1145</v>
      </c>
      <c r="H54" s="486">
        <v>2533</v>
      </c>
      <c r="I54" s="377" t="s">
        <v>1420</v>
      </c>
      <c r="J54" s="110">
        <v>6</v>
      </c>
      <c r="K54" s="110">
        <v>2</v>
      </c>
      <c r="L54" s="110">
        <v>13</v>
      </c>
      <c r="M54" s="110">
        <v>2</v>
      </c>
      <c r="N54" s="110">
        <v>2</v>
      </c>
      <c r="O54" s="110">
        <v>2</v>
      </c>
      <c r="P54" s="110">
        <v>3</v>
      </c>
      <c r="Q54" s="110">
        <v>1</v>
      </c>
      <c r="R54" s="110">
        <v>2</v>
      </c>
      <c r="S54" s="110">
        <v>3</v>
      </c>
      <c r="T54" s="110">
        <v>8</v>
      </c>
      <c r="U54" s="110">
        <v>14</v>
      </c>
      <c r="V54" s="110">
        <f t="shared" si="0"/>
        <v>58</v>
      </c>
      <c r="W54" s="110">
        <v>33</v>
      </c>
    </row>
    <row r="55" spans="1:23" s="110" customFormat="1" ht="31.5">
      <c r="A55" s="367">
        <v>54</v>
      </c>
      <c r="B55" s="368" t="s">
        <v>168</v>
      </c>
      <c r="C55" s="369" t="s">
        <v>429</v>
      </c>
      <c r="D55" s="367" t="s">
        <v>532</v>
      </c>
      <c r="E55" s="367" t="s">
        <v>431</v>
      </c>
      <c r="F55" s="368" t="s">
        <v>1805</v>
      </c>
      <c r="G55" s="373" t="s">
        <v>1145</v>
      </c>
      <c r="H55" s="486">
        <v>2533</v>
      </c>
      <c r="I55" s="377" t="s">
        <v>1420</v>
      </c>
      <c r="J55" s="110">
        <v>7</v>
      </c>
      <c r="K55" s="110">
        <v>9</v>
      </c>
      <c r="L55" s="110">
        <v>14</v>
      </c>
      <c r="M55" s="110">
        <v>9</v>
      </c>
      <c r="N55" s="110">
        <v>28</v>
      </c>
      <c r="O55" s="110">
        <v>14</v>
      </c>
      <c r="P55" s="110">
        <v>4</v>
      </c>
      <c r="Q55" s="110">
        <v>6</v>
      </c>
      <c r="R55" s="110">
        <v>10</v>
      </c>
      <c r="S55" s="110">
        <v>17</v>
      </c>
      <c r="T55" s="110">
        <v>21</v>
      </c>
      <c r="U55" s="110">
        <v>1</v>
      </c>
      <c r="V55" s="110">
        <f t="shared" si="0"/>
        <v>140</v>
      </c>
      <c r="W55" s="110">
        <v>73</v>
      </c>
    </row>
    <row r="56" spans="1:23" s="110" customFormat="1" ht="28.5">
      <c r="A56" s="367">
        <v>55</v>
      </c>
      <c r="B56" s="368" t="s">
        <v>1429</v>
      </c>
      <c r="C56" s="369" t="s">
        <v>1129</v>
      </c>
      <c r="D56" s="375" t="s">
        <v>1425</v>
      </c>
      <c r="E56" s="367" t="s">
        <v>744</v>
      </c>
      <c r="F56" s="368" t="s">
        <v>1806</v>
      </c>
      <c r="G56" s="373" t="s">
        <v>1106</v>
      </c>
      <c r="H56" s="486">
        <v>2862</v>
      </c>
      <c r="I56" s="377" t="s">
        <v>1420</v>
      </c>
      <c r="J56" s="110">
        <v>5</v>
      </c>
      <c r="K56" s="110">
        <v>18</v>
      </c>
      <c r="L56" s="110">
        <v>17</v>
      </c>
      <c r="M56" s="110">
        <v>7</v>
      </c>
      <c r="N56" s="110">
        <v>4</v>
      </c>
      <c r="O56" s="110">
        <v>5</v>
      </c>
      <c r="P56" s="110">
        <v>4</v>
      </c>
      <c r="Q56" s="110">
        <v>4</v>
      </c>
      <c r="R56" s="110">
        <v>4</v>
      </c>
      <c r="S56" s="110">
        <v>11</v>
      </c>
      <c r="T56" s="110">
        <v>11</v>
      </c>
      <c r="U56" s="110">
        <v>4</v>
      </c>
      <c r="V56" s="110">
        <f t="shared" si="0"/>
        <v>94</v>
      </c>
      <c r="W56" s="110">
        <v>43</v>
      </c>
    </row>
    <row r="57" spans="1:23" s="110" customFormat="1" ht="21">
      <c r="A57" s="367">
        <v>56</v>
      </c>
      <c r="B57" s="368" t="s">
        <v>1149</v>
      </c>
      <c r="C57" s="368" t="s">
        <v>1129</v>
      </c>
      <c r="D57" s="367" t="s">
        <v>532</v>
      </c>
      <c r="E57" s="367" t="s">
        <v>182</v>
      </c>
      <c r="F57" s="368" t="s">
        <v>1807</v>
      </c>
      <c r="G57" s="373" t="s">
        <v>1106</v>
      </c>
      <c r="H57" s="486">
        <v>611</v>
      </c>
      <c r="I57" s="377" t="s">
        <v>1420</v>
      </c>
      <c r="J57" s="110">
        <v>3</v>
      </c>
      <c r="K57" s="110">
        <v>9</v>
      </c>
      <c r="L57" s="110">
        <v>11</v>
      </c>
      <c r="M57" s="110">
        <v>3</v>
      </c>
      <c r="N57" s="110">
        <v>8</v>
      </c>
      <c r="O57" s="110">
        <v>3</v>
      </c>
      <c r="P57" s="110">
        <v>2</v>
      </c>
      <c r="Q57" s="110">
        <v>3</v>
      </c>
      <c r="R57" s="110">
        <v>3</v>
      </c>
      <c r="S57" s="110">
        <v>4</v>
      </c>
      <c r="T57" s="110">
        <v>1</v>
      </c>
      <c r="U57" s="110">
        <v>5</v>
      </c>
      <c r="V57" s="110">
        <f t="shared" ref="V57:V72" si="1">SUM(J57:U57)</f>
        <v>55</v>
      </c>
      <c r="W57" s="110">
        <v>21</v>
      </c>
    </row>
    <row r="58" spans="1:23" s="110" customFormat="1" ht="31.5">
      <c r="A58" s="367">
        <v>57</v>
      </c>
      <c r="B58" s="368" t="s">
        <v>769</v>
      </c>
      <c r="C58" s="368" t="s">
        <v>871</v>
      </c>
      <c r="D58" s="375" t="s">
        <v>532</v>
      </c>
      <c r="E58" s="367" t="s">
        <v>183</v>
      </c>
      <c r="F58" s="368" t="s">
        <v>1808</v>
      </c>
      <c r="G58" s="373" t="s">
        <v>1113</v>
      </c>
      <c r="H58" s="486">
        <v>572</v>
      </c>
      <c r="I58" s="377" t="s">
        <v>1420</v>
      </c>
      <c r="J58" s="110">
        <v>0</v>
      </c>
      <c r="K58" s="110">
        <v>0</v>
      </c>
      <c r="L58" s="110">
        <v>1</v>
      </c>
      <c r="M58" s="110">
        <v>0</v>
      </c>
      <c r="N58" s="110">
        <v>0</v>
      </c>
      <c r="O58" s="110">
        <v>0</v>
      </c>
      <c r="P58" s="110">
        <v>2</v>
      </c>
      <c r="Q58" s="110">
        <v>0</v>
      </c>
      <c r="R58" s="110">
        <v>0</v>
      </c>
      <c r="S58" s="110">
        <v>0</v>
      </c>
      <c r="T58" s="110">
        <v>0</v>
      </c>
      <c r="U58" s="110">
        <v>0</v>
      </c>
      <c r="V58" s="110">
        <f t="shared" si="1"/>
        <v>3</v>
      </c>
      <c r="W58" s="110">
        <v>2</v>
      </c>
    </row>
    <row r="59" spans="1:23" s="110" customFormat="1" ht="16.7" customHeight="1">
      <c r="A59" s="367">
        <v>58</v>
      </c>
      <c r="B59" s="368" t="s">
        <v>769</v>
      </c>
      <c r="C59" s="369" t="s">
        <v>876</v>
      </c>
      <c r="D59" s="375" t="s">
        <v>532</v>
      </c>
      <c r="E59" s="367" t="s">
        <v>877</v>
      </c>
      <c r="F59" s="368" t="s">
        <v>1809</v>
      </c>
      <c r="G59" s="373" t="s">
        <v>878</v>
      </c>
      <c r="H59" s="486">
        <v>1123</v>
      </c>
      <c r="I59" s="377" t="s">
        <v>1420</v>
      </c>
      <c r="J59" s="110">
        <v>1</v>
      </c>
      <c r="K59" s="110">
        <v>32</v>
      </c>
      <c r="L59" s="110">
        <v>2</v>
      </c>
      <c r="M59" s="110">
        <v>0</v>
      </c>
      <c r="N59" s="110">
        <v>2</v>
      </c>
      <c r="O59" s="110">
        <v>2</v>
      </c>
      <c r="P59" s="110">
        <v>1</v>
      </c>
      <c r="Q59" s="110">
        <v>0</v>
      </c>
      <c r="R59" s="110">
        <v>3</v>
      </c>
      <c r="S59" s="110">
        <v>1</v>
      </c>
      <c r="T59" s="110">
        <v>0</v>
      </c>
      <c r="U59" s="110">
        <v>0</v>
      </c>
      <c r="V59" s="110">
        <f t="shared" si="1"/>
        <v>44</v>
      </c>
      <c r="W59" s="110">
        <v>7</v>
      </c>
    </row>
    <row r="60" spans="1:23" s="110" customFormat="1" ht="16.7" customHeight="1">
      <c r="A60" s="367">
        <v>59</v>
      </c>
      <c r="B60" s="368" t="s">
        <v>769</v>
      </c>
      <c r="C60" s="369" t="s">
        <v>871</v>
      </c>
      <c r="D60" s="375" t="s">
        <v>532</v>
      </c>
      <c r="E60" s="367" t="s">
        <v>872</v>
      </c>
      <c r="F60" s="372" t="s">
        <v>1810</v>
      </c>
      <c r="G60" s="373" t="s">
        <v>757</v>
      </c>
      <c r="H60" s="486">
        <v>523</v>
      </c>
      <c r="I60" s="377" t="s">
        <v>1420</v>
      </c>
      <c r="J60" s="110">
        <v>1</v>
      </c>
      <c r="K60" s="110">
        <v>32</v>
      </c>
      <c r="L60" s="110">
        <v>41</v>
      </c>
      <c r="M60" s="110">
        <v>0</v>
      </c>
      <c r="N60" s="110">
        <v>0</v>
      </c>
      <c r="O60" s="110">
        <v>0</v>
      </c>
      <c r="P60" s="110">
        <v>0</v>
      </c>
      <c r="Q60" s="110">
        <v>0</v>
      </c>
      <c r="R60" s="110">
        <v>0</v>
      </c>
      <c r="S60" s="110">
        <v>1</v>
      </c>
      <c r="T60" s="110">
        <v>0</v>
      </c>
      <c r="U60" s="110">
        <v>0</v>
      </c>
      <c r="V60" s="110">
        <f t="shared" si="1"/>
        <v>75</v>
      </c>
      <c r="W60" s="110">
        <v>1</v>
      </c>
    </row>
    <row r="61" spans="1:23" s="110" customFormat="1" ht="16.7" customHeight="1">
      <c r="A61" s="367">
        <v>60</v>
      </c>
      <c r="B61" s="368" t="s">
        <v>1056</v>
      </c>
      <c r="C61" s="368" t="s">
        <v>458</v>
      </c>
      <c r="D61" s="367" t="s">
        <v>532</v>
      </c>
      <c r="E61" s="367" t="s">
        <v>1828</v>
      </c>
      <c r="F61" s="368" t="s">
        <v>1811</v>
      </c>
      <c r="G61" s="373"/>
      <c r="H61" s="486">
        <v>475</v>
      </c>
      <c r="I61" s="377" t="s">
        <v>1420</v>
      </c>
      <c r="J61" s="110">
        <v>0</v>
      </c>
      <c r="K61" s="110">
        <v>0</v>
      </c>
      <c r="L61" s="110">
        <v>7</v>
      </c>
      <c r="M61" s="110">
        <v>0</v>
      </c>
      <c r="N61" s="110">
        <v>0</v>
      </c>
      <c r="O61" s="110">
        <v>0</v>
      </c>
      <c r="P61" s="110">
        <v>0</v>
      </c>
      <c r="Q61" s="110">
        <v>0</v>
      </c>
      <c r="R61" s="110">
        <v>0</v>
      </c>
      <c r="S61" s="110">
        <v>0</v>
      </c>
      <c r="T61" s="110">
        <v>0</v>
      </c>
      <c r="U61" s="110">
        <v>0</v>
      </c>
      <c r="V61" s="110">
        <f t="shared" si="1"/>
        <v>7</v>
      </c>
      <c r="W61" s="110">
        <v>0</v>
      </c>
    </row>
    <row r="62" spans="1:23" s="110" customFormat="1" ht="16.7" customHeight="1">
      <c r="A62" s="367">
        <v>61</v>
      </c>
      <c r="B62" s="368" t="s">
        <v>374</v>
      </c>
      <c r="C62" s="369" t="s">
        <v>195</v>
      </c>
      <c r="D62" s="367" t="s">
        <v>532</v>
      </c>
      <c r="E62" s="367" t="s">
        <v>187</v>
      </c>
      <c r="F62" s="368" t="s">
        <v>1812</v>
      </c>
      <c r="G62" s="373"/>
      <c r="H62" s="486">
        <v>240</v>
      </c>
      <c r="I62" s="377" t="s">
        <v>1420</v>
      </c>
      <c r="J62" s="110">
        <v>1</v>
      </c>
      <c r="K62" s="110">
        <v>0</v>
      </c>
      <c r="L62" s="110">
        <v>2</v>
      </c>
      <c r="M62" s="110">
        <v>1</v>
      </c>
      <c r="N62" s="110">
        <v>0</v>
      </c>
      <c r="O62" s="110">
        <v>1</v>
      </c>
      <c r="P62" s="110">
        <v>1</v>
      </c>
      <c r="Q62" s="110">
        <v>0</v>
      </c>
      <c r="R62" s="110">
        <v>0</v>
      </c>
      <c r="S62" s="110">
        <v>0</v>
      </c>
      <c r="T62" s="110">
        <v>0</v>
      </c>
      <c r="U62" s="110">
        <v>0</v>
      </c>
      <c r="V62" s="110">
        <f t="shared" si="1"/>
        <v>6</v>
      </c>
      <c r="W62" s="110">
        <v>2</v>
      </c>
    </row>
    <row r="63" spans="1:23" s="110" customFormat="1" ht="16.7" customHeight="1">
      <c r="A63" s="367">
        <v>62</v>
      </c>
      <c r="B63" s="368" t="s">
        <v>769</v>
      </c>
      <c r="C63" s="369" t="s">
        <v>1051</v>
      </c>
      <c r="D63" s="367" t="s">
        <v>532</v>
      </c>
      <c r="E63" s="367" t="s">
        <v>566</v>
      </c>
      <c r="F63" s="372" t="s">
        <v>559</v>
      </c>
      <c r="G63" s="373"/>
      <c r="H63" s="486">
        <v>403</v>
      </c>
      <c r="I63" s="377" t="s">
        <v>1420</v>
      </c>
      <c r="J63" s="110">
        <v>2</v>
      </c>
      <c r="K63" s="110">
        <v>0</v>
      </c>
      <c r="L63" s="110">
        <v>21</v>
      </c>
      <c r="M63" s="110">
        <v>0</v>
      </c>
      <c r="N63" s="110">
        <v>0</v>
      </c>
      <c r="O63" s="110">
        <v>2</v>
      </c>
      <c r="P63" s="110">
        <v>1</v>
      </c>
      <c r="Q63" s="110">
        <v>2</v>
      </c>
      <c r="R63" s="110">
        <v>0</v>
      </c>
      <c r="S63" s="110">
        <v>1</v>
      </c>
      <c r="T63" s="110">
        <v>1</v>
      </c>
      <c r="U63" s="110">
        <v>0</v>
      </c>
      <c r="V63" s="110">
        <f t="shared" si="1"/>
        <v>30</v>
      </c>
      <c r="W63" s="110">
        <v>7</v>
      </c>
    </row>
    <row r="64" spans="1:23" s="110" customFormat="1" ht="21">
      <c r="A64" s="367">
        <v>63</v>
      </c>
      <c r="B64" s="368" t="s">
        <v>769</v>
      </c>
      <c r="C64" s="369" t="s">
        <v>770</v>
      </c>
      <c r="D64" s="367" t="s">
        <v>532</v>
      </c>
      <c r="E64" s="367" t="s">
        <v>1102</v>
      </c>
      <c r="F64" s="372" t="s">
        <v>1848</v>
      </c>
      <c r="G64" s="373" t="s">
        <v>1022</v>
      </c>
      <c r="H64" s="557">
        <v>1364</v>
      </c>
      <c r="I64" s="377" t="s">
        <v>202</v>
      </c>
      <c r="J64" s="110">
        <v>1</v>
      </c>
      <c r="K64" s="110">
        <v>0</v>
      </c>
      <c r="L64" s="110">
        <v>75</v>
      </c>
      <c r="M64" s="110">
        <v>4</v>
      </c>
      <c r="N64" s="110">
        <v>2</v>
      </c>
      <c r="O64" s="110">
        <v>0</v>
      </c>
      <c r="P64" s="110">
        <v>0</v>
      </c>
      <c r="Q64" s="110">
        <v>0</v>
      </c>
      <c r="R64" s="110">
        <v>0</v>
      </c>
      <c r="S64" s="110">
        <v>1</v>
      </c>
      <c r="T64" s="110">
        <v>0</v>
      </c>
      <c r="U64" s="110">
        <v>0</v>
      </c>
      <c r="V64" s="110">
        <f t="shared" si="1"/>
        <v>83</v>
      </c>
      <c r="W64" s="110">
        <v>1</v>
      </c>
    </row>
    <row r="65" spans="1:23" s="110" customFormat="1" ht="21">
      <c r="A65" s="367">
        <v>64</v>
      </c>
      <c r="B65" s="368" t="s">
        <v>769</v>
      </c>
      <c r="C65" s="369" t="s">
        <v>456</v>
      </c>
      <c r="D65" s="367" t="s">
        <v>532</v>
      </c>
      <c r="E65" s="367" t="s">
        <v>459</v>
      </c>
      <c r="F65" s="372" t="s">
        <v>1813</v>
      </c>
      <c r="G65" s="373" t="s">
        <v>1022</v>
      </c>
      <c r="H65" s="557">
        <v>686</v>
      </c>
      <c r="I65" s="377" t="s">
        <v>202</v>
      </c>
      <c r="J65" s="110">
        <v>1</v>
      </c>
      <c r="K65" s="110">
        <v>2</v>
      </c>
      <c r="L65" s="110">
        <v>48</v>
      </c>
      <c r="M65" s="110">
        <v>8</v>
      </c>
      <c r="N65" s="110">
        <v>2</v>
      </c>
      <c r="O65" s="110">
        <v>0</v>
      </c>
      <c r="P65" s="110">
        <v>0</v>
      </c>
      <c r="Q65" s="110">
        <v>1</v>
      </c>
      <c r="R65" s="110">
        <v>1</v>
      </c>
      <c r="S65" s="110">
        <v>3</v>
      </c>
      <c r="T65" s="110">
        <v>0</v>
      </c>
      <c r="U65" s="110">
        <v>2</v>
      </c>
      <c r="V65" s="110">
        <f t="shared" si="1"/>
        <v>68</v>
      </c>
      <c r="W65" s="110">
        <v>7</v>
      </c>
    </row>
    <row r="66" spans="1:23" s="110" customFormat="1" ht="28.5">
      <c r="A66" s="367">
        <v>65</v>
      </c>
      <c r="B66" s="368" t="s">
        <v>769</v>
      </c>
      <c r="C66" s="369" t="s">
        <v>857</v>
      </c>
      <c r="D66" s="367" t="s">
        <v>532</v>
      </c>
      <c r="E66" s="367" t="s">
        <v>884</v>
      </c>
      <c r="F66" s="368" t="s">
        <v>1833</v>
      </c>
      <c r="G66" s="373" t="s">
        <v>1120</v>
      </c>
      <c r="H66" s="557">
        <v>2354</v>
      </c>
      <c r="I66" s="377" t="s">
        <v>202</v>
      </c>
      <c r="J66" s="110">
        <v>0</v>
      </c>
      <c r="K66" s="110">
        <v>1</v>
      </c>
      <c r="L66" s="110">
        <v>111</v>
      </c>
      <c r="M66" s="110">
        <v>2</v>
      </c>
      <c r="N66" s="110">
        <v>0</v>
      </c>
      <c r="O66" s="110">
        <v>2</v>
      </c>
      <c r="P66" s="110">
        <v>1</v>
      </c>
      <c r="Q66" s="110">
        <v>1</v>
      </c>
      <c r="R66" s="110">
        <v>0</v>
      </c>
      <c r="S66" s="110">
        <v>1</v>
      </c>
      <c r="T66" s="110">
        <v>0</v>
      </c>
      <c r="U66" s="110">
        <v>1</v>
      </c>
      <c r="V66" s="110">
        <f t="shared" si="1"/>
        <v>120</v>
      </c>
      <c r="W66" s="110">
        <v>6</v>
      </c>
    </row>
    <row r="67" spans="1:23" ht="24.75">
      <c r="A67" s="367">
        <v>66</v>
      </c>
      <c r="B67" s="368" t="s">
        <v>1455</v>
      </c>
      <c r="C67" s="369" t="s">
        <v>857</v>
      </c>
      <c r="D67" s="375" t="s">
        <v>1454</v>
      </c>
      <c r="E67" s="367" t="s">
        <v>1453</v>
      </c>
      <c r="F67" s="368" t="s">
        <v>1814</v>
      </c>
      <c r="G67" s="373" t="s">
        <v>1120</v>
      </c>
      <c r="I67" s="377" t="s">
        <v>202</v>
      </c>
      <c r="J67" s="110">
        <v>4</v>
      </c>
      <c r="K67" s="110">
        <v>0</v>
      </c>
      <c r="L67" s="110">
        <v>2</v>
      </c>
      <c r="M67" s="110">
        <v>3</v>
      </c>
      <c r="N67" s="110">
        <v>0</v>
      </c>
      <c r="O67" s="110">
        <v>0</v>
      </c>
      <c r="P67" s="110">
        <v>1</v>
      </c>
      <c r="Q67" s="110">
        <v>4</v>
      </c>
      <c r="R67" s="110">
        <v>1</v>
      </c>
      <c r="S67" s="110">
        <v>0</v>
      </c>
      <c r="T67" s="110">
        <v>0</v>
      </c>
      <c r="U67" s="110">
        <v>1</v>
      </c>
      <c r="V67" s="110">
        <f>SUM(J67:U67)</f>
        <v>16</v>
      </c>
      <c r="W67" s="110">
        <v>7</v>
      </c>
    </row>
    <row r="68" spans="1:23" s="110" customFormat="1" ht="28.5">
      <c r="A68" s="367">
        <v>67</v>
      </c>
      <c r="B68" s="368" t="s">
        <v>168</v>
      </c>
      <c r="C68" s="369" t="s">
        <v>857</v>
      </c>
      <c r="D68" s="367" t="s">
        <v>532</v>
      </c>
      <c r="E68" s="367" t="s">
        <v>716</v>
      </c>
      <c r="F68" s="372" t="s">
        <v>1815</v>
      </c>
      <c r="G68" s="373" t="s">
        <v>1120</v>
      </c>
      <c r="H68" s="557">
        <v>1680</v>
      </c>
      <c r="I68" s="377" t="s">
        <v>201</v>
      </c>
      <c r="J68" s="110">
        <v>7</v>
      </c>
      <c r="K68" s="110">
        <v>16</v>
      </c>
      <c r="L68" s="110">
        <v>9</v>
      </c>
      <c r="M68" s="110">
        <v>5</v>
      </c>
      <c r="N68" s="110">
        <v>2</v>
      </c>
      <c r="O68" s="110">
        <v>1</v>
      </c>
      <c r="P68" s="110">
        <v>6</v>
      </c>
      <c r="Q68" s="110">
        <v>0</v>
      </c>
      <c r="R68" s="110">
        <v>3</v>
      </c>
      <c r="S68" s="110">
        <v>11</v>
      </c>
      <c r="T68" s="110">
        <v>2</v>
      </c>
      <c r="U68" s="110">
        <v>2</v>
      </c>
      <c r="V68" s="110">
        <f>SUM(J68:U68)</f>
        <v>64</v>
      </c>
      <c r="W68" s="110">
        <v>25</v>
      </c>
    </row>
    <row r="69" spans="1:23" s="110" customFormat="1" ht="16.7" customHeight="1">
      <c r="A69" s="367">
        <v>68</v>
      </c>
      <c r="B69" s="368" t="s">
        <v>769</v>
      </c>
      <c r="C69" s="369" t="s">
        <v>791</v>
      </c>
      <c r="D69" s="367" t="s">
        <v>532</v>
      </c>
      <c r="E69" s="367" t="s">
        <v>883</v>
      </c>
      <c r="F69" s="368" t="s">
        <v>1816</v>
      </c>
      <c r="G69" s="373" t="s">
        <v>1120</v>
      </c>
      <c r="H69" s="488">
        <v>1617</v>
      </c>
      <c r="I69" s="377" t="s">
        <v>1430</v>
      </c>
      <c r="J69" s="110">
        <v>1</v>
      </c>
      <c r="K69" s="110">
        <v>0</v>
      </c>
      <c r="L69" s="586">
        <v>0</v>
      </c>
      <c r="M69" s="110">
        <v>1</v>
      </c>
      <c r="N69" s="110">
        <v>1</v>
      </c>
      <c r="O69" s="110">
        <v>0</v>
      </c>
      <c r="P69" s="110">
        <v>1</v>
      </c>
      <c r="Q69" s="110">
        <v>0</v>
      </c>
      <c r="R69" s="110">
        <v>0</v>
      </c>
      <c r="S69" s="110">
        <v>1</v>
      </c>
      <c r="T69" s="110">
        <v>0</v>
      </c>
      <c r="U69" s="110">
        <v>0</v>
      </c>
      <c r="V69" s="110">
        <f t="shared" si="1"/>
        <v>5</v>
      </c>
      <c r="W69" s="110">
        <v>2</v>
      </c>
    </row>
    <row r="70" spans="1:23" s="110" customFormat="1" ht="21">
      <c r="A70" s="367">
        <v>69</v>
      </c>
      <c r="B70" s="368" t="s">
        <v>1076</v>
      </c>
      <c r="C70" s="369" t="s">
        <v>1110</v>
      </c>
      <c r="D70" s="367" t="s">
        <v>532</v>
      </c>
      <c r="E70" s="367" t="s">
        <v>1077</v>
      </c>
      <c r="F70" s="368" t="s">
        <v>1817</v>
      </c>
      <c r="G70" s="373" t="s">
        <v>1022</v>
      </c>
      <c r="H70" s="488">
        <v>5586</v>
      </c>
      <c r="I70" s="377" t="s">
        <v>1430</v>
      </c>
      <c r="J70" s="110">
        <v>23</v>
      </c>
      <c r="K70" s="110">
        <v>24</v>
      </c>
      <c r="L70" s="587">
        <v>16</v>
      </c>
      <c r="M70" s="110">
        <v>2</v>
      </c>
      <c r="N70" s="110">
        <v>4</v>
      </c>
      <c r="O70" s="110">
        <v>4</v>
      </c>
      <c r="P70" s="110">
        <v>5</v>
      </c>
      <c r="Q70" s="110">
        <v>1</v>
      </c>
      <c r="R70" s="110">
        <v>0</v>
      </c>
      <c r="S70" s="110">
        <v>2</v>
      </c>
      <c r="T70" s="110">
        <v>1</v>
      </c>
      <c r="U70" s="110">
        <v>2</v>
      </c>
      <c r="V70" s="110">
        <f t="shared" si="1"/>
        <v>84</v>
      </c>
      <c r="W70" s="110">
        <v>15</v>
      </c>
    </row>
    <row r="71" spans="1:23" s="110" customFormat="1" ht="16.7" customHeight="1">
      <c r="A71" s="367">
        <v>70</v>
      </c>
      <c r="B71" s="368" t="s">
        <v>476</v>
      </c>
      <c r="C71" s="369" t="s">
        <v>810</v>
      </c>
      <c r="D71" s="367" t="s">
        <v>532</v>
      </c>
      <c r="E71" s="367" t="s">
        <v>434</v>
      </c>
      <c r="F71" s="368" t="s">
        <v>1818</v>
      </c>
      <c r="G71" s="373" t="s">
        <v>1048</v>
      </c>
      <c r="H71" s="488">
        <v>2848</v>
      </c>
      <c r="I71" s="377" t="s">
        <v>1430</v>
      </c>
      <c r="J71" s="110">
        <v>6</v>
      </c>
      <c r="K71" s="110">
        <v>9</v>
      </c>
      <c r="L71" s="588">
        <v>1</v>
      </c>
      <c r="M71" s="110">
        <v>0</v>
      </c>
      <c r="N71" s="110">
        <v>3</v>
      </c>
      <c r="O71" s="110">
        <v>12</v>
      </c>
      <c r="P71" s="110">
        <v>3</v>
      </c>
      <c r="Q71" s="110">
        <v>5</v>
      </c>
      <c r="R71" s="110">
        <v>6</v>
      </c>
      <c r="S71" s="110">
        <v>7</v>
      </c>
      <c r="T71" s="110">
        <v>8</v>
      </c>
      <c r="U71" s="110">
        <v>1</v>
      </c>
      <c r="V71" s="110">
        <f t="shared" si="1"/>
        <v>61</v>
      </c>
      <c r="W71" s="110">
        <v>42</v>
      </c>
    </row>
    <row r="72" spans="1:23" s="110" customFormat="1">
      <c r="A72" s="367">
        <v>71</v>
      </c>
      <c r="B72" s="399" t="s">
        <v>1431</v>
      </c>
      <c r="C72" s="369" t="s">
        <v>1432</v>
      </c>
      <c r="D72" s="367" t="s">
        <v>532</v>
      </c>
      <c r="E72" s="367" t="s">
        <v>1270</v>
      </c>
      <c r="F72" s="368" t="s">
        <v>1271</v>
      </c>
      <c r="G72" s="373" t="s">
        <v>1433</v>
      </c>
      <c r="H72" s="486">
        <v>486</v>
      </c>
      <c r="I72" s="377" t="s">
        <v>1420</v>
      </c>
      <c r="J72" s="110">
        <v>2</v>
      </c>
      <c r="K72" s="110">
        <v>1</v>
      </c>
      <c r="L72" s="110">
        <v>15</v>
      </c>
      <c r="M72" s="110">
        <v>16</v>
      </c>
      <c r="N72" s="110">
        <v>21</v>
      </c>
      <c r="O72" s="110">
        <v>1</v>
      </c>
      <c r="P72" s="110">
        <v>31</v>
      </c>
      <c r="Q72" s="110">
        <v>1</v>
      </c>
      <c r="R72" s="110">
        <v>1</v>
      </c>
      <c r="S72" s="110">
        <v>0</v>
      </c>
      <c r="T72" s="110">
        <v>11</v>
      </c>
      <c r="U72" s="110">
        <v>8</v>
      </c>
      <c r="V72" s="110">
        <f t="shared" si="1"/>
        <v>108</v>
      </c>
      <c r="W72" s="110">
        <v>53</v>
      </c>
    </row>
    <row r="73" spans="1:23" ht="16.5">
      <c r="H73" s="57"/>
      <c r="M73" s="110"/>
      <c r="O73" s="110"/>
      <c r="T73"/>
    </row>
    <row r="74" spans="1:23" ht="16.5">
      <c r="M74" s="110"/>
      <c r="O74" s="110"/>
      <c r="T74"/>
    </row>
  </sheetData>
  <autoFilter ref="A1:W72"/>
  <phoneticPr fontId="11" type="noConversion"/>
  <hyperlinks>
    <hyperlink ref="L1" r:id="rId1" display="zing01@tzuchi.com.tw "/>
    <hyperlink ref="K1" r:id="rId2" display="http://www.biolreprod.org/cgi/instusage "/>
  </hyperlinks>
  <pageMargins left="0.75" right="0.75" top="1" bottom="1" header="0.5" footer="0.5"/>
  <pageSetup paperSize="9" orientation="portrait" r:id="rId3"/>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2"/>
  <sheetViews>
    <sheetView workbookViewId="0"/>
  </sheetViews>
  <sheetFormatPr defaultColWidth="8.75" defaultRowHeight="14.25" outlineLevelCol="1"/>
  <cols>
    <col min="1" max="1" width="4.25" style="51" customWidth="1"/>
    <col min="2" max="2" width="7.5" style="64" customWidth="1"/>
    <col min="3" max="3" width="13.25" style="100" hidden="1" customWidth="1" outlineLevel="1"/>
    <col min="4" max="4" width="7.75" style="403" hidden="1" customWidth="1" outlineLevel="1"/>
    <col min="5" max="5" width="8" style="51" customWidth="1" collapsed="1"/>
    <col min="6" max="6" width="27.875" style="60" customWidth="1"/>
    <col min="7" max="7" width="12.25" style="60" hidden="1" customWidth="1" outlineLevel="1"/>
    <col min="8" max="8" width="8" style="51" hidden="1" customWidth="1" outlineLevel="1"/>
    <col min="9" max="9" width="11.875" style="403" customWidth="1" collapsed="1"/>
    <col min="10" max="10" width="12" style="51" customWidth="1"/>
    <col min="11" max="11" width="17.25" style="100" customWidth="1"/>
    <col min="12" max="12" width="16" style="51" customWidth="1"/>
    <col min="13" max="13" width="4.75" style="51" customWidth="1" collapsed="1"/>
    <col min="14" max="19" width="4.75" style="51" customWidth="1"/>
    <col min="20" max="20" width="4.75" style="60" customWidth="1"/>
    <col min="21" max="21" width="5.125" style="60" customWidth="1"/>
    <col min="22" max="22" width="4.75" style="51" customWidth="1"/>
    <col min="23" max="23" width="5.5" style="60" customWidth="1"/>
    <col min="24" max="24" width="5.75" style="60" customWidth="1"/>
    <col min="25" max="25" width="6.75" style="51" customWidth="1"/>
    <col min="26" max="26" width="7.25" style="51" customWidth="1"/>
    <col min="27" max="16384" width="8.75" style="60"/>
  </cols>
  <sheetData>
    <row r="1" spans="1:26" s="398" customFormat="1" ht="28.5">
      <c r="A1" s="390" t="s">
        <v>1055</v>
      </c>
      <c r="B1" s="391" t="s">
        <v>1033</v>
      </c>
      <c r="C1" s="408" t="s">
        <v>854</v>
      </c>
      <c r="D1" s="409" t="s">
        <v>1034</v>
      </c>
      <c r="E1" s="390" t="s">
        <v>1035</v>
      </c>
      <c r="F1" s="392" t="s">
        <v>1036</v>
      </c>
      <c r="G1" s="392" t="s">
        <v>1037</v>
      </c>
      <c r="H1" s="393" t="s">
        <v>1520</v>
      </c>
      <c r="I1" s="449" t="s">
        <v>1521</v>
      </c>
      <c r="J1" s="394" t="s">
        <v>1522</v>
      </c>
      <c r="K1" s="394" t="s">
        <v>1523</v>
      </c>
      <c r="L1" s="394" t="s">
        <v>1524</v>
      </c>
      <c r="M1" s="395" t="s">
        <v>1525</v>
      </c>
      <c r="N1" s="395" t="s">
        <v>1526</v>
      </c>
      <c r="O1" s="395" t="s">
        <v>814</v>
      </c>
      <c r="P1" s="395" t="s">
        <v>1527</v>
      </c>
      <c r="Q1" s="395" t="s">
        <v>1528</v>
      </c>
      <c r="R1" s="395" t="s">
        <v>1529</v>
      </c>
      <c r="S1" s="395" t="s">
        <v>1530</v>
      </c>
      <c r="T1" s="395" t="s">
        <v>1531</v>
      </c>
      <c r="U1" s="395" t="s">
        <v>1532</v>
      </c>
      <c r="V1" s="395" t="s">
        <v>1533</v>
      </c>
      <c r="W1" s="395" t="s">
        <v>1534</v>
      </c>
      <c r="X1" s="395" t="s">
        <v>1535</v>
      </c>
      <c r="Y1" s="395" t="s">
        <v>1536</v>
      </c>
      <c r="Z1" s="396" t="s">
        <v>2189</v>
      </c>
    </row>
    <row r="2" spans="1:26" ht="28.5" customHeight="1">
      <c r="A2" s="367">
        <v>1</v>
      </c>
      <c r="B2" s="399" t="s">
        <v>1537</v>
      </c>
      <c r="C2" s="369" t="s">
        <v>456</v>
      </c>
      <c r="D2" s="375" t="s">
        <v>532</v>
      </c>
      <c r="E2" s="367" t="s">
        <v>1538</v>
      </c>
      <c r="F2" s="368" t="s">
        <v>1539</v>
      </c>
      <c r="G2" s="400" t="s">
        <v>404</v>
      </c>
      <c r="H2" s="361" t="s">
        <v>1038</v>
      </c>
      <c r="I2" s="1356" t="s">
        <v>1540</v>
      </c>
      <c r="J2" s="1361" t="s">
        <v>1541</v>
      </c>
      <c r="K2" s="1392" t="s">
        <v>1542</v>
      </c>
      <c r="L2" s="1401" t="s">
        <v>1543</v>
      </c>
      <c r="M2" s="110">
        <v>15</v>
      </c>
      <c r="N2" s="110">
        <v>28</v>
      </c>
      <c r="O2" s="110">
        <v>28</v>
      </c>
      <c r="P2" s="110">
        <v>2</v>
      </c>
      <c r="Q2" s="110">
        <v>16</v>
      </c>
      <c r="R2" s="110">
        <v>124</v>
      </c>
      <c r="S2" s="110">
        <v>8</v>
      </c>
      <c r="T2" s="110">
        <v>9</v>
      </c>
      <c r="U2" s="401">
        <v>5</v>
      </c>
      <c r="V2" s="110">
        <v>24</v>
      </c>
      <c r="W2" s="110">
        <v>3</v>
      </c>
      <c r="X2" s="110">
        <v>2</v>
      </c>
      <c r="Y2" s="110">
        <f t="shared" ref="Y2:Y65" si="0">SUM(M2:X2)</f>
        <v>264</v>
      </c>
      <c r="Z2" s="110">
        <v>175</v>
      </c>
    </row>
    <row r="3" spans="1:26" ht="28.5">
      <c r="A3" s="367">
        <v>2</v>
      </c>
      <c r="B3" s="399" t="s">
        <v>1544</v>
      </c>
      <c r="C3" s="369" t="s">
        <v>895</v>
      </c>
      <c r="D3" s="375" t="s">
        <v>532</v>
      </c>
      <c r="E3" s="367" t="s">
        <v>1545</v>
      </c>
      <c r="F3" s="368" t="s">
        <v>1546</v>
      </c>
      <c r="G3" s="400" t="s">
        <v>404</v>
      </c>
      <c r="H3" s="361" t="s">
        <v>1038</v>
      </c>
      <c r="I3" s="1356"/>
      <c r="J3" s="1361"/>
      <c r="K3" s="1392"/>
      <c r="L3" s="1401"/>
      <c r="M3" s="110">
        <v>18</v>
      </c>
      <c r="N3" s="110">
        <v>9</v>
      </c>
      <c r="O3" s="110">
        <v>71</v>
      </c>
      <c r="P3" s="110">
        <v>43</v>
      </c>
      <c r="Q3" s="110">
        <v>11</v>
      </c>
      <c r="R3" s="110">
        <v>5</v>
      </c>
      <c r="S3" s="110">
        <v>12</v>
      </c>
      <c r="T3" s="110">
        <v>20</v>
      </c>
      <c r="U3" s="401">
        <v>26</v>
      </c>
      <c r="V3" s="110">
        <v>11</v>
      </c>
      <c r="W3" s="110">
        <v>14</v>
      </c>
      <c r="X3" s="110">
        <v>12</v>
      </c>
      <c r="Y3" s="110">
        <f t="shared" si="0"/>
        <v>252</v>
      </c>
      <c r="Z3" s="110">
        <v>100</v>
      </c>
    </row>
    <row r="4" spans="1:26" ht="28.5">
      <c r="A4" s="367">
        <v>3</v>
      </c>
      <c r="B4" s="399" t="s">
        <v>1547</v>
      </c>
      <c r="C4" s="369" t="s">
        <v>451</v>
      </c>
      <c r="D4" s="375" t="s">
        <v>532</v>
      </c>
      <c r="E4" s="367" t="s">
        <v>1548</v>
      </c>
      <c r="F4" s="368" t="s">
        <v>1549</v>
      </c>
      <c r="G4" s="400" t="s">
        <v>404</v>
      </c>
      <c r="H4" s="361" t="s">
        <v>1038</v>
      </c>
      <c r="I4" s="1356"/>
      <c r="J4" s="1361"/>
      <c r="K4" s="1392"/>
      <c r="L4" s="1401"/>
      <c r="M4" s="110">
        <v>29</v>
      </c>
      <c r="N4" s="110">
        <v>44</v>
      </c>
      <c r="O4" s="110">
        <v>59</v>
      </c>
      <c r="P4" s="110">
        <v>39</v>
      </c>
      <c r="Q4" s="110">
        <v>42</v>
      </c>
      <c r="R4" s="110">
        <v>69</v>
      </c>
      <c r="S4" s="110">
        <v>39</v>
      </c>
      <c r="T4" s="110">
        <v>63</v>
      </c>
      <c r="U4" s="401">
        <v>58</v>
      </c>
      <c r="V4" s="110">
        <v>78</v>
      </c>
      <c r="W4" s="110">
        <v>46</v>
      </c>
      <c r="X4" s="110">
        <v>82</v>
      </c>
      <c r="Y4" s="110">
        <f t="shared" si="0"/>
        <v>648</v>
      </c>
      <c r="Z4" s="110">
        <v>435</v>
      </c>
    </row>
    <row r="5" spans="1:26">
      <c r="A5" s="367">
        <v>4</v>
      </c>
      <c r="B5" s="399" t="s">
        <v>769</v>
      </c>
      <c r="C5" s="369" t="s">
        <v>495</v>
      </c>
      <c r="D5" s="375" t="s">
        <v>532</v>
      </c>
      <c r="E5" s="367" t="s">
        <v>1550</v>
      </c>
      <c r="F5" s="368" t="s">
        <v>1551</v>
      </c>
      <c r="G5" s="400" t="s">
        <v>404</v>
      </c>
      <c r="H5" s="361" t="s">
        <v>1038</v>
      </c>
      <c r="I5" s="1356"/>
      <c r="J5" s="1361"/>
      <c r="K5" s="1392"/>
      <c r="L5" s="1401"/>
      <c r="M5" s="110">
        <v>15</v>
      </c>
      <c r="N5" s="110">
        <v>11</v>
      </c>
      <c r="O5" s="110">
        <v>45</v>
      </c>
      <c r="P5" s="110">
        <v>20</v>
      </c>
      <c r="Q5" s="110">
        <v>15</v>
      </c>
      <c r="R5" s="110">
        <v>12</v>
      </c>
      <c r="S5" s="110">
        <v>4</v>
      </c>
      <c r="T5" s="110">
        <v>19</v>
      </c>
      <c r="U5" s="401">
        <v>20</v>
      </c>
      <c r="V5" s="110">
        <v>30</v>
      </c>
      <c r="W5" s="110">
        <v>7</v>
      </c>
      <c r="X5" s="110">
        <v>5</v>
      </c>
      <c r="Y5" s="110">
        <f t="shared" si="0"/>
        <v>203</v>
      </c>
      <c r="Z5" s="110">
        <v>97</v>
      </c>
    </row>
    <row r="6" spans="1:26" ht="28.5">
      <c r="A6" s="367">
        <v>5</v>
      </c>
      <c r="B6" s="399" t="s">
        <v>1547</v>
      </c>
      <c r="C6" s="369" t="s">
        <v>896</v>
      </c>
      <c r="D6" s="375" t="s">
        <v>532</v>
      </c>
      <c r="E6" s="367" t="s">
        <v>1552</v>
      </c>
      <c r="F6" s="368" t="s">
        <v>1553</v>
      </c>
      <c r="G6" s="400" t="s">
        <v>404</v>
      </c>
      <c r="H6" s="361" t="s">
        <v>1038</v>
      </c>
      <c r="I6" s="1356"/>
      <c r="J6" s="1361"/>
      <c r="K6" s="1392"/>
      <c r="L6" s="1401"/>
      <c r="M6" s="110">
        <v>23</v>
      </c>
      <c r="N6" s="110">
        <v>6</v>
      </c>
      <c r="O6" s="110">
        <v>52</v>
      </c>
      <c r="P6" s="110">
        <v>14</v>
      </c>
      <c r="Q6" s="110">
        <v>50</v>
      </c>
      <c r="R6" s="110">
        <v>9</v>
      </c>
      <c r="S6" s="110">
        <v>8</v>
      </c>
      <c r="T6" s="110">
        <v>14</v>
      </c>
      <c r="U6" s="401">
        <v>14</v>
      </c>
      <c r="V6" s="110">
        <v>22</v>
      </c>
      <c r="W6" s="110">
        <v>19</v>
      </c>
      <c r="X6" s="110">
        <v>20</v>
      </c>
      <c r="Y6" s="110">
        <f t="shared" si="0"/>
        <v>251</v>
      </c>
      <c r="Z6" s="110">
        <v>106</v>
      </c>
    </row>
    <row r="7" spans="1:26" s="566" customFormat="1" ht="29.25" thickBot="1">
      <c r="A7" s="367">
        <v>6</v>
      </c>
      <c r="B7" s="562" t="s">
        <v>476</v>
      </c>
      <c r="C7" s="382" t="s">
        <v>894</v>
      </c>
      <c r="D7" s="563" t="s">
        <v>532</v>
      </c>
      <c r="E7" s="380" t="s">
        <v>1554</v>
      </c>
      <c r="F7" s="381" t="s">
        <v>1555</v>
      </c>
      <c r="G7" s="564" t="s">
        <v>404</v>
      </c>
      <c r="H7" s="565" t="s">
        <v>1038</v>
      </c>
      <c r="I7" s="1404"/>
      <c r="J7" s="1416"/>
      <c r="K7" s="1393"/>
      <c r="L7" s="1402"/>
      <c r="M7" s="385">
        <v>48</v>
      </c>
      <c r="N7" s="385">
        <v>19</v>
      </c>
      <c r="O7" s="110">
        <v>34</v>
      </c>
      <c r="P7" s="385">
        <v>32</v>
      </c>
      <c r="Q7" s="385">
        <v>68</v>
      </c>
      <c r="R7" s="385">
        <v>18</v>
      </c>
      <c r="S7" s="385">
        <v>26</v>
      </c>
      <c r="T7" s="385">
        <v>73</v>
      </c>
      <c r="U7" s="595">
        <v>109</v>
      </c>
      <c r="V7" s="385">
        <v>67</v>
      </c>
      <c r="W7" s="385">
        <v>41</v>
      </c>
      <c r="X7" s="385">
        <v>39</v>
      </c>
      <c r="Y7" s="385">
        <f t="shared" si="0"/>
        <v>574</v>
      </c>
      <c r="Z7" s="110">
        <v>373</v>
      </c>
    </row>
    <row r="8" spans="1:26" ht="28.5">
      <c r="A8" s="367">
        <v>7</v>
      </c>
      <c r="B8" s="399" t="s">
        <v>1537</v>
      </c>
      <c r="C8" s="369" t="s">
        <v>791</v>
      </c>
      <c r="D8" s="375" t="s">
        <v>532</v>
      </c>
      <c r="E8" s="367" t="s">
        <v>1556</v>
      </c>
      <c r="F8" s="368" t="s">
        <v>1557</v>
      </c>
      <c r="G8" s="400" t="s">
        <v>887</v>
      </c>
      <c r="H8" s="361" t="s">
        <v>1038</v>
      </c>
      <c r="I8" s="1403" t="s">
        <v>1558</v>
      </c>
      <c r="J8" s="1417" t="s">
        <v>1559</v>
      </c>
      <c r="K8" s="1418" t="s">
        <v>1560</v>
      </c>
      <c r="L8" s="1419" t="s">
        <v>1543</v>
      </c>
      <c r="M8" s="110">
        <v>14</v>
      </c>
      <c r="N8" s="110">
        <v>16</v>
      </c>
      <c r="O8" s="428">
        <v>63</v>
      </c>
      <c r="P8" s="110">
        <v>26</v>
      </c>
      <c r="Q8" s="110">
        <v>19</v>
      </c>
      <c r="R8" s="110">
        <v>11</v>
      </c>
      <c r="S8" s="110">
        <v>36</v>
      </c>
      <c r="T8" s="110">
        <v>8</v>
      </c>
      <c r="U8" s="401">
        <v>21</v>
      </c>
      <c r="V8" s="110">
        <v>22</v>
      </c>
      <c r="W8" s="110">
        <v>84</v>
      </c>
      <c r="X8" s="110">
        <v>28</v>
      </c>
      <c r="Y8" s="110">
        <f t="shared" si="0"/>
        <v>348</v>
      </c>
      <c r="Z8" s="110">
        <v>210</v>
      </c>
    </row>
    <row r="9" spans="1:26">
      <c r="A9" s="367">
        <v>8</v>
      </c>
      <c r="B9" s="399" t="s">
        <v>769</v>
      </c>
      <c r="C9" s="369" t="s">
        <v>349</v>
      </c>
      <c r="D9" s="375" t="s">
        <v>532</v>
      </c>
      <c r="E9" s="367" t="s">
        <v>189</v>
      </c>
      <c r="F9" s="368" t="s">
        <v>1561</v>
      </c>
      <c r="G9" s="400" t="s">
        <v>887</v>
      </c>
      <c r="H9" s="361" t="s">
        <v>1038</v>
      </c>
      <c r="I9" s="1356"/>
      <c r="J9" s="1361"/>
      <c r="K9" s="1392"/>
      <c r="L9" s="1401"/>
      <c r="M9" s="110">
        <v>6</v>
      </c>
      <c r="N9" s="110">
        <v>37</v>
      </c>
      <c r="O9" s="174">
        <v>91</v>
      </c>
      <c r="P9" s="110">
        <v>32</v>
      </c>
      <c r="Q9" s="110">
        <v>9</v>
      </c>
      <c r="R9" s="110">
        <v>15</v>
      </c>
      <c r="S9" s="110">
        <v>52</v>
      </c>
      <c r="T9" s="110">
        <v>29</v>
      </c>
      <c r="U9" s="401">
        <v>27</v>
      </c>
      <c r="V9" s="110">
        <v>13</v>
      </c>
      <c r="W9" s="110">
        <v>23</v>
      </c>
      <c r="X9" s="110">
        <v>26</v>
      </c>
      <c r="Y9" s="110">
        <f t="shared" si="0"/>
        <v>360</v>
      </c>
      <c r="Z9" s="110">
        <v>185</v>
      </c>
    </row>
    <row r="10" spans="1:26">
      <c r="A10" s="367">
        <v>9</v>
      </c>
      <c r="B10" s="399" t="s">
        <v>1056</v>
      </c>
      <c r="C10" s="369" t="s">
        <v>715</v>
      </c>
      <c r="D10" s="375" t="s">
        <v>532</v>
      </c>
      <c r="E10" s="367" t="s">
        <v>1562</v>
      </c>
      <c r="F10" s="368" t="s">
        <v>1563</v>
      </c>
      <c r="G10" s="400" t="s">
        <v>887</v>
      </c>
      <c r="H10" s="361" t="s">
        <v>1038</v>
      </c>
      <c r="I10" s="1356"/>
      <c r="J10" s="1361"/>
      <c r="K10" s="1392"/>
      <c r="L10" s="1401"/>
      <c r="M10" s="110">
        <v>23</v>
      </c>
      <c r="N10" s="110">
        <v>10</v>
      </c>
      <c r="O10" s="174">
        <v>35</v>
      </c>
      <c r="P10" s="110">
        <v>60</v>
      </c>
      <c r="Q10" s="110">
        <v>33</v>
      </c>
      <c r="R10" s="110">
        <v>21</v>
      </c>
      <c r="S10" s="110">
        <v>16</v>
      </c>
      <c r="T10" s="110">
        <v>18</v>
      </c>
      <c r="U10" s="401">
        <v>41</v>
      </c>
      <c r="V10" s="110">
        <v>27</v>
      </c>
      <c r="W10" s="110">
        <v>50</v>
      </c>
      <c r="X10" s="110">
        <v>33</v>
      </c>
      <c r="Y10" s="110">
        <f t="shared" si="0"/>
        <v>367</v>
      </c>
      <c r="Z10" s="110">
        <v>206</v>
      </c>
    </row>
    <row r="11" spans="1:26" ht="28.5">
      <c r="A11" s="367">
        <v>10</v>
      </c>
      <c r="B11" s="399" t="s">
        <v>1537</v>
      </c>
      <c r="C11" s="369" t="s">
        <v>456</v>
      </c>
      <c r="D11" s="375" t="s">
        <v>532</v>
      </c>
      <c r="E11" s="367" t="s">
        <v>1564</v>
      </c>
      <c r="F11" s="368" t="s">
        <v>1565</v>
      </c>
      <c r="G11" s="400" t="s">
        <v>1566</v>
      </c>
      <c r="H11" s="361" t="s">
        <v>1038</v>
      </c>
      <c r="I11" s="1356"/>
      <c r="J11" s="1361"/>
      <c r="K11" s="1392"/>
      <c r="L11" s="1401"/>
      <c r="M11" s="110">
        <v>35</v>
      </c>
      <c r="N11" s="110">
        <v>7</v>
      </c>
      <c r="O11" s="174">
        <v>58</v>
      </c>
      <c r="P11" s="110">
        <v>23</v>
      </c>
      <c r="Q11" s="110">
        <v>19</v>
      </c>
      <c r="R11" s="110">
        <v>24</v>
      </c>
      <c r="S11" s="110">
        <v>38</v>
      </c>
      <c r="T11" s="110">
        <v>8</v>
      </c>
      <c r="U11" s="401">
        <v>26</v>
      </c>
      <c r="V11" s="110">
        <v>14</v>
      </c>
      <c r="W11" s="110">
        <v>9</v>
      </c>
      <c r="X11" s="110">
        <v>24</v>
      </c>
      <c r="Y11" s="110">
        <f t="shared" si="0"/>
        <v>285</v>
      </c>
      <c r="Z11" s="110">
        <v>143</v>
      </c>
    </row>
    <row r="12" spans="1:26">
      <c r="A12" s="367">
        <v>11</v>
      </c>
      <c r="B12" s="399" t="s">
        <v>769</v>
      </c>
      <c r="C12" s="369" t="s">
        <v>794</v>
      </c>
      <c r="D12" s="375" t="s">
        <v>532</v>
      </c>
      <c r="E12" s="367" t="s">
        <v>1567</v>
      </c>
      <c r="F12" s="368" t="s">
        <v>1568</v>
      </c>
      <c r="G12" s="400" t="s">
        <v>887</v>
      </c>
      <c r="H12" s="361" t="s">
        <v>1038</v>
      </c>
      <c r="I12" s="1356"/>
      <c r="J12" s="1361"/>
      <c r="K12" s="1392"/>
      <c r="L12" s="1401"/>
      <c r="M12" s="110">
        <v>2</v>
      </c>
      <c r="N12" s="110">
        <v>33</v>
      </c>
      <c r="O12" s="174">
        <v>87</v>
      </c>
      <c r="P12" s="110">
        <v>22</v>
      </c>
      <c r="Q12" s="110">
        <v>27</v>
      </c>
      <c r="R12" s="110">
        <v>1</v>
      </c>
      <c r="S12" s="110">
        <v>4</v>
      </c>
      <c r="T12" s="110">
        <v>1</v>
      </c>
      <c r="U12" s="401">
        <v>7</v>
      </c>
      <c r="V12" s="110">
        <v>23</v>
      </c>
      <c r="W12" s="110">
        <v>3</v>
      </c>
      <c r="X12" s="110">
        <v>27</v>
      </c>
      <c r="Y12" s="110">
        <f t="shared" si="0"/>
        <v>237</v>
      </c>
      <c r="Z12" s="110">
        <v>66</v>
      </c>
    </row>
    <row r="13" spans="1:26" ht="28.5">
      <c r="A13" s="367">
        <v>12</v>
      </c>
      <c r="B13" s="399" t="s">
        <v>476</v>
      </c>
      <c r="C13" s="369" t="s">
        <v>794</v>
      </c>
      <c r="D13" s="375" t="s">
        <v>532</v>
      </c>
      <c r="E13" s="367" t="s">
        <v>1569</v>
      </c>
      <c r="F13" s="368" t="s">
        <v>1570</v>
      </c>
      <c r="G13" s="400" t="s">
        <v>887</v>
      </c>
      <c r="H13" s="361" t="s">
        <v>1038</v>
      </c>
      <c r="I13" s="1356"/>
      <c r="J13" s="1361"/>
      <c r="K13" s="1392"/>
      <c r="L13" s="1401"/>
      <c r="M13" s="110">
        <v>24</v>
      </c>
      <c r="N13" s="110">
        <v>35</v>
      </c>
      <c r="O13" s="174">
        <v>42</v>
      </c>
      <c r="P13" s="110">
        <v>28</v>
      </c>
      <c r="Q13" s="110">
        <v>8</v>
      </c>
      <c r="R13" s="110">
        <v>18</v>
      </c>
      <c r="S13" s="110">
        <v>24</v>
      </c>
      <c r="T13" s="110">
        <v>40</v>
      </c>
      <c r="U13" s="401">
        <v>41</v>
      </c>
      <c r="V13" s="110">
        <v>31</v>
      </c>
      <c r="W13" s="110">
        <v>47</v>
      </c>
      <c r="X13" s="110">
        <v>23</v>
      </c>
      <c r="Y13" s="110">
        <f t="shared" si="0"/>
        <v>361</v>
      </c>
      <c r="Z13" s="110">
        <v>224</v>
      </c>
    </row>
    <row r="14" spans="1:26" s="566" customFormat="1" ht="29.25" thickBot="1">
      <c r="A14" s="367">
        <v>13</v>
      </c>
      <c r="B14" s="562" t="s">
        <v>1039</v>
      </c>
      <c r="C14" s="382" t="s">
        <v>792</v>
      </c>
      <c r="D14" s="563" t="s">
        <v>532</v>
      </c>
      <c r="E14" s="380" t="s">
        <v>1571</v>
      </c>
      <c r="F14" s="381" t="s">
        <v>1572</v>
      </c>
      <c r="G14" s="564" t="s">
        <v>887</v>
      </c>
      <c r="H14" s="565" t="s">
        <v>1038</v>
      </c>
      <c r="I14" s="1404"/>
      <c r="J14" s="1416"/>
      <c r="K14" s="1393"/>
      <c r="L14" s="1402"/>
      <c r="M14" s="385">
        <v>227</v>
      </c>
      <c r="N14" s="385">
        <v>192</v>
      </c>
      <c r="O14" s="174">
        <v>349</v>
      </c>
      <c r="P14" s="385">
        <v>263</v>
      </c>
      <c r="Q14" s="385">
        <v>261</v>
      </c>
      <c r="R14" s="385">
        <v>155</v>
      </c>
      <c r="S14" s="385">
        <v>198</v>
      </c>
      <c r="T14" s="385">
        <v>177</v>
      </c>
      <c r="U14" s="385">
        <v>205</v>
      </c>
      <c r="V14" s="385">
        <v>242</v>
      </c>
      <c r="W14" s="385">
        <v>251</v>
      </c>
      <c r="X14" s="385">
        <v>253</v>
      </c>
      <c r="Y14" s="385">
        <f t="shared" si="0"/>
        <v>2773</v>
      </c>
      <c r="Z14" s="110">
        <v>1481</v>
      </c>
    </row>
    <row r="15" spans="1:26" ht="14.25" customHeight="1">
      <c r="A15" s="367">
        <v>14</v>
      </c>
      <c r="B15" s="399" t="s">
        <v>769</v>
      </c>
      <c r="C15" s="369" t="s">
        <v>770</v>
      </c>
      <c r="D15" s="375" t="s">
        <v>532</v>
      </c>
      <c r="E15" s="367" t="s">
        <v>1573</v>
      </c>
      <c r="F15" s="368" t="s">
        <v>1574</v>
      </c>
      <c r="G15" s="400" t="s">
        <v>394</v>
      </c>
      <c r="H15" s="361" t="s">
        <v>1038</v>
      </c>
      <c r="I15" s="1403">
        <v>81354758</v>
      </c>
      <c r="J15" s="1409" t="s">
        <v>1575</v>
      </c>
      <c r="K15" s="1410" t="s">
        <v>1860</v>
      </c>
      <c r="L15" s="1413" t="s">
        <v>1576</v>
      </c>
      <c r="M15" s="110">
        <v>4</v>
      </c>
      <c r="N15" s="110">
        <v>4</v>
      </c>
      <c r="O15" s="428">
        <v>9</v>
      </c>
      <c r="P15" s="110">
        <v>5</v>
      </c>
      <c r="Q15" s="110">
        <v>9</v>
      </c>
      <c r="R15" s="110">
        <v>6</v>
      </c>
      <c r="S15" s="110">
        <v>8</v>
      </c>
      <c r="T15" s="110">
        <v>1</v>
      </c>
      <c r="U15" s="110">
        <v>3</v>
      </c>
      <c r="V15" s="110">
        <v>13</v>
      </c>
      <c r="W15" s="110">
        <v>6</v>
      </c>
      <c r="X15" s="110">
        <v>11</v>
      </c>
      <c r="Y15" s="110">
        <f t="shared" si="0"/>
        <v>79</v>
      </c>
      <c r="Z15" s="110">
        <v>48</v>
      </c>
    </row>
    <row r="16" spans="1:26" ht="14.25" customHeight="1">
      <c r="A16" s="367">
        <v>15</v>
      </c>
      <c r="B16" s="399" t="s">
        <v>769</v>
      </c>
      <c r="C16" s="369" t="s">
        <v>1027</v>
      </c>
      <c r="D16" s="375" t="s">
        <v>532</v>
      </c>
      <c r="E16" s="367" t="s">
        <v>1577</v>
      </c>
      <c r="F16" s="368" t="s">
        <v>105</v>
      </c>
      <c r="G16" s="400" t="s">
        <v>394</v>
      </c>
      <c r="H16" s="361" t="s">
        <v>1038</v>
      </c>
      <c r="I16" s="1356"/>
      <c r="J16" s="1364"/>
      <c r="K16" s="1411"/>
      <c r="L16" s="1378"/>
      <c r="M16" s="110">
        <v>5</v>
      </c>
      <c r="N16" s="110">
        <v>4</v>
      </c>
      <c r="O16" s="110">
        <v>16</v>
      </c>
      <c r="P16" s="110">
        <v>18</v>
      </c>
      <c r="Q16" s="110">
        <v>15</v>
      </c>
      <c r="R16" s="110">
        <v>11</v>
      </c>
      <c r="S16" s="110">
        <v>5</v>
      </c>
      <c r="T16" s="110">
        <v>3</v>
      </c>
      <c r="U16" s="110">
        <v>2</v>
      </c>
      <c r="V16" s="110">
        <v>10</v>
      </c>
      <c r="W16" s="110">
        <v>9</v>
      </c>
      <c r="X16" s="110">
        <v>21</v>
      </c>
      <c r="Y16" s="110">
        <f t="shared" si="0"/>
        <v>119</v>
      </c>
      <c r="Z16" s="110">
        <v>61</v>
      </c>
    </row>
    <row r="17" spans="1:26" ht="57">
      <c r="A17" s="367">
        <v>16</v>
      </c>
      <c r="B17" s="399" t="s">
        <v>1076</v>
      </c>
      <c r="C17" s="369" t="s">
        <v>850</v>
      </c>
      <c r="D17" s="375" t="s">
        <v>532</v>
      </c>
      <c r="E17" s="367" t="s">
        <v>1578</v>
      </c>
      <c r="F17" s="372" t="s">
        <v>1339</v>
      </c>
      <c r="G17" s="400" t="s">
        <v>1579</v>
      </c>
      <c r="H17" s="361" t="s">
        <v>1038</v>
      </c>
      <c r="I17" s="1356"/>
      <c r="J17" s="1364"/>
      <c r="K17" s="1411"/>
      <c r="L17" s="1378"/>
      <c r="M17" s="110">
        <v>51</v>
      </c>
      <c r="N17" s="110">
        <v>13</v>
      </c>
      <c r="O17" s="110">
        <v>44</v>
      </c>
      <c r="P17" s="110">
        <v>30</v>
      </c>
      <c r="Q17" s="110">
        <v>61</v>
      </c>
      <c r="R17" s="110">
        <v>19</v>
      </c>
      <c r="S17" s="110">
        <v>37</v>
      </c>
      <c r="T17" s="110">
        <v>37</v>
      </c>
      <c r="U17" s="110">
        <v>36</v>
      </c>
      <c r="V17" s="110">
        <v>29</v>
      </c>
      <c r="W17" s="110">
        <v>38</v>
      </c>
      <c r="X17" s="110">
        <v>59</v>
      </c>
      <c r="Y17" s="110">
        <f t="shared" si="0"/>
        <v>454</v>
      </c>
      <c r="Z17" s="110">
        <v>255</v>
      </c>
    </row>
    <row r="18" spans="1:26" ht="28.5">
      <c r="A18" s="367">
        <v>17</v>
      </c>
      <c r="B18" s="399" t="s">
        <v>1544</v>
      </c>
      <c r="C18" s="369" t="s">
        <v>764</v>
      </c>
      <c r="D18" s="375" t="s">
        <v>532</v>
      </c>
      <c r="E18" s="367" t="s">
        <v>1580</v>
      </c>
      <c r="F18" s="368" t="s">
        <v>506</v>
      </c>
      <c r="G18" s="400" t="s">
        <v>394</v>
      </c>
      <c r="H18" s="361" t="s">
        <v>1038</v>
      </c>
      <c r="I18" s="1356"/>
      <c r="J18" s="1364"/>
      <c r="K18" s="1411"/>
      <c r="L18" s="1378"/>
      <c r="M18" s="110">
        <v>28</v>
      </c>
      <c r="N18" s="110">
        <v>24</v>
      </c>
      <c r="O18" s="110">
        <v>9</v>
      </c>
      <c r="P18" s="110">
        <v>23</v>
      </c>
      <c r="Q18" s="110">
        <v>12</v>
      </c>
      <c r="R18" s="110">
        <v>12</v>
      </c>
      <c r="S18" s="367">
        <v>21</v>
      </c>
      <c r="T18" s="110">
        <v>11</v>
      </c>
      <c r="U18" s="110">
        <v>5</v>
      </c>
      <c r="V18" s="110">
        <v>7</v>
      </c>
      <c r="W18" s="110">
        <v>16</v>
      </c>
      <c r="X18" s="110">
        <v>24</v>
      </c>
      <c r="Y18" s="110">
        <f t="shared" si="0"/>
        <v>192</v>
      </c>
      <c r="Z18" s="110">
        <v>96</v>
      </c>
    </row>
    <row r="19" spans="1:26" ht="14.25" customHeight="1">
      <c r="A19" s="367">
        <v>18</v>
      </c>
      <c r="B19" s="399" t="s">
        <v>374</v>
      </c>
      <c r="C19" s="369" t="s">
        <v>495</v>
      </c>
      <c r="D19" s="375" t="s">
        <v>532</v>
      </c>
      <c r="E19" s="367" t="s">
        <v>851</v>
      </c>
      <c r="F19" s="368" t="s">
        <v>16</v>
      </c>
      <c r="G19" s="400" t="s">
        <v>394</v>
      </c>
      <c r="H19" s="361" t="s">
        <v>1038</v>
      </c>
      <c r="I19" s="1356"/>
      <c r="J19" s="1364"/>
      <c r="K19" s="1411"/>
      <c r="L19" s="1378"/>
      <c r="M19" s="110">
        <v>108</v>
      </c>
      <c r="N19" s="110">
        <v>83</v>
      </c>
      <c r="O19" s="110">
        <v>48</v>
      </c>
      <c r="P19" s="110">
        <v>92</v>
      </c>
      <c r="Q19" s="110">
        <v>69</v>
      </c>
      <c r="R19" s="110">
        <v>34</v>
      </c>
      <c r="S19" s="110">
        <v>66</v>
      </c>
      <c r="T19" s="110">
        <v>88</v>
      </c>
      <c r="U19" s="110">
        <v>47</v>
      </c>
      <c r="V19" s="110">
        <v>69</v>
      </c>
      <c r="W19" s="110">
        <v>79</v>
      </c>
      <c r="X19" s="110">
        <v>77</v>
      </c>
      <c r="Y19" s="110">
        <f t="shared" si="0"/>
        <v>860</v>
      </c>
      <c r="Z19" s="110">
        <v>460</v>
      </c>
    </row>
    <row r="20" spans="1:26" ht="14.25" customHeight="1">
      <c r="A20" s="367">
        <v>19</v>
      </c>
      <c r="B20" s="399" t="s">
        <v>374</v>
      </c>
      <c r="C20" s="369" t="s">
        <v>451</v>
      </c>
      <c r="D20" s="375" t="s">
        <v>532</v>
      </c>
      <c r="E20" s="367" t="s">
        <v>1581</v>
      </c>
      <c r="F20" s="372" t="s">
        <v>17</v>
      </c>
      <c r="G20" s="400" t="s">
        <v>852</v>
      </c>
      <c r="H20" s="361" t="s">
        <v>1038</v>
      </c>
      <c r="I20" s="1356"/>
      <c r="J20" s="1364"/>
      <c r="K20" s="1411"/>
      <c r="L20" s="1378"/>
      <c r="M20" s="110">
        <v>21</v>
      </c>
      <c r="N20" s="110">
        <v>12</v>
      </c>
      <c r="O20" s="110">
        <v>20</v>
      </c>
      <c r="P20" s="110">
        <v>29</v>
      </c>
      <c r="Q20" s="110">
        <v>11</v>
      </c>
      <c r="R20" s="110">
        <v>39</v>
      </c>
      <c r="S20" s="110">
        <v>22</v>
      </c>
      <c r="T20" s="110">
        <v>12</v>
      </c>
      <c r="U20" s="110">
        <v>16</v>
      </c>
      <c r="V20" s="110">
        <v>16</v>
      </c>
      <c r="W20" s="110">
        <v>20</v>
      </c>
      <c r="X20" s="110">
        <v>29</v>
      </c>
      <c r="Y20" s="110">
        <f t="shared" si="0"/>
        <v>247</v>
      </c>
      <c r="Z20" s="110">
        <v>154</v>
      </c>
    </row>
    <row r="21" spans="1:26" s="566" customFormat="1" ht="33" customHeight="1" thickBot="1">
      <c r="A21" s="367">
        <v>20</v>
      </c>
      <c r="B21" s="562" t="s">
        <v>1076</v>
      </c>
      <c r="C21" s="382" t="s">
        <v>1582</v>
      </c>
      <c r="D21" s="563" t="s">
        <v>532</v>
      </c>
      <c r="E21" s="380" t="s">
        <v>1583</v>
      </c>
      <c r="F21" s="381" t="s">
        <v>624</v>
      </c>
      <c r="G21" s="564" t="s">
        <v>395</v>
      </c>
      <c r="H21" s="565" t="s">
        <v>1038</v>
      </c>
      <c r="I21" s="1404"/>
      <c r="J21" s="1399"/>
      <c r="K21" s="1412"/>
      <c r="L21" s="1414"/>
      <c r="M21" s="385">
        <v>1050</v>
      </c>
      <c r="N21" s="385">
        <v>1216</v>
      </c>
      <c r="O21" s="385">
        <v>64</v>
      </c>
      <c r="P21" s="385">
        <v>35</v>
      </c>
      <c r="Q21" s="385">
        <v>30</v>
      </c>
      <c r="R21" s="385">
        <v>12</v>
      </c>
      <c r="S21" s="385">
        <v>51</v>
      </c>
      <c r="T21" s="385">
        <v>46</v>
      </c>
      <c r="U21" s="385">
        <v>28</v>
      </c>
      <c r="V21" s="385">
        <v>13</v>
      </c>
      <c r="W21" s="385">
        <v>9</v>
      </c>
      <c r="X21" s="385">
        <v>12</v>
      </c>
      <c r="Y21" s="385">
        <f>SUM(M21:X21)</f>
        <v>2566</v>
      </c>
      <c r="Z21" s="110">
        <v>171</v>
      </c>
    </row>
    <row r="22" spans="1:26" ht="30" customHeight="1">
      <c r="A22" s="367">
        <v>21</v>
      </c>
      <c r="B22" s="399" t="s">
        <v>1544</v>
      </c>
      <c r="C22" s="369" t="s">
        <v>531</v>
      </c>
      <c r="D22" s="375" t="s">
        <v>532</v>
      </c>
      <c r="E22" s="367" t="s">
        <v>1584</v>
      </c>
      <c r="F22" s="368" t="s">
        <v>1585</v>
      </c>
      <c r="G22" s="400" t="s">
        <v>1586</v>
      </c>
      <c r="H22" s="361" t="s">
        <v>1038</v>
      </c>
      <c r="I22" s="1364" t="s">
        <v>1587</v>
      </c>
      <c r="J22" s="1364" t="s">
        <v>1588</v>
      </c>
      <c r="K22" s="1400" t="s">
        <v>1589</v>
      </c>
      <c r="L22" s="1401" t="s">
        <v>1590</v>
      </c>
      <c r="M22" s="110">
        <v>16</v>
      </c>
      <c r="N22" s="110">
        <v>2</v>
      </c>
      <c r="O22" s="110">
        <v>49</v>
      </c>
      <c r="P22" s="110">
        <v>6</v>
      </c>
      <c r="Q22" s="110">
        <v>61</v>
      </c>
      <c r="R22" s="110">
        <v>1</v>
      </c>
      <c r="S22" s="110">
        <v>4</v>
      </c>
      <c r="T22" s="110">
        <v>8</v>
      </c>
      <c r="U22" s="110">
        <v>13</v>
      </c>
      <c r="V22" s="110">
        <v>7</v>
      </c>
      <c r="W22" s="110">
        <v>2</v>
      </c>
      <c r="X22" s="110">
        <v>5</v>
      </c>
      <c r="Y22" s="110">
        <f t="shared" si="0"/>
        <v>174</v>
      </c>
      <c r="Z22" s="110">
        <v>40</v>
      </c>
    </row>
    <row r="23" spans="1:26" ht="30" customHeight="1">
      <c r="A23" s="367">
        <v>22</v>
      </c>
      <c r="B23" s="399" t="s">
        <v>769</v>
      </c>
      <c r="C23" s="369" t="s">
        <v>1027</v>
      </c>
      <c r="D23" s="375" t="s">
        <v>532</v>
      </c>
      <c r="E23" s="367" t="s">
        <v>1591</v>
      </c>
      <c r="F23" s="368" t="s">
        <v>1592</v>
      </c>
      <c r="G23" s="400" t="s">
        <v>1593</v>
      </c>
      <c r="H23" s="361" t="s">
        <v>1038</v>
      </c>
      <c r="I23" s="1364"/>
      <c r="J23" s="1364"/>
      <c r="K23" s="1392"/>
      <c r="L23" s="1401"/>
      <c r="M23" s="110">
        <v>4</v>
      </c>
      <c r="N23" s="110">
        <v>3</v>
      </c>
      <c r="O23" s="110">
        <v>19</v>
      </c>
      <c r="P23" s="110">
        <v>14</v>
      </c>
      <c r="Q23" s="110">
        <v>4</v>
      </c>
      <c r="R23" s="110">
        <v>0</v>
      </c>
      <c r="S23" s="110">
        <v>1</v>
      </c>
      <c r="T23" s="110">
        <v>0</v>
      </c>
      <c r="U23" s="110">
        <v>8</v>
      </c>
      <c r="V23" s="110">
        <v>46</v>
      </c>
      <c r="W23" s="110">
        <v>0</v>
      </c>
      <c r="X23" s="110">
        <v>2</v>
      </c>
      <c r="Y23" s="110">
        <f t="shared" si="0"/>
        <v>101</v>
      </c>
      <c r="Z23" s="110">
        <v>57</v>
      </c>
    </row>
    <row r="24" spans="1:26" ht="30" customHeight="1">
      <c r="A24" s="367">
        <v>23</v>
      </c>
      <c r="B24" s="399" t="s">
        <v>769</v>
      </c>
      <c r="C24" s="369" t="s">
        <v>1027</v>
      </c>
      <c r="D24" s="375" t="s">
        <v>532</v>
      </c>
      <c r="E24" s="367" t="s">
        <v>1594</v>
      </c>
      <c r="F24" s="368" t="s">
        <v>1595</v>
      </c>
      <c r="G24" s="400" t="s">
        <v>890</v>
      </c>
      <c r="H24" s="361" t="s">
        <v>1038</v>
      </c>
      <c r="I24" s="1364"/>
      <c r="J24" s="1364"/>
      <c r="K24" s="1392"/>
      <c r="L24" s="1401"/>
      <c r="M24" s="110">
        <v>1</v>
      </c>
      <c r="N24" s="110">
        <v>4</v>
      </c>
      <c r="O24" s="110">
        <v>44</v>
      </c>
      <c r="P24" s="110">
        <v>3</v>
      </c>
      <c r="Q24" s="110">
        <v>7</v>
      </c>
      <c r="R24" s="110">
        <v>5</v>
      </c>
      <c r="S24" s="110">
        <v>6</v>
      </c>
      <c r="T24" s="110">
        <v>8</v>
      </c>
      <c r="U24" s="110">
        <v>13</v>
      </c>
      <c r="V24" s="110">
        <v>9</v>
      </c>
      <c r="W24" s="110">
        <v>0</v>
      </c>
      <c r="X24" s="110">
        <v>8</v>
      </c>
      <c r="Y24" s="110">
        <f t="shared" si="0"/>
        <v>108</v>
      </c>
      <c r="Z24" s="110">
        <v>49</v>
      </c>
    </row>
    <row r="25" spans="1:26" ht="30" customHeight="1">
      <c r="A25" s="367">
        <v>24</v>
      </c>
      <c r="B25" s="368" t="s">
        <v>1596</v>
      </c>
      <c r="C25" s="369" t="s">
        <v>495</v>
      </c>
      <c r="D25" s="375" t="s">
        <v>532</v>
      </c>
      <c r="E25" s="367" t="s">
        <v>1597</v>
      </c>
      <c r="F25" s="368" t="s">
        <v>1598</v>
      </c>
      <c r="G25" s="400" t="s">
        <v>890</v>
      </c>
      <c r="H25" s="361" t="s">
        <v>1038</v>
      </c>
      <c r="I25" s="1364"/>
      <c r="J25" s="1364"/>
      <c r="K25" s="1392"/>
      <c r="L25" s="1401"/>
      <c r="M25" s="110">
        <v>0</v>
      </c>
      <c r="N25" s="110">
        <v>0</v>
      </c>
      <c r="O25" s="110">
        <v>0</v>
      </c>
      <c r="P25" s="110">
        <v>0</v>
      </c>
      <c r="Q25" s="110">
        <v>0</v>
      </c>
      <c r="R25" s="110">
        <v>0</v>
      </c>
      <c r="S25" s="110">
        <v>0</v>
      </c>
      <c r="T25" s="110">
        <v>0</v>
      </c>
      <c r="U25" s="110">
        <v>0</v>
      </c>
      <c r="V25" s="110">
        <v>0</v>
      </c>
      <c r="W25" s="110">
        <v>0</v>
      </c>
      <c r="X25" s="110">
        <v>0</v>
      </c>
      <c r="Y25" s="110">
        <f>SUM(M25:X25)</f>
        <v>0</v>
      </c>
      <c r="Z25" s="110">
        <v>0</v>
      </c>
    </row>
    <row r="26" spans="1:26" s="566" customFormat="1" ht="30" customHeight="1" thickBot="1">
      <c r="A26" s="367">
        <v>25</v>
      </c>
      <c r="B26" s="562" t="s">
        <v>1076</v>
      </c>
      <c r="C26" s="382" t="s">
        <v>846</v>
      </c>
      <c r="D26" s="563" t="s">
        <v>532</v>
      </c>
      <c r="E26" s="380" t="s">
        <v>1599</v>
      </c>
      <c r="F26" s="381" t="s">
        <v>1600</v>
      </c>
      <c r="G26" s="564" t="s">
        <v>890</v>
      </c>
      <c r="H26" s="565" t="s">
        <v>1038</v>
      </c>
      <c r="I26" s="1399"/>
      <c r="J26" s="1399"/>
      <c r="K26" s="1393"/>
      <c r="L26" s="1402"/>
      <c r="M26" s="385">
        <v>1</v>
      </c>
      <c r="N26" s="385">
        <v>13</v>
      </c>
      <c r="O26" s="385">
        <v>19</v>
      </c>
      <c r="P26" s="385">
        <v>2</v>
      </c>
      <c r="Q26" s="385">
        <v>7</v>
      </c>
      <c r="R26" s="385">
        <v>0</v>
      </c>
      <c r="S26" s="385">
        <v>2</v>
      </c>
      <c r="T26" s="385">
        <v>2</v>
      </c>
      <c r="U26" s="595">
        <v>1</v>
      </c>
      <c r="V26" s="385">
        <v>2</v>
      </c>
      <c r="W26" s="385">
        <v>0</v>
      </c>
      <c r="X26" s="385">
        <v>6</v>
      </c>
      <c r="Y26" s="385">
        <f>SUM(M26:X26)</f>
        <v>55</v>
      </c>
      <c r="Z26" s="110">
        <v>13</v>
      </c>
    </row>
    <row r="27" spans="1:26" ht="14.25" customHeight="1">
      <c r="A27" s="367">
        <v>26</v>
      </c>
      <c r="B27" s="399" t="s">
        <v>769</v>
      </c>
      <c r="C27" s="369" t="s">
        <v>1049</v>
      </c>
      <c r="D27" s="375" t="s">
        <v>532</v>
      </c>
      <c r="E27" s="367" t="s">
        <v>1601</v>
      </c>
      <c r="F27" s="368" t="s">
        <v>1602</v>
      </c>
      <c r="G27" s="400" t="s">
        <v>870</v>
      </c>
      <c r="H27" s="361" t="s">
        <v>1038</v>
      </c>
      <c r="I27" s="1403" t="s">
        <v>331</v>
      </c>
      <c r="J27" s="1405" t="s">
        <v>1857</v>
      </c>
      <c r="K27" s="1391" t="s">
        <v>1861</v>
      </c>
      <c r="L27" s="1407" t="s">
        <v>1603</v>
      </c>
      <c r="M27" s="110">
        <v>19</v>
      </c>
      <c r="N27" s="110">
        <v>0</v>
      </c>
      <c r="O27" s="110">
        <v>49</v>
      </c>
      <c r="P27" s="110">
        <v>0</v>
      </c>
      <c r="Q27" s="110">
        <v>0</v>
      </c>
      <c r="R27" s="110">
        <v>4</v>
      </c>
      <c r="S27" s="110">
        <v>0</v>
      </c>
      <c r="T27" s="110">
        <v>3</v>
      </c>
      <c r="U27" s="110">
        <v>8</v>
      </c>
      <c r="V27" s="401">
        <v>7</v>
      </c>
      <c r="W27" s="401">
        <v>4</v>
      </c>
      <c r="X27" s="110">
        <v>6</v>
      </c>
      <c r="Y27" s="110">
        <f t="shared" si="0"/>
        <v>100</v>
      </c>
      <c r="Z27" s="110">
        <v>32</v>
      </c>
    </row>
    <row r="28" spans="1:26" ht="28.5">
      <c r="A28" s="367">
        <v>27</v>
      </c>
      <c r="B28" s="399" t="s">
        <v>1604</v>
      </c>
      <c r="C28" s="369" t="s">
        <v>1129</v>
      </c>
      <c r="D28" s="375" t="s">
        <v>532</v>
      </c>
      <c r="E28" s="367" t="s">
        <v>1130</v>
      </c>
      <c r="F28" s="368" t="s">
        <v>1605</v>
      </c>
      <c r="G28" s="400" t="s">
        <v>518</v>
      </c>
      <c r="H28" s="361" t="s">
        <v>1038</v>
      </c>
      <c r="I28" s="1356"/>
      <c r="J28" s="1351"/>
      <c r="K28" s="1392"/>
      <c r="L28" s="1370"/>
      <c r="M28" s="110">
        <v>26</v>
      </c>
      <c r="N28" s="110">
        <v>11</v>
      </c>
      <c r="O28" s="110">
        <v>31</v>
      </c>
      <c r="P28" s="110">
        <v>20</v>
      </c>
      <c r="Q28" s="110">
        <v>12</v>
      </c>
      <c r="R28" s="110">
        <v>17</v>
      </c>
      <c r="S28" s="110">
        <v>37</v>
      </c>
      <c r="T28" s="110">
        <v>24</v>
      </c>
      <c r="U28" s="110">
        <v>14</v>
      </c>
      <c r="V28" s="401">
        <v>55</v>
      </c>
      <c r="W28" s="401">
        <v>22</v>
      </c>
      <c r="X28" s="110">
        <v>32</v>
      </c>
      <c r="Y28" s="110">
        <f t="shared" si="0"/>
        <v>301</v>
      </c>
      <c r="Z28" s="110">
        <v>201</v>
      </c>
    </row>
    <row r="29" spans="1:26">
      <c r="A29" s="367">
        <v>28</v>
      </c>
      <c r="B29" s="399" t="s">
        <v>769</v>
      </c>
      <c r="C29" s="369" t="s">
        <v>764</v>
      </c>
      <c r="D29" s="375" t="s">
        <v>532</v>
      </c>
      <c r="E29" s="367" t="s">
        <v>1606</v>
      </c>
      <c r="F29" s="368" t="s">
        <v>1607</v>
      </c>
      <c r="G29" s="400" t="s">
        <v>756</v>
      </c>
      <c r="H29" s="361" t="s">
        <v>1038</v>
      </c>
      <c r="I29" s="1356"/>
      <c r="J29" s="1351"/>
      <c r="K29" s="1392"/>
      <c r="L29" s="1370"/>
      <c r="M29" s="110">
        <v>2</v>
      </c>
      <c r="N29" s="110">
        <v>5</v>
      </c>
      <c r="O29" s="110">
        <v>30</v>
      </c>
      <c r="P29" s="110">
        <v>2</v>
      </c>
      <c r="Q29" s="110">
        <v>5</v>
      </c>
      <c r="R29" s="110">
        <v>12</v>
      </c>
      <c r="S29" s="110">
        <v>2</v>
      </c>
      <c r="T29" s="110">
        <v>5</v>
      </c>
      <c r="U29" s="401">
        <v>3</v>
      </c>
      <c r="V29" s="401">
        <v>5</v>
      </c>
      <c r="W29" s="401">
        <v>1</v>
      </c>
      <c r="X29" s="110">
        <v>2</v>
      </c>
      <c r="Y29" s="110">
        <f t="shared" si="0"/>
        <v>74</v>
      </c>
      <c r="Z29" s="110">
        <v>30</v>
      </c>
    </row>
    <row r="30" spans="1:26">
      <c r="A30" s="367">
        <v>29</v>
      </c>
      <c r="B30" s="368" t="s">
        <v>1608</v>
      </c>
      <c r="C30" s="369" t="s">
        <v>1609</v>
      </c>
      <c r="D30" s="375" t="s">
        <v>532</v>
      </c>
      <c r="E30" s="367" t="s">
        <v>1610</v>
      </c>
      <c r="F30" s="372" t="s">
        <v>1611</v>
      </c>
      <c r="G30" s="400" t="s">
        <v>756</v>
      </c>
      <c r="H30" s="110" t="s">
        <v>1038</v>
      </c>
      <c r="I30" s="1356"/>
      <c r="J30" s="1351"/>
      <c r="K30" s="1392"/>
      <c r="L30" s="1370"/>
      <c r="M30" s="110">
        <v>1</v>
      </c>
      <c r="N30" s="110">
        <v>0</v>
      </c>
      <c r="O30" s="110">
        <v>32</v>
      </c>
      <c r="P30" s="110">
        <v>6</v>
      </c>
      <c r="Q30" s="110">
        <v>0</v>
      </c>
      <c r="R30" s="110">
        <v>1</v>
      </c>
      <c r="S30" s="110">
        <v>5</v>
      </c>
      <c r="T30" s="110">
        <v>6</v>
      </c>
      <c r="U30" s="401">
        <v>0</v>
      </c>
      <c r="V30" s="401">
        <v>13</v>
      </c>
      <c r="W30" s="401">
        <v>2</v>
      </c>
      <c r="X30" s="110">
        <v>1</v>
      </c>
      <c r="Y30" s="110">
        <f t="shared" si="0"/>
        <v>67</v>
      </c>
      <c r="Z30" s="110">
        <v>28</v>
      </c>
    </row>
    <row r="31" spans="1:26">
      <c r="A31" s="367">
        <v>30</v>
      </c>
      <c r="B31" s="368" t="s">
        <v>1056</v>
      </c>
      <c r="C31" s="369" t="s">
        <v>1129</v>
      </c>
      <c r="D31" s="375" t="s">
        <v>532</v>
      </c>
      <c r="E31" s="367" t="s">
        <v>1612</v>
      </c>
      <c r="F31" s="372" t="s">
        <v>561</v>
      </c>
      <c r="G31" s="400" t="s">
        <v>756</v>
      </c>
      <c r="H31" s="110" t="s">
        <v>1038</v>
      </c>
      <c r="I31" s="1356"/>
      <c r="J31" s="1351"/>
      <c r="K31" s="1392"/>
      <c r="L31" s="1370"/>
      <c r="M31" s="110">
        <v>24</v>
      </c>
      <c r="N31" s="110">
        <v>24</v>
      </c>
      <c r="O31" s="110">
        <v>18</v>
      </c>
      <c r="P31" s="110">
        <v>20</v>
      </c>
      <c r="Q31" s="110">
        <v>17</v>
      </c>
      <c r="R31" s="110">
        <v>18</v>
      </c>
      <c r="S31" s="110">
        <v>14</v>
      </c>
      <c r="T31" s="110">
        <v>19</v>
      </c>
      <c r="U31" s="110">
        <v>18</v>
      </c>
      <c r="V31" s="401">
        <v>18</v>
      </c>
      <c r="W31" s="401">
        <v>34</v>
      </c>
      <c r="X31" s="110">
        <v>20</v>
      </c>
      <c r="Y31" s="110">
        <f t="shared" si="0"/>
        <v>244</v>
      </c>
      <c r="Z31" s="110">
        <v>141</v>
      </c>
    </row>
    <row r="32" spans="1:26" s="385" customFormat="1" ht="15" thickBot="1">
      <c r="A32" s="367">
        <v>31</v>
      </c>
      <c r="B32" s="381" t="s">
        <v>769</v>
      </c>
      <c r="C32" s="382" t="s">
        <v>380</v>
      </c>
      <c r="D32" s="563" t="s">
        <v>532</v>
      </c>
      <c r="E32" s="380" t="s">
        <v>164</v>
      </c>
      <c r="F32" s="381" t="s">
        <v>197</v>
      </c>
      <c r="G32" s="564" t="s">
        <v>756</v>
      </c>
      <c r="H32" s="385" t="s">
        <v>1038</v>
      </c>
      <c r="I32" s="1404"/>
      <c r="J32" s="1406"/>
      <c r="K32" s="1393"/>
      <c r="L32" s="1408"/>
      <c r="M32" s="385">
        <v>4</v>
      </c>
      <c r="N32" s="385">
        <v>19</v>
      </c>
      <c r="O32" s="385">
        <v>32</v>
      </c>
      <c r="P32" s="385">
        <v>28</v>
      </c>
      <c r="Q32" s="385">
        <v>122</v>
      </c>
      <c r="R32" s="385">
        <v>1</v>
      </c>
      <c r="S32" s="385">
        <v>13</v>
      </c>
      <c r="T32" s="385">
        <v>0</v>
      </c>
      <c r="U32" s="385">
        <v>9</v>
      </c>
      <c r="V32" s="385">
        <v>12</v>
      </c>
      <c r="W32" s="385">
        <v>2</v>
      </c>
      <c r="X32" s="385">
        <v>22</v>
      </c>
      <c r="Y32" s="385">
        <f t="shared" si="0"/>
        <v>264</v>
      </c>
      <c r="Z32" s="110">
        <v>59</v>
      </c>
    </row>
    <row r="33" spans="1:26" ht="14.25" customHeight="1">
      <c r="A33" s="367">
        <v>32</v>
      </c>
      <c r="B33" s="399" t="s">
        <v>476</v>
      </c>
      <c r="C33" s="369" t="s">
        <v>380</v>
      </c>
      <c r="D33" s="375" t="s">
        <v>532</v>
      </c>
      <c r="E33" s="367" t="s">
        <v>694</v>
      </c>
      <c r="F33" s="368" t="s">
        <v>1613</v>
      </c>
      <c r="G33" s="400" t="s">
        <v>1614</v>
      </c>
      <c r="H33" s="361" t="s">
        <v>1038</v>
      </c>
      <c r="I33" s="560"/>
      <c r="J33" s="561"/>
      <c r="K33" s="574"/>
      <c r="L33" s="559" t="s">
        <v>1543</v>
      </c>
      <c r="M33" s="110">
        <v>11</v>
      </c>
      <c r="N33" s="110">
        <v>2</v>
      </c>
      <c r="O33" s="110">
        <v>47</v>
      </c>
      <c r="P33" s="110">
        <v>74</v>
      </c>
      <c r="Q33" s="110">
        <v>15</v>
      </c>
      <c r="R33" s="110">
        <v>100</v>
      </c>
      <c r="S33" s="110">
        <v>10</v>
      </c>
      <c r="T33" s="110">
        <v>8</v>
      </c>
      <c r="U33" s="401">
        <v>5</v>
      </c>
      <c r="V33" s="401">
        <v>9</v>
      </c>
      <c r="W33" s="401">
        <v>8</v>
      </c>
      <c r="X33" s="110">
        <v>32</v>
      </c>
      <c r="Y33" s="110">
        <f t="shared" si="0"/>
        <v>321</v>
      </c>
      <c r="Z33" s="110">
        <v>172</v>
      </c>
    </row>
    <row r="34" spans="1:26" ht="28.5" customHeight="1">
      <c r="A34" s="367">
        <v>33</v>
      </c>
      <c r="B34" s="399" t="s">
        <v>1544</v>
      </c>
      <c r="C34" s="369" t="s">
        <v>497</v>
      </c>
      <c r="D34" s="375" t="s">
        <v>532</v>
      </c>
      <c r="E34" s="367" t="s">
        <v>1615</v>
      </c>
      <c r="F34" s="368" t="s">
        <v>1616</v>
      </c>
      <c r="G34" s="400" t="s">
        <v>841</v>
      </c>
      <c r="H34" s="361" t="s">
        <v>1038</v>
      </c>
      <c r="I34" s="1356">
        <v>1302971</v>
      </c>
      <c r="J34" s="1361" t="s">
        <v>1617</v>
      </c>
      <c r="K34" s="1350" t="s">
        <v>63</v>
      </c>
      <c r="L34" s="1352" t="s">
        <v>1618</v>
      </c>
      <c r="M34" s="110">
        <v>29</v>
      </c>
      <c r="N34" s="110">
        <v>14</v>
      </c>
      <c r="O34" s="110">
        <v>28</v>
      </c>
      <c r="P34" s="110">
        <v>13</v>
      </c>
      <c r="Q34" s="110">
        <v>19</v>
      </c>
      <c r="R34" s="110">
        <v>11</v>
      </c>
      <c r="S34" s="174">
        <v>12</v>
      </c>
      <c r="T34" s="110">
        <v>8</v>
      </c>
      <c r="U34" s="110">
        <v>11</v>
      </c>
      <c r="V34" s="110">
        <v>76</v>
      </c>
      <c r="W34" s="110">
        <v>26</v>
      </c>
      <c r="X34" s="110">
        <v>52</v>
      </c>
      <c r="Y34" s="110">
        <f t="shared" si="0"/>
        <v>299</v>
      </c>
      <c r="Z34" s="110">
        <v>196</v>
      </c>
    </row>
    <row r="35" spans="1:26" ht="28.5">
      <c r="A35" s="367">
        <v>34</v>
      </c>
      <c r="B35" s="399" t="s">
        <v>1619</v>
      </c>
      <c r="C35" s="369" t="s">
        <v>497</v>
      </c>
      <c r="D35" s="375" t="s">
        <v>532</v>
      </c>
      <c r="E35" s="367" t="s">
        <v>1620</v>
      </c>
      <c r="F35" s="372" t="s">
        <v>1621</v>
      </c>
      <c r="G35" s="400" t="s">
        <v>1622</v>
      </c>
      <c r="H35" s="361" t="s">
        <v>1038</v>
      </c>
      <c r="I35" s="1356"/>
      <c r="J35" s="1361"/>
      <c r="K35" s="1397"/>
      <c r="L35" s="1352"/>
      <c r="M35" s="110">
        <v>54</v>
      </c>
      <c r="N35" s="110">
        <v>29</v>
      </c>
      <c r="O35" s="110">
        <v>83</v>
      </c>
      <c r="P35" s="110">
        <v>37</v>
      </c>
      <c r="Q35" s="110">
        <v>41</v>
      </c>
      <c r="R35" s="110">
        <v>27</v>
      </c>
      <c r="S35" s="110">
        <v>32</v>
      </c>
      <c r="T35" s="110">
        <v>24</v>
      </c>
      <c r="U35" s="110">
        <v>35</v>
      </c>
      <c r="V35" s="110">
        <v>92</v>
      </c>
      <c r="W35" s="110">
        <v>54</v>
      </c>
      <c r="X35" s="110">
        <v>138</v>
      </c>
      <c r="Y35" s="110">
        <f t="shared" si="0"/>
        <v>646</v>
      </c>
      <c r="Z35" s="110">
        <v>402</v>
      </c>
    </row>
    <row r="36" spans="1:26" s="566" customFormat="1" ht="50.25" thickBot="1">
      <c r="A36" s="367">
        <v>35</v>
      </c>
      <c r="B36" s="562" t="s">
        <v>1623</v>
      </c>
      <c r="C36" s="382" t="s">
        <v>378</v>
      </c>
      <c r="D36" s="563" t="s">
        <v>532</v>
      </c>
      <c r="E36" s="380" t="s">
        <v>1624</v>
      </c>
      <c r="F36" s="381" t="s">
        <v>1625</v>
      </c>
      <c r="G36" s="564" t="s">
        <v>1626</v>
      </c>
      <c r="H36" s="565" t="s">
        <v>1038</v>
      </c>
      <c r="I36" s="567" t="s">
        <v>1627</v>
      </c>
      <c r="J36" s="572" t="s">
        <v>1628</v>
      </c>
      <c r="K36" s="585" t="s">
        <v>340</v>
      </c>
      <c r="L36" s="573" t="s">
        <v>1629</v>
      </c>
      <c r="M36" s="385">
        <v>7</v>
      </c>
      <c r="N36" s="385">
        <v>2</v>
      </c>
      <c r="O36" s="385">
        <v>32</v>
      </c>
      <c r="P36" s="385">
        <v>6</v>
      </c>
      <c r="Q36" s="385">
        <v>6</v>
      </c>
      <c r="R36" s="385">
        <v>21</v>
      </c>
      <c r="S36" s="385">
        <v>5</v>
      </c>
      <c r="T36" s="385">
        <v>8</v>
      </c>
      <c r="U36" s="595">
        <v>8</v>
      </c>
      <c r="V36" s="385">
        <v>12</v>
      </c>
      <c r="W36" s="385">
        <v>6</v>
      </c>
      <c r="X36" s="385">
        <v>14</v>
      </c>
      <c r="Y36" s="385">
        <f t="shared" si="0"/>
        <v>127</v>
      </c>
      <c r="Z36" s="110">
        <v>74</v>
      </c>
    </row>
    <row r="37" spans="1:26" ht="28.5" customHeight="1">
      <c r="A37" s="367">
        <v>36</v>
      </c>
      <c r="B37" s="399" t="s">
        <v>769</v>
      </c>
      <c r="C37" s="369" t="s">
        <v>813</v>
      </c>
      <c r="D37" s="375" t="s">
        <v>532</v>
      </c>
      <c r="E37" s="367" t="s">
        <v>1630</v>
      </c>
      <c r="F37" s="368" t="s">
        <v>82</v>
      </c>
      <c r="G37" s="400" t="s">
        <v>1631</v>
      </c>
      <c r="H37" s="361" t="s">
        <v>1038</v>
      </c>
      <c r="I37" s="1410" t="s">
        <v>2</v>
      </c>
      <c r="J37" s="1389">
        <v>8561722</v>
      </c>
      <c r="K37" s="1391" t="s">
        <v>1862</v>
      </c>
      <c r="L37" s="1394" t="s">
        <v>1633</v>
      </c>
      <c r="M37" s="110">
        <v>36</v>
      </c>
      <c r="N37" s="110">
        <v>13</v>
      </c>
      <c r="O37" s="110">
        <v>55</v>
      </c>
      <c r="P37" s="110">
        <v>29</v>
      </c>
      <c r="Q37" s="110">
        <v>63</v>
      </c>
      <c r="R37" s="110">
        <v>63</v>
      </c>
      <c r="S37" s="110">
        <v>45</v>
      </c>
      <c r="T37" s="110">
        <v>88</v>
      </c>
      <c r="U37" s="401">
        <v>33</v>
      </c>
      <c r="V37" s="110">
        <v>100</v>
      </c>
      <c r="W37" s="110">
        <v>88</v>
      </c>
      <c r="X37" s="110">
        <v>30</v>
      </c>
      <c r="Y37" s="110">
        <f t="shared" si="0"/>
        <v>643</v>
      </c>
      <c r="Z37" s="110">
        <v>447</v>
      </c>
    </row>
    <row r="38" spans="1:26" ht="28.5">
      <c r="A38" s="367">
        <v>37</v>
      </c>
      <c r="B38" s="368" t="s">
        <v>769</v>
      </c>
      <c r="C38" s="369" t="s">
        <v>813</v>
      </c>
      <c r="D38" s="375" t="s">
        <v>532</v>
      </c>
      <c r="E38" s="367" t="s">
        <v>1634</v>
      </c>
      <c r="F38" s="372" t="s">
        <v>1338</v>
      </c>
      <c r="G38" s="369"/>
      <c r="H38" s="110" t="s">
        <v>1038</v>
      </c>
      <c r="I38" s="1351"/>
      <c r="J38" s="1372"/>
      <c r="K38" s="1392"/>
      <c r="L38" s="1395"/>
      <c r="M38" s="110">
        <v>28</v>
      </c>
      <c r="N38" s="110">
        <v>12</v>
      </c>
      <c r="O38" s="110">
        <v>62</v>
      </c>
      <c r="P38" s="110">
        <v>27</v>
      </c>
      <c r="Q38" s="110">
        <v>48</v>
      </c>
      <c r="R38" s="110">
        <v>44</v>
      </c>
      <c r="S38" s="110">
        <v>9</v>
      </c>
      <c r="T38" s="110">
        <v>6</v>
      </c>
      <c r="U38" s="401">
        <v>15</v>
      </c>
      <c r="V38" s="110">
        <v>42</v>
      </c>
      <c r="W38" s="110">
        <v>40</v>
      </c>
      <c r="X38" s="110">
        <v>42</v>
      </c>
      <c r="Y38" s="110">
        <f t="shared" si="0"/>
        <v>375</v>
      </c>
      <c r="Z38" s="110">
        <v>198</v>
      </c>
    </row>
    <row r="39" spans="1:26" s="566" customFormat="1" ht="29.25" thickBot="1">
      <c r="A39" s="367">
        <v>38</v>
      </c>
      <c r="B39" s="562" t="s">
        <v>1076</v>
      </c>
      <c r="C39" s="382" t="s">
        <v>429</v>
      </c>
      <c r="D39" s="563" t="s">
        <v>532</v>
      </c>
      <c r="E39" s="380" t="s">
        <v>1635</v>
      </c>
      <c r="F39" s="381" t="s">
        <v>1636</v>
      </c>
      <c r="G39" s="564" t="s">
        <v>1108</v>
      </c>
      <c r="H39" s="565" t="s">
        <v>1038</v>
      </c>
      <c r="I39" s="1406"/>
      <c r="J39" s="1390"/>
      <c r="K39" s="1393"/>
      <c r="L39" s="1396"/>
      <c r="M39" s="385">
        <v>22</v>
      </c>
      <c r="N39" s="385">
        <v>9</v>
      </c>
      <c r="O39" s="385">
        <v>84</v>
      </c>
      <c r="P39" s="385">
        <v>21</v>
      </c>
      <c r="Q39" s="385">
        <v>13</v>
      </c>
      <c r="R39" s="385">
        <v>21</v>
      </c>
      <c r="S39" s="385">
        <v>7</v>
      </c>
      <c r="T39" s="385">
        <v>15</v>
      </c>
      <c r="U39" s="595">
        <v>18</v>
      </c>
      <c r="V39" s="385">
        <v>72</v>
      </c>
      <c r="W39" s="385">
        <v>44</v>
      </c>
      <c r="X39" s="385">
        <v>14</v>
      </c>
      <c r="Y39" s="385">
        <f t="shared" si="0"/>
        <v>340</v>
      </c>
      <c r="Z39" s="110">
        <v>191</v>
      </c>
    </row>
    <row r="40" spans="1:26" ht="33">
      <c r="A40" s="367">
        <v>39</v>
      </c>
      <c r="B40" s="399" t="s">
        <v>1544</v>
      </c>
      <c r="C40" s="369" t="s">
        <v>576</v>
      </c>
      <c r="D40" s="375" t="s">
        <v>532</v>
      </c>
      <c r="E40" s="367" t="s">
        <v>1637</v>
      </c>
      <c r="F40" s="368" t="s">
        <v>1638</v>
      </c>
      <c r="G40" s="400" t="s">
        <v>474</v>
      </c>
      <c r="H40" s="361" t="s">
        <v>1038</v>
      </c>
      <c r="I40" s="290" t="s">
        <v>1639</v>
      </c>
      <c r="J40" s="410" t="s">
        <v>1640</v>
      </c>
      <c r="K40" s="614" t="s">
        <v>1849</v>
      </c>
      <c r="L40" s="558" t="s">
        <v>1543</v>
      </c>
      <c r="M40" s="110">
        <v>24</v>
      </c>
      <c r="N40" s="110">
        <v>38</v>
      </c>
      <c r="O40" s="110">
        <v>302</v>
      </c>
      <c r="P40" s="110">
        <v>79</v>
      </c>
      <c r="Q40" s="110">
        <v>81</v>
      </c>
      <c r="R40" s="110">
        <v>38</v>
      </c>
      <c r="S40" s="110">
        <v>43</v>
      </c>
      <c r="T40" s="110">
        <v>64</v>
      </c>
      <c r="U40" s="401">
        <v>9</v>
      </c>
      <c r="V40" s="110">
        <v>9</v>
      </c>
      <c r="W40" s="110">
        <v>14</v>
      </c>
      <c r="X40" s="110">
        <v>40</v>
      </c>
      <c r="Y40" s="110">
        <f t="shared" si="0"/>
        <v>741</v>
      </c>
      <c r="Z40" s="110">
        <v>217</v>
      </c>
    </row>
    <row r="41" spans="1:26" s="110" customFormat="1" ht="42.75">
      <c r="A41" s="367">
        <v>40</v>
      </c>
      <c r="B41" s="368" t="s">
        <v>1213</v>
      </c>
      <c r="C41" s="369" t="s">
        <v>165</v>
      </c>
      <c r="D41" s="375" t="s">
        <v>532</v>
      </c>
      <c r="E41" s="367" t="s">
        <v>163</v>
      </c>
      <c r="F41" s="368" t="s">
        <v>1641</v>
      </c>
      <c r="G41" s="373" t="s">
        <v>196</v>
      </c>
      <c r="H41" s="110" t="s">
        <v>1038</v>
      </c>
      <c r="I41" s="450"/>
      <c r="J41" s="412"/>
      <c r="K41" s="372"/>
      <c r="L41" s="501" t="s">
        <v>1642</v>
      </c>
      <c r="M41" s="469" t="s">
        <v>513</v>
      </c>
      <c r="N41" s="469" t="s">
        <v>513</v>
      </c>
      <c r="O41" s="469" t="s">
        <v>513</v>
      </c>
      <c r="P41" s="110" t="s">
        <v>513</v>
      </c>
      <c r="Q41" s="110" t="s">
        <v>513</v>
      </c>
      <c r="R41" s="405" t="s">
        <v>513</v>
      </c>
      <c r="S41" s="405" t="s">
        <v>513</v>
      </c>
      <c r="T41" s="405" t="s">
        <v>513</v>
      </c>
      <c r="U41" s="405" t="s">
        <v>513</v>
      </c>
      <c r="V41" s="405" t="s">
        <v>513</v>
      </c>
      <c r="W41" s="405" t="s">
        <v>513</v>
      </c>
      <c r="X41" s="110" t="s">
        <v>513</v>
      </c>
      <c r="Y41" s="110">
        <f t="shared" si="0"/>
        <v>0</v>
      </c>
      <c r="Z41" s="110">
        <v>0</v>
      </c>
    </row>
    <row r="42" spans="1:26" ht="33.75" customHeight="1">
      <c r="A42" s="367">
        <v>41</v>
      </c>
      <c r="B42" s="399" t="s">
        <v>1076</v>
      </c>
      <c r="C42" s="369" t="s">
        <v>1027</v>
      </c>
      <c r="D42" s="375" t="s">
        <v>532</v>
      </c>
      <c r="E42" s="367" t="s">
        <v>1643</v>
      </c>
      <c r="F42" s="368" t="s">
        <v>1644</v>
      </c>
      <c r="G42" s="400" t="s">
        <v>1111</v>
      </c>
      <c r="H42" s="361" t="s">
        <v>1038</v>
      </c>
      <c r="I42" s="290" t="s">
        <v>1639</v>
      </c>
      <c r="J42" s="410" t="s">
        <v>281</v>
      </c>
      <c r="K42" s="574" t="s">
        <v>1645</v>
      </c>
      <c r="L42" s="558" t="s">
        <v>1160</v>
      </c>
      <c r="M42" s="110">
        <v>10</v>
      </c>
      <c r="N42" s="110">
        <v>3</v>
      </c>
      <c r="O42" s="110">
        <v>28</v>
      </c>
      <c r="P42" s="110">
        <v>0</v>
      </c>
      <c r="Q42" s="110">
        <v>10</v>
      </c>
      <c r="R42" s="110">
        <v>2</v>
      </c>
      <c r="S42" s="110">
        <v>26</v>
      </c>
      <c r="T42" s="110">
        <v>17</v>
      </c>
      <c r="U42" s="401">
        <v>35</v>
      </c>
      <c r="V42" s="110">
        <v>29</v>
      </c>
      <c r="W42" s="110">
        <v>20</v>
      </c>
      <c r="X42" s="110">
        <v>16</v>
      </c>
      <c r="Y42" s="110">
        <f t="shared" si="0"/>
        <v>196</v>
      </c>
      <c r="Z42" s="110">
        <v>145</v>
      </c>
    </row>
    <row r="43" spans="1:26" ht="57">
      <c r="A43" s="367">
        <v>42</v>
      </c>
      <c r="B43" s="399" t="s">
        <v>1544</v>
      </c>
      <c r="C43" s="369" t="s">
        <v>1032</v>
      </c>
      <c r="D43" s="375" t="s">
        <v>532</v>
      </c>
      <c r="E43" s="367" t="s">
        <v>1646</v>
      </c>
      <c r="F43" s="372" t="s">
        <v>1647</v>
      </c>
      <c r="G43" s="400" t="s">
        <v>1146</v>
      </c>
      <c r="H43" s="361" t="s">
        <v>1038</v>
      </c>
      <c r="I43" s="415" t="s">
        <v>1648</v>
      </c>
      <c r="J43" s="413" t="s">
        <v>1649</v>
      </c>
      <c r="K43" s="574" t="s">
        <v>1650</v>
      </c>
      <c r="L43" s="558" t="s">
        <v>1160</v>
      </c>
      <c r="M43" s="110">
        <v>101</v>
      </c>
      <c r="N43" s="110">
        <v>172</v>
      </c>
      <c r="O43" s="110">
        <v>119</v>
      </c>
      <c r="P43" s="110">
        <v>51</v>
      </c>
      <c r="Q43" s="110">
        <v>84</v>
      </c>
      <c r="R43" s="110">
        <v>69</v>
      </c>
      <c r="S43" s="110">
        <v>102</v>
      </c>
      <c r="T43" s="110">
        <v>106</v>
      </c>
      <c r="U43" s="401">
        <v>97</v>
      </c>
      <c r="V43" s="110">
        <v>58</v>
      </c>
      <c r="W43" s="110">
        <v>84</v>
      </c>
      <c r="X43" s="110">
        <v>109</v>
      </c>
      <c r="Y43" s="110">
        <f t="shared" si="0"/>
        <v>1152</v>
      </c>
      <c r="Z43" s="110">
        <v>625</v>
      </c>
    </row>
    <row r="44" spans="1:26" ht="28.5">
      <c r="A44" s="367">
        <v>43</v>
      </c>
      <c r="B44" s="399" t="s">
        <v>769</v>
      </c>
      <c r="C44" s="369" t="s">
        <v>804</v>
      </c>
      <c r="D44" s="375" t="s">
        <v>532</v>
      </c>
      <c r="E44" s="367" t="s">
        <v>1651</v>
      </c>
      <c r="F44" s="368" t="s">
        <v>1652</v>
      </c>
      <c r="G44" s="400" t="s">
        <v>1046</v>
      </c>
      <c r="H44" s="361" t="s">
        <v>1038</v>
      </c>
      <c r="I44" s="414">
        <v>278779</v>
      </c>
      <c r="J44" s="410" t="s">
        <v>303</v>
      </c>
      <c r="K44" s="574" t="s">
        <v>1653</v>
      </c>
      <c r="L44" s="558" t="s">
        <v>1160</v>
      </c>
      <c r="M44" s="110">
        <v>42</v>
      </c>
      <c r="N44" s="110">
        <v>43</v>
      </c>
      <c r="O44" s="110">
        <v>33</v>
      </c>
      <c r="P44" s="110">
        <v>23</v>
      </c>
      <c r="Q44" s="110">
        <v>22</v>
      </c>
      <c r="R44" s="110">
        <v>36</v>
      </c>
      <c r="S44" s="110">
        <v>20</v>
      </c>
      <c r="T44" s="110">
        <v>43</v>
      </c>
      <c r="U44" s="110">
        <v>29</v>
      </c>
      <c r="V44" s="110">
        <v>38</v>
      </c>
      <c r="W44" s="110">
        <v>59</v>
      </c>
      <c r="X44" s="110">
        <v>37</v>
      </c>
      <c r="Y44" s="110">
        <f t="shared" si="0"/>
        <v>425</v>
      </c>
      <c r="Z44" s="110">
        <v>262</v>
      </c>
    </row>
    <row r="45" spans="1:26" ht="114">
      <c r="A45" s="367">
        <v>44</v>
      </c>
      <c r="B45" s="399" t="s">
        <v>476</v>
      </c>
      <c r="C45" s="369" t="s">
        <v>778</v>
      </c>
      <c r="D45" s="375" t="s">
        <v>532</v>
      </c>
      <c r="E45" s="367" t="s">
        <v>1654</v>
      </c>
      <c r="F45" s="368" t="s">
        <v>1655</v>
      </c>
      <c r="G45" s="400" t="s">
        <v>1121</v>
      </c>
      <c r="H45" s="361" t="s">
        <v>1038</v>
      </c>
      <c r="I45" s="414">
        <v>1050364</v>
      </c>
      <c r="J45" s="410">
        <v>1050364</v>
      </c>
      <c r="K45" s="256" t="s">
        <v>1863</v>
      </c>
      <c r="L45" s="459" t="s">
        <v>1859</v>
      </c>
      <c r="M45" s="110">
        <v>61</v>
      </c>
      <c r="N45" s="110">
        <v>21</v>
      </c>
      <c r="O45" s="110">
        <v>67</v>
      </c>
      <c r="P45" s="110">
        <v>45</v>
      </c>
      <c r="Q45" s="110">
        <v>40</v>
      </c>
      <c r="R45" s="110">
        <v>32</v>
      </c>
      <c r="S45" s="110">
        <v>30</v>
      </c>
      <c r="T45" s="110">
        <v>25</v>
      </c>
      <c r="U45" s="110">
        <v>41</v>
      </c>
      <c r="V45" s="110">
        <v>33</v>
      </c>
      <c r="W45" s="110">
        <v>16</v>
      </c>
      <c r="X45" s="110">
        <v>23</v>
      </c>
      <c r="Y45" s="110">
        <f t="shared" si="0"/>
        <v>434</v>
      </c>
      <c r="Z45" s="110">
        <v>200</v>
      </c>
    </row>
    <row r="46" spans="1:26" ht="49.5">
      <c r="A46" s="367">
        <v>45</v>
      </c>
      <c r="B46" s="399" t="s">
        <v>476</v>
      </c>
      <c r="C46" s="369" t="s">
        <v>776</v>
      </c>
      <c r="D46" s="375" t="s">
        <v>532</v>
      </c>
      <c r="E46" s="367" t="s">
        <v>1656</v>
      </c>
      <c r="F46" s="368" t="s">
        <v>1657</v>
      </c>
      <c r="G46" s="400" t="s">
        <v>1047</v>
      </c>
      <c r="H46" s="361" t="s">
        <v>1038</v>
      </c>
      <c r="I46" s="290" t="s">
        <v>1658</v>
      </c>
      <c r="J46" s="410">
        <v>2648000</v>
      </c>
      <c r="K46" s="256" t="s">
        <v>1659</v>
      </c>
      <c r="L46" s="501" t="s">
        <v>1660</v>
      </c>
      <c r="M46" s="469" t="s">
        <v>513</v>
      </c>
      <c r="N46" s="469" t="s">
        <v>513</v>
      </c>
      <c r="O46" s="469" t="s">
        <v>513</v>
      </c>
      <c r="P46" s="110" t="s">
        <v>513</v>
      </c>
      <c r="Q46" s="110" t="s">
        <v>513</v>
      </c>
      <c r="R46" s="405" t="s">
        <v>513</v>
      </c>
      <c r="S46" s="405" t="s">
        <v>513</v>
      </c>
      <c r="T46" s="405" t="s">
        <v>513</v>
      </c>
      <c r="U46" s="405" t="s">
        <v>513</v>
      </c>
      <c r="V46" s="405" t="s">
        <v>513</v>
      </c>
      <c r="W46" s="405" t="s">
        <v>513</v>
      </c>
      <c r="X46" s="110" t="s">
        <v>513</v>
      </c>
      <c r="Y46" s="110">
        <f t="shared" si="0"/>
        <v>0</v>
      </c>
      <c r="Z46" s="110">
        <v>0</v>
      </c>
    </row>
    <row r="47" spans="1:26" ht="57">
      <c r="A47" s="367">
        <v>46</v>
      </c>
      <c r="B47" s="399" t="s">
        <v>769</v>
      </c>
      <c r="C47" s="369" t="s">
        <v>495</v>
      </c>
      <c r="D47" s="375" t="s">
        <v>532</v>
      </c>
      <c r="E47" s="367" t="s">
        <v>1082</v>
      </c>
      <c r="F47" s="372" t="s">
        <v>1661</v>
      </c>
      <c r="G47" s="400" t="s">
        <v>1083</v>
      </c>
      <c r="H47" s="361" t="s">
        <v>1038</v>
      </c>
      <c r="I47" s="451" t="s">
        <v>1662</v>
      </c>
      <c r="J47" s="411" t="s">
        <v>1662</v>
      </c>
      <c r="K47" s="574" t="s">
        <v>1663</v>
      </c>
      <c r="L47" s="559" t="s">
        <v>1543</v>
      </c>
      <c r="M47" s="110">
        <v>16</v>
      </c>
      <c r="N47" s="110">
        <v>6</v>
      </c>
      <c r="O47" s="110">
        <v>221</v>
      </c>
      <c r="P47" s="110">
        <v>4</v>
      </c>
      <c r="Q47" s="110">
        <v>11</v>
      </c>
      <c r="R47" s="110">
        <v>11</v>
      </c>
      <c r="S47" s="110">
        <v>7</v>
      </c>
      <c r="T47" s="110">
        <v>44</v>
      </c>
      <c r="U47" s="110">
        <v>23</v>
      </c>
      <c r="V47" s="110">
        <v>5</v>
      </c>
      <c r="W47" s="110">
        <v>5</v>
      </c>
      <c r="X47" s="110">
        <v>29</v>
      </c>
      <c r="Y47" s="110">
        <f t="shared" si="0"/>
        <v>382</v>
      </c>
      <c r="Z47" s="110">
        <v>124</v>
      </c>
    </row>
    <row r="48" spans="1:26" ht="33">
      <c r="A48" s="367">
        <v>47</v>
      </c>
      <c r="B48" s="399" t="s">
        <v>1544</v>
      </c>
      <c r="C48" s="369" t="s">
        <v>440</v>
      </c>
      <c r="D48" s="375" t="s">
        <v>532</v>
      </c>
      <c r="E48" s="367" t="s">
        <v>1664</v>
      </c>
      <c r="F48" s="368" t="s">
        <v>1665</v>
      </c>
      <c r="G48" s="400" t="s">
        <v>527</v>
      </c>
      <c r="H48" s="361" t="s">
        <v>1038</v>
      </c>
      <c r="I48" s="414" t="s">
        <v>449</v>
      </c>
      <c r="J48" s="410" t="s">
        <v>42</v>
      </c>
      <c r="K48" s="256" t="s">
        <v>796</v>
      </c>
      <c r="L48" s="459" t="s">
        <v>1666</v>
      </c>
      <c r="M48" s="110">
        <v>27</v>
      </c>
      <c r="N48" s="110">
        <v>17</v>
      </c>
      <c r="O48" s="110">
        <v>53</v>
      </c>
      <c r="P48" s="110">
        <v>19</v>
      </c>
      <c r="Q48" s="110">
        <v>17</v>
      </c>
      <c r="R48" s="110">
        <v>24</v>
      </c>
      <c r="S48" s="110">
        <v>25</v>
      </c>
      <c r="T48" s="110">
        <v>27</v>
      </c>
      <c r="U48" s="401">
        <v>36</v>
      </c>
      <c r="V48" s="110">
        <v>52</v>
      </c>
      <c r="W48" s="110">
        <v>84</v>
      </c>
      <c r="X48" s="110">
        <v>72</v>
      </c>
      <c r="Y48" s="110">
        <f t="shared" si="0"/>
        <v>453</v>
      </c>
      <c r="Z48" s="110">
        <v>320</v>
      </c>
    </row>
    <row r="49" spans="1:26" ht="37.5" customHeight="1">
      <c r="A49" s="367">
        <v>48</v>
      </c>
      <c r="B49" s="399" t="s">
        <v>1667</v>
      </c>
      <c r="C49" s="369" t="s">
        <v>896</v>
      </c>
      <c r="D49" s="375" t="s">
        <v>532</v>
      </c>
      <c r="E49" s="367" t="s">
        <v>968</v>
      </c>
      <c r="F49" s="368" t="s">
        <v>1668</v>
      </c>
      <c r="G49" s="400" t="s">
        <v>393</v>
      </c>
      <c r="H49" s="361" t="s">
        <v>1038</v>
      </c>
      <c r="I49" s="1360" t="s">
        <v>126</v>
      </c>
      <c r="J49" s="1361" t="s">
        <v>45</v>
      </c>
      <c r="K49" s="1350" t="s">
        <v>1669</v>
      </c>
      <c r="L49" s="1398" t="s">
        <v>1360</v>
      </c>
      <c r="M49" s="110">
        <v>4</v>
      </c>
      <c r="N49" s="110">
        <v>3</v>
      </c>
      <c r="O49" s="110">
        <v>40</v>
      </c>
      <c r="P49" s="110">
        <v>4</v>
      </c>
      <c r="Q49" s="110">
        <v>11</v>
      </c>
      <c r="R49" s="510">
        <v>4</v>
      </c>
      <c r="S49" s="404">
        <v>1</v>
      </c>
      <c r="T49" s="404">
        <v>1</v>
      </c>
      <c r="U49" s="401">
        <v>3</v>
      </c>
      <c r="V49" s="110">
        <v>43</v>
      </c>
      <c r="W49" s="110">
        <v>1</v>
      </c>
      <c r="X49" s="110">
        <v>1</v>
      </c>
      <c r="Y49" s="110">
        <f t="shared" si="0"/>
        <v>116</v>
      </c>
      <c r="Z49" s="110">
        <v>54</v>
      </c>
    </row>
    <row r="50" spans="1:26" ht="66" customHeight="1">
      <c r="A50" s="367">
        <v>49</v>
      </c>
      <c r="B50" s="399" t="s">
        <v>769</v>
      </c>
      <c r="C50" s="369" t="s">
        <v>690</v>
      </c>
      <c r="D50" s="375" t="s">
        <v>532</v>
      </c>
      <c r="E50" s="367" t="s">
        <v>515</v>
      </c>
      <c r="F50" s="368" t="s">
        <v>1670</v>
      </c>
      <c r="G50" s="400" t="s">
        <v>1671</v>
      </c>
      <c r="H50" s="361" t="s">
        <v>1038</v>
      </c>
      <c r="I50" s="1360"/>
      <c r="J50" s="1361"/>
      <c r="K50" s="1397"/>
      <c r="L50" s="1398"/>
      <c r="M50" s="110">
        <v>1</v>
      </c>
      <c r="N50" s="110">
        <v>47</v>
      </c>
      <c r="O50" s="110">
        <v>63</v>
      </c>
      <c r="P50" s="110">
        <v>5</v>
      </c>
      <c r="Q50" s="110">
        <v>0</v>
      </c>
      <c r="R50" s="510">
        <v>1</v>
      </c>
      <c r="S50" s="110">
        <v>0</v>
      </c>
      <c r="T50" s="404">
        <v>0</v>
      </c>
      <c r="U50" s="401">
        <v>0</v>
      </c>
      <c r="V50" s="110">
        <v>21</v>
      </c>
      <c r="W50" s="110">
        <v>6</v>
      </c>
      <c r="X50" s="110">
        <v>23</v>
      </c>
      <c r="Y50" s="110">
        <f t="shared" si="0"/>
        <v>167</v>
      </c>
      <c r="Z50" s="110">
        <v>51</v>
      </c>
    </row>
    <row r="51" spans="1:26" ht="54.75" customHeight="1">
      <c r="A51" s="367">
        <v>50</v>
      </c>
      <c r="B51" s="399" t="s">
        <v>769</v>
      </c>
      <c r="C51" s="369" t="s">
        <v>809</v>
      </c>
      <c r="D51" s="375" t="s">
        <v>532</v>
      </c>
      <c r="E51" s="367" t="s">
        <v>1672</v>
      </c>
      <c r="F51" s="148" t="s">
        <v>1673</v>
      </c>
      <c r="G51" s="400" t="s">
        <v>849</v>
      </c>
      <c r="H51" s="361" t="s">
        <v>1038</v>
      </c>
      <c r="I51" s="414" t="s">
        <v>1617</v>
      </c>
      <c r="J51" s="410" t="s">
        <v>1674</v>
      </c>
      <c r="K51" s="256" t="s">
        <v>1675</v>
      </c>
      <c r="L51" s="457" t="s">
        <v>1543</v>
      </c>
      <c r="M51" s="110">
        <v>17</v>
      </c>
      <c r="N51" s="110">
        <v>3</v>
      </c>
      <c r="O51" s="110">
        <v>127</v>
      </c>
      <c r="P51" s="110">
        <v>8</v>
      </c>
      <c r="Q51" s="110">
        <v>4</v>
      </c>
      <c r="R51" s="110">
        <v>0</v>
      </c>
      <c r="S51" s="110">
        <v>0</v>
      </c>
      <c r="T51" s="110">
        <v>4</v>
      </c>
      <c r="U51" s="110">
        <v>2</v>
      </c>
      <c r="V51" s="110">
        <v>5</v>
      </c>
      <c r="W51" s="110">
        <v>203</v>
      </c>
      <c r="X51" s="110">
        <v>3</v>
      </c>
      <c r="Y51" s="110">
        <f t="shared" si="0"/>
        <v>376</v>
      </c>
      <c r="Z51" s="110">
        <v>217</v>
      </c>
    </row>
    <row r="52" spans="1:26" ht="57" customHeight="1">
      <c r="A52" s="367">
        <v>51</v>
      </c>
      <c r="B52" s="399" t="s">
        <v>1213</v>
      </c>
      <c r="C52" s="369" t="s">
        <v>745</v>
      </c>
      <c r="D52" s="375" t="s">
        <v>532</v>
      </c>
      <c r="E52" s="367" t="s">
        <v>1676</v>
      </c>
      <c r="F52" s="368" t="s">
        <v>1677</v>
      </c>
      <c r="G52" s="400" t="s">
        <v>1678</v>
      </c>
      <c r="H52" s="361" t="s">
        <v>1038</v>
      </c>
      <c r="I52" s="290" t="s">
        <v>1632</v>
      </c>
      <c r="J52" s="410" t="s">
        <v>1617</v>
      </c>
      <c r="K52" s="256" t="s">
        <v>1679</v>
      </c>
      <c r="L52" s="457" t="s">
        <v>1543</v>
      </c>
      <c r="M52" s="110">
        <v>996</v>
      </c>
      <c r="N52" s="110">
        <v>717</v>
      </c>
      <c r="O52" s="110">
        <v>968</v>
      </c>
      <c r="P52" s="110">
        <v>991</v>
      </c>
      <c r="Q52" s="110">
        <v>938</v>
      </c>
      <c r="R52" s="110">
        <v>818</v>
      </c>
      <c r="S52" s="110">
        <v>1268</v>
      </c>
      <c r="T52" s="110">
        <v>1102</v>
      </c>
      <c r="U52" s="619">
        <v>1177</v>
      </c>
      <c r="V52" s="110">
        <v>1427</v>
      </c>
      <c r="W52" s="110">
        <v>1310</v>
      </c>
      <c r="X52" s="110">
        <v>1157</v>
      </c>
      <c r="Y52" s="110">
        <f t="shared" si="0"/>
        <v>12869</v>
      </c>
      <c r="Z52" s="110">
        <v>8259</v>
      </c>
    </row>
    <row r="53" spans="1:26" ht="44.45" customHeight="1">
      <c r="A53" s="367">
        <v>52</v>
      </c>
      <c r="B53" s="399" t="s">
        <v>769</v>
      </c>
      <c r="C53" s="369" t="s">
        <v>349</v>
      </c>
      <c r="D53" s="375" t="s">
        <v>532</v>
      </c>
      <c r="E53" s="367" t="s">
        <v>1680</v>
      </c>
      <c r="F53" s="368" t="s">
        <v>1681</v>
      </c>
      <c r="G53" s="400" t="s">
        <v>1682</v>
      </c>
      <c r="H53" s="361" t="s">
        <v>1038</v>
      </c>
      <c r="I53" s="414">
        <v>260363</v>
      </c>
      <c r="J53" s="410">
        <v>2023118</v>
      </c>
      <c r="K53" s="256" t="s">
        <v>1369</v>
      </c>
      <c r="L53" s="615" t="s">
        <v>1341</v>
      </c>
      <c r="M53" s="110">
        <v>0</v>
      </c>
      <c r="N53" s="110">
        <v>0</v>
      </c>
      <c r="O53" s="110">
        <v>0</v>
      </c>
      <c r="P53" s="110">
        <v>0</v>
      </c>
      <c r="Q53" s="110">
        <v>1</v>
      </c>
      <c r="R53" s="110">
        <v>0</v>
      </c>
      <c r="S53" s="110">
        <v>0</v>
      </c>
      <c r="T53" s="110">
        <v>1</v>
      </c>
      <c r="U53" s="110">
        <v>1</v>
      </c>
      <c r="V53" s="110">
        <v>2</v>
      </c>
      <c r="W53" s="110">
        <v>0</v>
      </c>
      <c r="X53" s="110">
        <v>0</v>
      </c>
      <c r="Y53" s="110">
        <f t="shared" si="0"/>
        <v>5</v>
      </c>
      <c r="Z53" s="110">
        <v>4</v>
      </c>
    </row>
    <row r="54" spans="1:26" ht="15" customHeight="1">
      <c r="A54" s="367">
        <v>53</v>
      </c>
      <c r="B54" s="399" t="s">
        <v>1544</v>
      </c>
      <c r="C54" s="369" t="s">
        <v>432</v>
      </c>
      <c r="D54" s="375" t="s">
        <v>532</v>
      </c>
      <c r="E54" s="367" t="s">
        <v>1683</v>
      </c>
      <c r="F54" s="368" t="s">
        <v>1684</v>
      </c>
      <c r="G54" s="400" t="s">
        <v>1685</v>
      </c>
      <c r="H54" s="361" t="s">
        <v>1038</v>
      </c>
      <c r="I54" s="1357">
        <v>446819</v>
      </c>
      <c r="J54" s="1358" t="s">
        <v>307</v>
      </c>
      <c r="K54" s="1397" t="s">
        <v>308</v>
      </c>
      <c r="L54" s="457" t="s">
        <v>1543</v>
      </c>
      <c r="M54" s="110">
        <v>38</v>
      </c>
      <c r="N54" s="110">
        <v>24</v>
      </c>
      <c r="O54" s="110">
        <v>100</v>
      </c>
      <c r="P54" s="110">
        <v>52</v>
      </c>
      <c r="Q54" s="110">
        <v>33</v>
      </c>
      <c r="R54" s="110">
        <v>45</v>
      </c>
      <c r="S54" s="110">
        <v>33</v>
      </c>
      <c r="T54" s="110">
        <v>38</v>
      </c>
      <c r="U54" s="619">
        <v>29</v>
      </c>
      <c r="V54" s="471">
        <v>34</v>
      </c>
      <c r="W54" s="110">
        <v>57</v>
      </c>
      <c r="X54" s="110">
        <v>187</v>
      </c>
      <c r="Y54" s="110">
        <f t="shared" si="0"/>
        <v>670</v>
      </c>
      <c r="Z54" s="110">
        <v>423</v>
      </c>
    </row>
    <row r="55" spans="1:26" ht="15" customHeight="1">
      <c r="A55" s="367">
        <v>54</v>
      </c>
      <c r="B55" s="368" t="s">
        <v>1544</v>
      </c>
      <c r="C55" s="369" t="s">
        <v>429</v>
      </c>
      <c r="D55" s="375" t="s">
        <v>532</v>
      </c>
      <c r="E55" s="367" t="s">
        <v>1686</v>
      </c>
      <c r="F55" s="368" t="s">
        <v>1687</v>
      </c>
      <c r="G55" s="400" t="s">
        <v>1685</v>
      </c>
      <c r="H55" s="361" t="s">
        <v>1038</v>
      </c>
      <c r="I55" s="1357"/>
      <c r="J55" s="1358"/>
      <c r="K55" s="1415"/>
      <c r="L55" s="457" t="s">
        <v>1543</v>
      </c>
      <c r="M55" s="110">
        <v>96</v>
      </c>
      <c r="N55" s="110">
        <v>87</v>
      </c>
      <c r="O55" s="110">
        <v>118</v>
      </c>
      <c r="P55" s="110">
        <v>78</v>
      </c>
      <c r="Q55" s="110">
        <v>123</v>
      </c>
      <c r="R55" s="110">
        <v>93</v>
      </c>
      <c r="S55" s="110">
        <v>79</v>
      </c>
      <c r="T55" s="110">
        <v>60</v>
      </c>
      <c r="U55" s="619">
        <v>113</v>
      </c>
      <c r="V55" s="471">
        <v>161</v>
      </c>
      <c r="W55" s="110">
        <v>109</v>
      </c>
      <c r="X55" s="110">
        <v>154</v>
      </c>
      <c r="Y55" s="110">
        <f t="shared" si="0"/>
        <v>1271</v>
      </c>
      <c r="Z55" s="110">
        <v>769</v>
      </c>
    </row>
    <row r="56" spans="1:26" ht="44.25" customHeight="1">
      <c r="A56" s="367">
        <v>55</v>
      </c>
      <c r="B56" s="399" t="s">
        <v>1212</v>
      </c>
      <c r="C56" s="369" t="s">
        <v>1129</v>
      </c>
      <c r="D56" s="375" t="s">
        <v>532</v>
      </c>
      <c r="E56" s="367" t="s">
        <v>1688</v>
      </c>
      <c r="F56" s="372" t="s">
        <v>1689</v>
      </c>
      <c r="G56" s="400" t="s">
        <v>1690</v>
      </c>
      <c r="H56" s="361" t="s">
        <v>1038</v>
      </c>
      <c r="I56" s="414" t="s">
        <v>1217</v>
      </c>
      <c r="J56" s="414" t="s">
        <v>1218</v>
      </c>
      <c r="K56" s="256" t="s">
        <v>1691</v>
      </c>
      <c r="L56" s="459" t="s">
        <v>1692</v>
      </c>
      <c r="M56" s="110">
        <v>85</v>
      </c>
      <c r="N56" s="110">
        <v>117</v>
      </c>
      <c r="O56" s="110">
        <v>94</v>
      </c>
      <c r="P56" s="110">
        <v>58</v>
      </c>
      <c r="Q56" s="110">
        <v>62</v>
      </c>
      <c r="R56" s="110">
        <v>55</v>
      </c>
      <c r="S56" s="110">
        <v>8</v>
      </c>
      <c r="T56" s="110">
        <v>42</v>
      </c>
      <c r="U56" s="401">
        <v>43</v>
      </c>
      <c r="V56" s="110">
        <v>170</v>
      </c>
      <c r="W56" s="110">
        <v>132</v>
      </c>
      <c r="X56" s="110">
        <v>140</v>
      </c>
      <c r="Y56" s="110">
        <f t="shared" si="0"/>
        <v>1006</v>
      </c>
      <c r="Z56" s="110">
        <v>590</v>
      </c>
    </row>
    <row r="57" spans="1:26" ht="45.2" customHeight="1">
      <c r="A57" s="367">
        <v>56</v>
      </c>
      <c r="B57" s="399" t="s">
        <v>1149</v>
      </c>
      <c r="C57" s="369" t="s">
        <v>1129</v>
      </c>
      <c r="D57" s="375" t="s">
        <v>532</v>
      </c>
      <c r="E57" s="367" t="s">
        <v>1693</v>
      </c>
      <c r="F57" s="368" t="s">
        <v>1694</v>
      </c>
      <c r="G57" s="400" t="s">
        <v>1106</v>
      </c>
      <c r="H57" s="361" t="s">
        <v>1038</v>
      </c>
      <c r="I57" s="414" t="s">
        <v>1219</v>
      </c>
      <c r="J57" s="414" t="s">
        <v>1220</v>
      </c>
      <c r="K57" s="256" t="s">
        <v>1695</v>
      </c>
      <c r="L57" s="459" t="s">
        <v>1696</v>
      </c>
      <c r="M57" s="110">
        <v>20</v>
      </c>
      <c r="N57" s="110">
        <v>31</v>
      </c>
      <c r="O57" s="110">
        <v>30</v>
      </c>
      <c r="P57" s="110">
        <v>22</v>
      </c>
      <c r="Q57" s="110">
        <v>24</v>
      </c>
      <c r="R57" s="110">
        <v>55</v>
      </c>
      <c r="S57" s="110">
        <v>2</v>
      </c>
      <c r="T57" s="110">
        <v>18</v>
      </c>
      <c r="U57" s="110">
        <v>23</v>
      </c>
      <c r="V57" s="110">
        <v>42</v>
      </c>
      <c r="W57" s="110">
        <v>36</v>
      </c>
      <c r="X57" s="110">
        <v>40</v>
      </c>
      <c r="Y57" s="110">
        <f t="shared" si="0"/>
        <v>343</v>
      </c>
      <c r="Z57" s="110">
        <v>216</v>
      </c>
    </row>
    <row r="58" spans="1:26" ht="27.2" customHeight="1">
      <c r="A58" s="367">
        <v>57</v>
      </c>
      <c r="B58" s="399" t="s">
        <v>769</v>
      </c>
      <c r="C58" s="369" t="s">
        <v>871</v>
      </c>
      <c r="D58" s="375" t="s">
        <v>532</v>
      </c>
      <c r="E58" s="367" t="s">
        <v>1697</v>
      </c>
      <c r="F58" s="368" t="s">
        <v>1698</v>
      </c>
      <c r="G58" s="400" t="s">
        <v>1113</v>
      </c>
      <c r="H58" s="361" t="s">
        <v>1038</v>
      </c>
      <c r="I58" s="414" t="s">
        <v>1161</v>
      </c>
      <c r="J58" s="410">
        <v>54254468</v>
      </c>
      <c r="K58" s="574" t="s">
        <v>1699</v>
      </c>
      <c r="L58" s="429" t="s">
        <v>1850</v>
      </c>
      <c r="M58" s="110">
        <v>15</v>
      </c>
      <c r="N58" s="110">
        <v>23</v>
      </c>
      <c r="O58" s="110">
        <v>9</v>
      </c>
      <c r="P58" s="110">
        <v>19</v>
      </c>
      <c r="Q58" s="110">
        <v>17</v>
      </c>
      <c r="R58" s="110">
        <v>10</v>
      </c>
      <c r="S58" s="110">
        <v>12</v>
      </c>
      <c r="T58" s="110">
        <v>23</v>
      </c>
      <c r="U58" s="401">
        <v>17</v>
      </c>
      <c r="V58" s="110">
        <v>10</v>
      </c>
      <c r="W58" s="110">
        <v>12</v>
      </c>
      <c r="X58" s="110">
        <v>9</v>
      </c>
      <c r="Y58" s="110">
        <f t="shared" si="0"/>
        <v>176</v>
      </c>
      <c r="Z58" s="110">
        <v>93</v>
      </c>
    </row>
    <row r="59" spans="1:26">
      <c r="A59" s="367">
        <v>58</v>
      </c>
      <c r="B59" s="399" t="s">
        <v>769</v>
      </c>
      <c r="C59" s="369" t="s">
        <v>876</v>
      </c>
      <c r="D59" s="375" t="s">
        <v>532</v>
      </c>
      <c r="E59" s="367" t="s">
        <v>1700</v>
      </c>
      <c r="F59" s="368" t="s">
        <v>1841</v>
      </c>
      <c r="G59" s="400" t="s">
        <v>878</v>
      </c>
      <c r="H59" s="361" t="s">
        <v>1038</v>
      </c>
      <c r="I59" s="1381" t="s">
        <v>1632</v>
      </c>
      <c r="J59" s="1382" t="s">
        <v>1824</v>
      </c>
      <c r="K59" s="1397" t="s">
        <v>1701</v>
      </c>
      <c r="L59" s="1388" t="s">
        <v>1543</v>
      </c>
      <c r="M59" s="110">
        <v>2</v>
      </c>
      <c r="N59" s="110">
        <v>8</v>
      </c>
      <c r="O59" s="110">
        <v>24</v>
      </c>
      <c r="P59" s="110">
        <v>2</v>
      </c>
      <c r="Q59" s="110">
        <v>18</v>
      </c>
      <c r="R59" s="110">
        <v>0</v>
      </c>
      <c r="S59" s="110">
        <v>2</v>
      </c>
      <c r="T59" s="110">
        <v>5</v>
      </c>
      <c r="U59" s="401">
        <v>2</v>
      </c>
      <c r="V59" s="110">
        <v>0</v>
      </c>
      <c r="W59" s="110">
        <v>0</v>
      </c>
      <c r="X59" s="110">
        <v>1</v>
      </c>
      <c r="Y59" s="110">
        <f t="shared" si="0"/>
        <v>64</v>
      </c>
      <c r="Z59" s="110">
        <v>10</v>
      </c>
    </row>
    <row r="60" spans="1:26">
      <c r="A60" s="367">
        <v>59</v>
      </c>
      <c r="B60" s="399" t="s">
        <v>769</v>
      </c>
      <c r="C60" s="369" t="s">
        <v>871</v>
      </c>
      <c r="D60" s="375" t="s">
        <v>532</v>
      </c>
      <c r="E60" s="367" t="s">
        <v>1702</v>
      </c>
      <c r="F60" s="368" t="s">
        <v>91</v>
      </c>
      <c r="G60" s="400" t="s">
        <v>878</v>
      </c>
      <c r="H60" s="361" t="s">
        <v>1038</v>
      </c>
      <c r="I60" s="1363"/>
      <c r="J60" s="1353"/>
      <c r="K60" s="1397"/>
      <c r="L60" s="1388"/>
      <c r="M60" s="110">
        <v>2</v>
      </c>
      <c r="N60" s="110">
        <v>4</v>
      </c>
      <c r="O60" s="110">
        <v>11</v>
      </c>
      <c r="P60" s="110">
        <v>3</v>
      </c>
      <c r="Q60" s="110">
        <v>1</v>
      </c>
      <c r="R60" s="110">
        <v>0</v>
      </c>
      <c r="S60" s="110">
        <v>0</v>
      </c>
      <c r="T60" s="110">
        <v>0</v>
      </c>
      <c r="U60" s="401">
        <v>8</v>
      </c>
      <c r="V60" s="110">
        <v>3</v>
      </c>
      <c r="W60" s="110">
        <v>0</v>
      </c>
      <c r="X60" s="110">
        <v>2</v>
      </c>
      <c r="Y60" s="110">
        <f t="shared" si="0"/>
        <v>34</v>
      </c>
      <c r="Z60" s="110">
        <v>13</v>
      </c>
    </row>
    <row r="61" spans="1:26" ht="28.5">
      <c r="A61" s="367">
        <v>60</v>
      </c>
      <c r="B61" s="399" t="s">
        <v>1056</v>
      </c>
      <c r="C61" s="369" t="s">
        <v>458</v>
      </c>
      <c r="D61" s="375" t="s">
        <v>532</v>
      </c>
      <c r="E61" s="367" t="s">
        <v>1703</v>
      </c>
      <c r="F61" s="372" t="s">
        <v>1704</v>
      </c>
      <c r="G61" s="400"/>
      <c r="H61" s="361" t="s">
        <v>1038</v>
      </c>
      <c r="I61" s="414"/>
      <c r="J61" s="410"/>
      <c r="K61" s="575"/>
      <c r="L61" s="501" t="s">
        <v>632</v>
      </c>
      <c r="M61" s="469" t="s">
        <v>513</v>
      </c>
      <c r="N61" s="469" t="s">
        <v>513</v>
      </c>
      <c r="O61" s="469" t="s">
        <v>513</v>
      </c>
      <c r="P61" s="110" t="s">
        <v>513</v>
      </c>
      <c r="Q61" s="110" t="s">
        <v>513</v>
      </c>
      <c r="R61" s="405" t="s">
        <v>513</v>
      </c>
      <c r="S61" s="405" t="s">
        <v>513</v>
      </c>
      <c r="T61" s="405" t="s">
        <v>513</v>
      </c>
      <c r="U61" s="405" t="s">
        <v>513</v>
      </c>
      <c r="V61" s="405" t="s">
        <v>513</v>
      </c>
      <c r="W61" s="405" t="s">
        <v>513</v>
      </c>
      <c r="X61" s="110" t="s">
        <v>513</v>
      </c>
      <c r="Y61" s="110">
        <f t="shared" si="0"/>
        <v>0</v>
      </c>
      <c r="Z61" s="110">
        <v>0</v>
      </c>
    </row>
    <row r="62" spans="1:26" ht="28.5">
      <c r="A62" s="367">
        <v>61</v>
      </c>
      <c r="B62" s="368" t="s">
        <v>1705</v>
      </c>
      <c r="C62" s="369" t="s">
        <v>1706</v>
      </c>
      <c r="D62" s="375" t="s">
        <v>532</v>
      </c>
      <c r="E62" s="367" t="s">
        <v>1707</v>
      </c>
      <c r="F62" s="372" t="s">
        <v>1708</v>
      </c>
      <c r="G62" s="369"/>
      <c r="H62" s="110" t="s">
        <v>1038</v>
      </c>
      <c r="I62" s="416" t="s">
        <v>1617</v>
      </c>
      <c r="J62" s="417" t="s">
        <v>1709</v>
      </c>
      <c r="K62" s="574" t="s">
        <v>1710</v>
      </c>
      <c r="L62" s="429" t="s">
        <v>1543</v>
      </c>
      <c r="M62" s="110">
        <v>8</v>
      </c>
      <c r="N62" s="110">
        <v>3</v>
      </c>
      <c r="O62" s="110">
        <v>1</v>
      </c>
      <c r="P62" s="110">
        <v>12</v>
      </c>
      <c r="Q62" s="110">
        <v>22</v>
      </c>
      <c r="R62" s="110">
        <v>2</v>
      </c>
      <c r="S62" s="110">
        <v>4</v>
      </c>
      <c r="T62" s="110">
        <v>13</v>
      </c>
      <c r="U62" s="401">
        <v>9</v>
      </c>
      <c r="V62" s="471">
        <v>15</v>
      </c>
      <c r="W62" s="110">
        <v>23</v>
      </c>
      <c r="X62" s="110">
        <v>17</v>
      </c>
      <c r="Y62" s="110">
        <f t="shared" si="0"/>
        <v>129</v>
      </c>
      <c r="Z62" s="110">
        <v>83</v>
      </c>
    </row>
    <row r="63" spans="1:26" s="566" customFormat="1" ht="29.25" thickBot="1">
      <c r="A63" s="367">
        <v>62</v>
      </c>
      <c r="B63" s="381" t="s">
        <v>769</v>
      </c>
      <c r="C63" s="382" t="s">
        <v>1051</v>
      </c>
      <c r="D63" s="563" t="s">
        <v>532</v>
      </c>
      <c r="E63" s="380" t="s">
        <v>566</v>
      </c>
      <c r="F63" s="388" t="s">
        <v>559</v>
      </c>
      <c r="G63" s="382"/>
      <c r="H63" s="385" t="s">
        <v>1038</v>
      </c>
      <c r="I63" s="567"/>
      <c r="J63" s="568"/>
      <c r="K63" s="576"/>
      <c r="L63" s="571" t="s">
        <v>1711</v>
      </c>
      <c r="M63" s="589" t="s">
        <v>513</v>
      </c>
      <c r="N63" s="589" t="s">
        <v>513</v>
      </c>
      <c r="O63" s="589" t="s">
        <v>513</v>
      </c>
      <c r="P63" s="589" t="s">
        <v>513</v>
      </c>
      <c r="Q63" s="589" t="s">
        <v>513</v>
      </c>
      <c r="R63" s="569" t="s">
        <v>513</v>
      </c>
      <c r="S63" s="405" t="s">
        <v>513</v>
      </c>
      <c r="T63" s="569" t="s">
        <v>513</v>
      </c>
      <c r="U63" s="569" t="s">
        <v>513</v>
      </c>
      <c r="V63" s="569" t="s">
        <v>513</v>
      </c>
      <c r="W63" s="569" t="s">
        <v>513</v>
      </c>
      <c r="X63" s="385" t="s">
        <v>513</v>
      </c>
      <c r="Y63" s="385">
        <f t="shared" si="0"/>
        <v>0</v>
      </c>
      <c r="Z63" s="110">
        <v>0</v>
      </c>
    </row>
    <row r="64" spans="1:26" ht="14.25" customHeight="1">
      <c r="A64" s="367">
        <v>63</v>
      </c>
      <c r="B64" s="399" t="s">
        <v>769</v>
      </c>
      <c r="C64" s="369" t="s">
        <v>770</v>
      </c>
      <c r="D64" s="375" t="s">
        <v>532</v>
      </c>
      <c r="E64" s="367" t="s">
        <v>781</v>
      </c>
      <c r="F64" s="368" t="s">
        <v>1712</v>
      </c>
      <c r="G64" s="400" t="s">
        <v>1022</v>
      </c>
      <c r="H64" s="361" t="s">
        <v>535</v>
      </c>
      <c r="I64" s="1410" t="s">
        <v>1357</v>
      </c>
      <c r="J64" s="1403" t="s">
        <v>297</v>
      </c>
      <c r="K64" s="1391" t="s">
        <v>1864</v>
      </c>
      <c r="L64" s="1394" t="s">
        <v>1713</v>
      </c>
      <c r="M64" s="110">
        <v>2</v>
      </c>
      <c r="N64" s="110">
        <v>3</v>
      </c>
      <c r="O64" s="110">
        <v>9</v>
      </c>
      <c r="P64" s="110">
        <v>13</v>
      </c>
      <c r="Q64" s="110">
        <v>11</v>
      </c>
      <c r="R64" s="110">
        <v>11</v>
      </c>
      <c r="S64" s="610">
        <v>21</v>
      </c>
      <c r="T64" s="110">
        <v>8</v>
      </c>
      <c r="U64" s="110">
        <v>2</v>
      </c>
      <c r="V64" s="110">
        <v>16</v>
      </c>
      <c r="W64" s="110">
        <v>2</v>
      </c>
      <c r="X64" s="110">
        <v>6</v>
      </c>
      <c r="Y64" s="110">
        <f t="shared" si="0"/>
        <v>104</v>
      </c>
      <c r="Z64" s="110">
        <v>66</v>
      </c>
    </row>
    <row r="65" spans="1:26">
      <c r="A65" s="367">
        <v>64</v>
      </c>
      <c r="B65" s="399" t="s">
        <v>769</v>
      </c>
      <c r="C65" s="369" t="s">
        <v>456</v>
      </c>
      <c r="D65" s="375" t="s">
        <v>532</v>
      </c>
      <c r="E65" s="367" t="s">
        <v>1714</v>
      </c>
      <c r="F65" s="368" t="s">
        <v>1715</v>
      </c>
      <c r="G65" s="400" t="s">
        <v>1022</v>
      </c>
      <c r="H65" s="361" t="s">
        <v>535</v>
      </c>
      <c r="I65" s="1356"/>
      <c r="J65" s="1356"/>
      <c r="K65" s="1392"/>
      <c r="L65" s="1395"/>
      <c r="M65" s="110">
        <v>8</v>
      </c>
      <c r="N65" s="110">
        <v>3</v>
      </c>
      <c r="O65" s="110">
        <v>14</v>
      </c>
      <c r="P65" s="110">
        <v>32</v>
      </c>
      <c r="Q65" s="110">
        <v>11</v>
      </c>
      <c r="R65" s="110">
        <v>7</v>
      </c>
      <c r="S65" s="110">
        <v>8</v>
      </c>
      <c r="T65" s="110">
        <v>34</v>
      </c>
      <c r="U65" s="110">
        <v>20</v>
      </c>
      <c r="V65" s="110">
        <v>8</v>
      </c>
      <c r="W65" s="110">
        <v>0</v>
      </c>
      <c r="X65" s="110">
        <v>14</v>
      </c>
      <c r="Y65" s="110">
        <f t="shared" si="0"/>
        <v>159</v>
      </c>
      <c r="Z65" s="110">
        <v>91</v>
      </c>
    </row>
    <row r="66" spans="1:26" ht="28.5">
      <c r="A66" s="367">
        <v>65</v>
      </c>
      <c r="B66" s="399" t="s">
        <v>769</v>
      </c>
      <c r="C66" s="369" t="s">
        <v>857</v>
      </c>
      <c r="D66" s="375" t="s">
        <v>532</v>
      </c>
      <c r="E66" s="367" t="s">
        <v>1716</v>
      </c>
      <c r="F66" s="368" t="s">
        <v>1717</v>
      </c>
      <c r="G66" s="400" t="s">
        <v>1120</v>
      </c>
      <c r="H66" s="361" t="s">
        <v>535</v>
      </c>
      <c r="I66" s="1356"/>
      <c r="J66" s="1356"/>
      <c r="K66" s="1392"/>
      <c r="L66" s="1395"/>
      <c r="M66" s="110">
        <v>0</v>
      </c>
      <c r="N66" s="110">
        <v>0</v>
      </c>
      <c r="O66" s="110">
        <v>1</v>
      </c>
      <c r="P66" s="110">
        <v>16</v>
      </c>
      <c r="Q66" s="110">
        <v>15</v>
      </c>
      <c r="R66" s="110">
        <v>9</v>
      </c>
      <c r="S66" s="110">
        <v>17</v>
      </c>
      <c r="T66" s="110">
        <v>21</v>
      </c>
      <c r="U66" s="110">
        <v>7</v>
      </c>
      <c r="V66" s="110">
        <v>11</v>
      </c>
      <c r="W66" s="110">
        <v>21</v>
      </c>
      <c r="X66" s="110">
        <v>10</v>
      </c>
      <c r="Y66" s="110">
        <f t="shared" ref="Y66:Y72" si="1">SUM(M66:X66)</f>
        <v>128</v>
      </c>
      <c r="Z66" s="110">
        <v>96</v>
      </c>
    </row>
    <row r="67" spans="1:26" s="386" customFormat="1" ht="25.5" thickBot="1">
      <c r="A67" s="367">
        <v>66</v>
      </c>
      <c r="B67" s="381" t="s">
        <v>1718</v>
      </c>
      <c r="C67" s="382" t="s">
        <v>857</v>
      </c>
      <c r="D67" s="563" t="s">
        <v>1719</v>
      </c>
      <c r="E67" s="380" t="s">
        <v>1720</v>
      </c>
      <c r="F67" s="381" t="s">
        <v>1721</v>
      </c>
      <c r="G67" s="570" t="s">
        <v>1120</v>
      </c>
      <c r="H67" s="565" t="s">
        <v>535</v>
      </c>
      <c r="I67" s="1404"/>
      <c r="J67" s="1404"/>
      <c r="K67" s="1393"/>
      <c r="L67" s="1396"/>
      <c r="M67" s="385">
        <v>15</v>
      </c>
      <c r="N67" s="385">
        <v>0</v>
      </c>
      <c r="O67" s="385">
        <v>4</v>
      </c>
      <c r="P67" s="385">
        <v>17</v>
      </c>
      <c r="Q67" s="385">
        <v>16</v>
      </c>
      <c r="R67" s="385">
        <v>12</v>
      </c>
      <c r="S67" s="385">
        <v>52</v>
      </c>
      <c r="T67" s="385">
        <v>208</v>
      </c>
      <c r="U67" s="385">
        <v>5</v>
      </c>
      <c r="V67" s="385">
        <v>23</v>
      </c>
      <c r="W67" s="385">
        <v>4</v>
      </c>
      <c r="X67" s="385">
        <v>2</v>
      </c>
      <c r="Y67" s="385">
        <f>SUM(M67:X67)</f>
        <v>358</v>
      </c>
      <c r="Z67" s="110">
        <v>306</v>
      </c>
    </row>
    <row r="68" spans="1:26" ht="14.25" customHeight="1">
      <c r="A68" s="367">
        <v>67</v>
      </c>
      <c r="B68" s="399" t="s">
        <v>1544</v>
      </c>
      <c r="C68" s="369" t="s">
        <v>857</v>
      </c>
      <c r="D68" s="375" t="s">
        <v>532</v>
      </c>
      <c r="E68" s="367" t="s">
        <v>1722</v>
      </c>
      <c r="F68" s="368" t="s">
        <v>1723</v>
      </c>
      <c r="G68" s="400" t="s">
        <v>1724</v>
      </c>
      <c r="H68" s="361" t="s">
        <v>1725</v>
      </c>
      <c r="I68" s="560"/>
      <c r="J68" s="560"/>
      <c r="K68" s="574"/>
      <c r="L68" s="429" t="s">
        <v>1543</v>
      </c>
      <c r="M68" s="110">
        <v>2</v>
      </c>
      <c r="N68" s="110">
        <v>1</v>
      </c>
      <c r="O68" s="110">
        <v>17</v>
      </c>
      <c r="P68" s="110">
        <v>15</v>
      </c>
      <c r="Q68" s="110">
        <v>13</v>
      </c>
      <c r="R68" s="110">
        <v>74</v>
      </c>
      <c r="S68" s="110">
        <v>25</v>
      </c>
      <c r="T68" s="110">
        <v>15</v>
      </c>
      <c r="U68" s="110">
        <v>19</v>
      </c>
      <c r="V68" s="110">
        <v>30</v>
      </c>
      <c r="W68" s="110">
        <v>9</v>
      </c>
      <c r="X68" s="110">
        <v>6</v>
      </c>
      <c r="Y68" s="110">
        <f>SUM(M68:X68)</f>
        <v>226</v>
      </c>
      <c r="Z68" s="110">
        <v>178</v>
      </c>
    </row>
    <row r="69" spans="1:26" ht="14.25" customHeight="1">
      <c r="A69" s="367">
        <v>68</v>
      </c>
      <c r="B69" s="399" t="s">
        <v>769</v>
      </c>
      <c r="C69" s="369" t="s">
        <v>791</v>
      </c>
      <c r="D69" s="375" t="s">
        <v>532</v>
      </c>
      <c r="E69" s="367" t="s">
        <v>1726</v>
      </c>
      <c r="F69" s="368" t="s">
        <v>1727</v>
      </c>
      <c r="G69" s="400" t="s">
        <v>1120</v>
      </c>
      <c r="H69" s="361" t="s">
        <v>1728</v>
      </c>
      <c r="I69" s="414"/>
      <c r="J69" s="414"/>
      <c r="K69" s="574"/>
      <c r="L69" s="1359" t="s">
        <v>1729</v>
      </c>
      <c r="M69" s="110">
        <v>81</v>
      </c>
      <c r="N69" s="110">
        <v>2</v>
      </c>
      <c r="O69" s="110">
        <v>40</v>
      </c>
      <c r="P69" s="110">
        <v>46</v>
      </c>
      <c r="Q69" s="110">
        <v>22</v>
      </c>
      <c r="R69" s="110">
        <v>6</v>
      </c>
      <c r="S69" s="110">
        <v>22</v>
      </c>
      <c r="T69" s="110">
        <v>31</v>
      </c>
      <c r="U69" s="401">
        <v>57</v>
      </c>
      <c r="V69" s="110">
        <v>12</v>
      </c>
      <c r="W69" s="110">
        <v>18</v>
      </c>
      <c r="X69" s="110">
        <v>15</v>
      </c>
      <c r="Y69" s="110">
        <f t="shared" si="1"/>
        <v>352</v>
      </c>
      <c r="Z69" s="110">
        <v>161</v>
      </c>
    </row>
    <row r="70" spans="1:26" ht="14.25" customHeight="1">
      <c r="A70" s="367">
        <v>69</v>
      </c>
      <c r="B70" s="399" t="s">
        <v>1076</v>
      </c>
      <c r="C70" s="369" t="s">
        <v>1110</v>
      </c>
      <c r="D70" s="375" t="s">
        <v>532</v>
      </c>
      <c r="E70" s="367" t="s">
        <v>1730</v>
      </c>
      <c r="F70" s="368" t="s">
        <v>1731</v>
      </c>
      <c r="G70" s="400" t="s">
        <v>1022</v>
      </c>
      <c r="H70" s="361" t="s">
        <v>1728</v>
      </c>
      <c r="I70" s="414"/>
      <c r="J70" s="414"/>
      <c r="K70" s="574"/>
      <c r="L70" s="1359"/>
      <c r="M70" s="110">
        <v>82</v>
      </c>
      <c r="N70" s="110">
        <v>47</v>
      </c>
      <c r="O70" s="110">
        <v>37</v>
      </c>
      <c r="P70" s="110">
        <v>35</v>
      </c>
      <c r="Q70" s="110">
        <v>63</v>
      </c>
      <c r="R70" s="110">
        <v>43</v>
      </c>
      <c r="S70" s="110">
        <v>69</v>
      </c>
      <c r="T70" s="110">
        <v>81</v>
      </c>
      <c r="U70" s="401">
        <v>42</v>
      </c>
      <c r="V70" s="110">
        <v>57</v>
      </c>
      <c r="W70" s="110">
        <v>72</v>
      </c>
      <c r="X70" s="110">
        <v>104</v>
      </c>
      <c r="Y70" s="110">
        <f t="shared" si="1"/>
        <v>732</v>
      </c>
      <c r="Z70" s="110">
        <v>468</v>
      </c>
    </row>
    <row r="71" spans="1:26" ht="16.7" customHeight="1">
      <c r="A71" s="367">
        <v>70</v>
      </c>
      <c r="B71" s="399" t="s">
        <v>1732</v>
      </c>
      <c r="C71" s="369" t="s">
        <v>810</v>
      </c>
      <c r="D71" s="375" t="s">
        <v>532</v>
      </c>
      <c r="E71" s="367" t="s">
        <v>1733</v>
      </c>
      <c r="F71" s="368" t="s">
        <v>1734</v>
      </c>
      <c r="G71" s="400" t="s">
        <v>1728</v>
      </c>
      <c r="H71" s="361" t="s">
        <v>1728</v>
      </c>
      <c r="I71" s="414"/>
      <c r="J71" s="414"/>
      <c r="K71" s="574"/>
      <c r="L71" s="1359"/>
      <c r="M71" s="110">
        <v>17</v>
      </c>
      <c r="N71" s="110">
        <v>6</v>
      </c>
      <c r="O71" s="110">
        <v>50</v>
      </c>
      <c r="P71" s="110">
        <v>55</v>
      </c>
      <c r="Q71" s="110">
        <v>35</v>
      </c>
      <c r="R71" s="110">
        <v>20</v>
      </c>
      <c r="S71" s="110">
        <v>15</v>
      </c>
      <c r="T71" s="110">
        <v>54</v>
      </c>
      <c r="U71" s="110">
        <v>48</v>
      </c>
      <c r="V71" s="110">
        <v>63</v>
      </c>
      <c r="W71" s="110">
        <v>25</v>
      </c>
      <c r="X71" s="110">
        <v>125</v>
      </c>
      <c r="Y71" s="110">
        <f t="shared" si="1"/>
        <v>513</v>
      </c>
      <c r="Z71" s="110">
        <v>350</v>
      </c>
    </row>
    <row r="72" spans="1:26" ht="48.95" customHeight="1">
      <c r="A72" s="367">
        <v>71</v>
      </c>
      <c r="B72" s="399" t="s">
        <v>1705</v>
      </c>
      <c r="C72" s="369" t="s">
        <v>1735</v>
      </c>
      <c r="D72" s="500" t="s">
        <v>1736</v>
      </c>
      <c r="E72" s="367" t="s">
        <v>1270</v>
      </c>
      <c r="F72" s="368" t="s">
        <v>1737</v>
      </c>
      <c r="H72" s="361" t="s">
        <v>138</v>
      </c>
      <c r="I72" s="403" t="s">
        <v>1738</v>
      </c>
      <c r="J72" s="51" t="s">
        <v>1739</v>
      </c>
      <c r="K72" s="256" t="s">
        <v>1306</v>
      </c>
      <c r="L72" s="459" t="s">
        <v>1740</v>
      </c>
      <c r="M72" s="110">
        <v>2</v>
      </c>
      <c r="N72" s="110">
        <v>3</v>
      </c>
      <c r="O72" s="110">
        <v>2</v>
      </c>
      <c r="P72" s="110">
        <v>2</v>
      </c>
      <c r="Q72" s="110">
        <v>1</v>
      </c>
      <c r="R72" s="110">
        <v>0</v>
      </c>
      <c r="S72" s="110">
        <v>13</v>
      </c>
      <c r="T72" s="110">
        <v>1</v>
      </c>
      <c r="U72" s="110">
        <v>0</v>
      </c>
      <c r="V72" s="110">
        <v>0</v>
      </c>
      <c r="W72" s="110">
        <v>5</v>
      </c>
      <c r="X72" s="110">
        <v>14</v>
      </c>
      <c r="Y72" s="110">
        <f t="shared" si="1"/>
        <v>43</v>
      </c>
      <c r="Z72" s="110">
        <v>33</v>
      </c>
    </row>
    <row r="73" spans="1:26">
      <c r="M73" s="110"/>
      <c r="N73" s="110"/>
      <c r="O73" s="110"/>
      <c r="P73" s="110"/>
      <c r="Q73" s="110"/>
      <c r="R73" s="110"/>
      <c r="S73" s="110"/>
      <c r="T73" s="110"/>
      <c r="U73" s="110"/>
      <c r="V73" s="110"/>
      <c r="W73" s="110"/>
      <c r="X73" s="110"/>
    </row>
    <row r="78" spans="1:26">
      <c r="T78" s="51"/>
      <c r="U78" s="51"/>
    </row>
    <row r="82" spans="20:21" s="60" customFormat="1">
      <c r="T82" s="51"/>
      <c r="U82" s="51"/>
    </row>
  </sheetData>
  <mergeCells count="44">
    <mergeCell ref="I2:I7"/>
    <mergeCell ref="J2:J7"/>
    <mergeCell ref="K2:K7"/>
    <mergeCell ref="L2:L7"/>
    <mergeCell ref="I8:I14"/>
    <mergeCell ref="J8:J14"/>
    <mergeCell ref="K8:K14"/>
    <mergeCell ref="L8:L14"/>
    <mergeCell ref="I15:I21"/>
    <mergeCell ref="J15:J21"/>
    <mergeCell ref="K15:K21"/>
    <mergeCell ref="L15:L21"/>
    <mergeCell ref="L69:L71"/>
    <mergeCell ref="I54:I55"/>
    <mergeCell ref="J54:J55"/>
    <mergeCell ref="K54:K55"/>
    <mergeCell ref="I59:I60"/>
    <mergeCell ref="J59:J60"/>
    <mergeCell ref="K59:K60"/>
    <mergeCell ref="I64:I67"/>
    <mergeCell ref="J64:J67"/>
    <mergeCell ref="K64:K67"/>
    <mergeCell ref="L64:L67"/>
    <mergeCell ref="I37:I39"/>
    <mergeCell ref="I22:I26"/>
    <mergeCell ref="J22:J26"/>
    <mergeCell ref="K22:K26"/>
    <mergeCell ref="L22:L26"/>
    <mergeCell ref="I49:I50"/>
    <mergeCell ref="I34:I35"/>
    <mergeCell ref="J34:J35"/>
    <mergeCell ref="K34:K35"/>
    <mergeCell ref="L34:L35"/>
    <mergeCell ref="I27:I32"/>
    <mergeCell ref="J27:J32"/>
    <mergeCell ref="K27:K32"/>
    <mergeCell ref="L27:L32"/>
    <mergeCell ref="L59:L60"/>
    <mergeCell ref="J37:J39"/>
    <mergeCell ref="K37:K39"/>
    <mergeCell ref="L37:L39"/>
    <mergeCell ref="J49:J50"/>
    <mergeCell ref="K49:K50"/>
    <mergeCell ref="L49:L50"/>
  </mergeCells>
  <phoneticPr fontId="11" type="noConversion"/>
  <hyperlinks>
    <hyperlink ref="I1" r:id="rId1" display="http://highwire.stanford.edu/librarians/"/>
    <hyperlink ref="K8" r:id="rId2"/>
    <hyperlink ref="K15" r:id="rId3"/>
    <hyperlink ref="K27" r:id="rId4"/>
    <hyperlink ref="K34" r:id="rId5"/>
    <hyperlink ref="K43" r:id="rId6"/>
    <hyperlink ref="K46" r:id="rId7"/>
    <hyperlink ref="K47" r:id="rId8" location="pageview_count"/>
    <hyperlink ref="K52" r:id="rId9"/>
    <hyperlink ref="K48" r:id="rId10"/>
    <hyperlink ref="K57" r:id="rId11"/>
    <hyperlink ref="K56" r:id="rId12"/>
    <hyperlink ref="K62" r:id="rId13"/>
    <hyperlink ref="K49" r:id="rId14"/>
    <hyperlink ref="I46" r:id="rId15"/>
    <hyperlink ref="I49" r:id="rId16"/>
    <hyperlink ref="I52" r:id="rId17"/>
    <hyperlink ref="K44" r:id="rId18"/>
    <hyperlink ref="K42" r:id="rId19"/>
    <hyperlink ref="I42" r:id="rId20"/>
    <hyperlink ref="K54" r:id="rId21"/>
    <hyperlink ref="K58" r:id="rId22"/>
    <hyperlink ref="K36" r:id="rId23"/>
    <hyperlink ref="N1" r:id="rId24" display="http://highwire.stanford.edu/librarians/"/>
    <hyperlink ref="O1" r:id="rId25" display="zing01@tzuchi.com.tw "/>
    <hyperlink ref="K72" r:id="rId26"/>
    <hyperlink ref="K51" r:id="rId27"/>
    <hyperlink ref="K53" r:id="rId28"/>
    <hyperlink ref="K2" r:id="rId29"/>
    <hyperlink ref="K22" r:id="rId30"/>
    <hyperlink ref="K37" r:id="rId31"/>
    <hyperlink ref="I59" r:id="rId32"/>
    <hyperlink ref="K59" r:id="rId33"/>
    <hyperlink ref="K64" r:id="rId34"/>
    <hyperlink ref="I64" r:id="rId35"/>
    <hyperlink ref="I40" r:id="rId36"/>
    <hyperlink ref="K45" r:id="rId37"/>
    <hyperlink ref="I37" r:id="rId38"/>
  </hyperlinks>
  <pageMargins left="0.75" right="0.75" top="1" bottom="1" header="0.5" footer="0.5"/>
  <pageSetup paperSize="9" orientation="portrait" r:id="rId39"/>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5"/>
  <sheetViews>
    <sheetView topLeftCell="A247" workbookViewId="0">
      <selection activeCell="D95" sqref="D95"/>
    </sheetView>
  </sheetViews>
  <sheetFormatPr defaultColWidth="8.75" defaultRowHeight="16.7" customHeight="1"/>
  <cols>
    <col min="1" max="1" width="52.25" style="55" customWidth="1"/>
    <col min="2" max="2" width="12.25" style="55" bestFit="1" customWidth="1"/>
    <col min="3" max="3" width="14.875" style="55" customWidth="1"/>
    <col min="4" max="4" width="14" style="55" bestFit="1" customWidth="1"/>
    <col min="5" max="5" width="15" style="55" bestFit="1" customWidth="1"/>
    <col min="6" max="6" width="56.75" style="736" customWidth="1"/>
    <col min="7" max="16384" width="8.75" style="55"/>
  </cols>
  <sheetData>
    <row r="1" spans="1:7" ht="16.7" customHeight="1">
      <c r="A1" s="1420" t="s">
        <v>2401</v>
      </c>
      <c r="B1" s="1420"/>
      <c r="C1" s="1420"/>
      <c r="D1" s="1420"/>
      <c r="E1" s="1420"/>
    </row>
    <row r="2" spans="1:7" ht="16.7" customHeight="1">
      <c r="A2" s="1421" t="s">
        <v>1867</v>
      </c>
      <c r="B2" s="1421"/>
      <c r="C2" s="1421"/>
      <c r="D2" s="1421"/>
      <c r="E2" s="1421"/>
    </row>
    <row r="3" spans="1:7" ht="16.7" customHeight="1">
      <c r="A3" s="27" t="s">
        <v>1868</v>
      </c>
      <c r="B3" s="23" t="s">
        <v>1869</v>
      </c>
      <c r="C3" s="23" t="s">
        <v>499</v>
      </c>
      <c r="D3" s="23" t="s">
        <v>1870</v>
      </c>
      <c r="E3" s="23" t="s">
        <v>1871</v>
      </c>
    </row>
    <row r="4" spans="1:7" ht="16.7" customHeight="1">
      <c r="A4" s="129" t="s">
        <v>2191</v>
      </c>
      <c r="B4" s="156" t="s">
        <v>2294</v>
      </c>
      <c r="C4" s="156" t="s">
        <v>2294</v>
      </c>
      <c r="D4" s="739">
        <v>2660</v>
      </c>
      <c r="E4" s="739">
        <v>3687</v>
      </c>
      <c r="F4" s="737" t="s">
        <v>1873</v>
      </c>
      <c r="G4" s="640"/>
    </row>
    <row r="5" spans="1:7" ht="16.7" customHeight="1">
      <c r="A5" s="129" t="s">
        <v>2190</v>
      </c>
      <c r="B5" s="156" t="s">
        <v>2294</v>
      </c>
      <c r="C5" s="739">
        <f>'2022分表'!C22</f>
        <v>388</v>
      </c>
      <c r="D5" s="739">
        <f>'2022分表'!D22</f>
        <v>147</v>
      </c>
      <c r="E5" s="156" t="s">
        <v>2294</v>
      </c>
      <c r="F5" s="737" t="s">
        <v>1873</v>
      </c>
    </row>
    <row r="6" spans="1:7" ht="16.7" customHeight="1">
      <c r="A6" s="641" t="s">
        <v>218</v>
      </c>
      <c r="B6" s="156" t="s">
        <v>2294</v>
      </c>
      <c r="C6" s="739">
        <v>57</v>
      </c>
      <c r="D6" s="156" t="s">
        <v>2294</v>
      </c>
      <c r="E6" s="156" t="s">
        <v>2294</v>
      </c>
      <c r="F6" s="737" t="s">
        <v>2290</v>
      </c>
    </row>
    <row r="7" spans="1:7" ht="16.7" customHeight="1">
      <c r="A7" s="129" t="s">
        <v>2193</v>
      </c>
      <c r="B7" s="156" t="s">
        <v>2294</v>
      </c>
      <c r="C7" s="739">
        <v>12318</v>
      </c>
      <c r="D7" s="739">
        <v>1826</v>
      </c>
      <c r="E7" s="739">
        <v>3041</v>
      </c>
      <c r="F7" s="737" t="s">
        <v>1872</v>
      </c>
    </row>
    <row r="8" spans="1:7" ht="16.7" customHeight="1">
      <c r="A8" s="641" t="s">
        <v>2194</v>
      </c>
      <c r="B8" s="739">
        <v>1136</v>
      </c>
      <c r="C8" s="739">
        <v>4413</v>
      </c>
      <c r="D8" s="156" t="s">
        <v>2294</v>
      </c>
      <c r="E8" s="156" t="s">
        <v>2294</v>
      </c>
      <c r="F8" s="737" t="s">
        <v>1873</v>
      </c>
    </row>
    <row r="9" spans="1:7" ht="16.7" customHeight="1">
      <c r="A9" s="129" t="s">
        <v>2192</v>
      </c>
      <c r="B9" s="739">
        <v>182</v>
      </c>
      <c r="C9" s="739">
        <v>258</v>
      </c>
      <c r="D9" s="156" t="s">
        <v>2294</v>
      </c>
      <c r="E9" s="739">
        <v>3060</v>
      </c>
      <c r="F9" s="736" t="s">
        <v>2293</v>
      </c>
    </row>
    <row r="10" spans="1:7" ht="16.7" customHeight="1">
      <c r="A10" s="129" t="s">
        <v>2284</v>
      </c>
      <c r="B10" s="156" t="s">
        <v>2294</v>
      </c>
      <c r="C10" s="156" t="s">
        <v>2294</v>
      </c>
      <c r="D10" s="156" t="s">
        <v>2294</v>
      </c>
      <c r="E10" s="739">
        <v>17404</v>
      </c>
      <c r="F10" s="738" t="s">
        <v>1873</v>
      </c>
    </row>
    <row r="11" spans="1:7" ht="16.7" customHeight="1">
      <c r="A11" s="129" t="s">
        <v>2286</v>
      </c>
      <c r="B11" s="739">
        <f>'2022分表'!C122</f>
        <v>180</v>
      </c>
      <c r="C11" s="739">
        <f>'2022分表'!D122</f>
        <v>17678</v>
      </c>
      <c r="D11" s="739">
        <f>'2022分表'!E122</f>
        <v>2070</v>
      </c>
      <c r="E11" s="739">
        <f>'2022分表'!F122</f>
        <v>2214</v>
      </c>
      <c r="F11" s="738" t="s">
        <v>1872</v>
      </c>
    </row>
    <row r="12" spans="1:7" ht="16.7" customHeight="1">
      <c r="A12" s="129" t="s">
        <v>2195</v>
      </c>
      <c r="B12" s="156" t="s">
        <v>2294</v>
      </c>
      <c r="C12" s="739">
        <f>'2022分表'!C139</f>
        <v>15332</v>
      </c>
      <c r="D12" s="739">
        <f>'2022分表'!D139</f>
        <v>6708</v>
      </c>
      <c r="E12" s="739">
        <f>'2022分表'!E139</f>
        <v>73642</v>
      </c>
      <c r="F12" s="738" t="s">
        <v>2291</v>
      </c>
    </row>
    <row r="13" spans="1:7" ht="16.7" customHeight="1">
      <c r="A13" s="128" t="s">
        <v>2196</v>
      </c>
      <c r="B13" s="739">
        <f>'2022分表'!C156</f>
        <v>114</v>
      </c>
      <c r="C13" s="739">
        <f>'2022分表'!D156</f>
        <v>194</v>
      </c>
      <c r="D13" s="739">
        <f>'2022分表'!E156</f>
        <v>90</v>
      </c>
      <c r="E13" s="156" t="s">
        <v>2294</v>
      </c>
      <c r="F13" s="736" t="s">
        <v>1874</v>
      </c>
    </row>
    <row r="14" spans="1:7" ht="16.7" customHeight="1">
      <c r="A14" s="129" t="s">
        <v>2197</v>
      </c>
      <c r="B14" s="739">
        <f>'2022分表'!C173</f>
        <v>36</v>
      </c>
      <c r="C14" s="739">
        <f>'2022分表'!D173</f>
        <v>65</v>
      </c>
      <c r="D14" s="739">
        <f>'2022分表'!E173</f>
        <v>22</v>
      </c>
      <c r="E14" s="156" t="s">
        <v>2294</v>
      </c>
      <c r="F14" s="736" t="s">
        <v>1875</v>
      </c>
    </row>
    <row r="15" spans="1:7" ht="16.7" customHeight="1">
      <c r="A15" s="129" t="s">
        <v>1438</v>
      </c>
      <c r="B15" s="883">
        <v>2242</v>
      </c>
      <c r="C15" s="883">
        <v>713</v>
      </c>
      <c r="D15" s="592" t="s">
        <v>2294</v>
      </c>
      <c r="E15" s="883">
        <v>739</v>
      </c>
      <c r="F15" s="736" t="s">
        <v>2287</v>
      </c>
    </row>
    <row r="16" spans="1:7" ht="16.7" customHeight="1">
      <c r="A16" s="129" t="s">
        <v>1946</v>
      </c>
      <c r="B16" s="156" t="s">
        <v>2294</v>
      </c>
      <c r="C16" s="739">
        <v>1496</v>
      </c>
      <c r="D16" s="156" t="s">
        <v>2294</v>
      </c>
      <c r="E16" s="739">
        <v>6544</v>
      </c>
      <c r="F16" s="736" t="s">
        <v>2289</v>
      </c>
    </row>
    <row r="17" spans="1:6" ht="16.7" customHeight="1">
      <c r="A17" s="129" t="s">
        <v>2285</v>
      </c>
      <c r="B17" s="156" t="s">
        <v>2294</v>
      </c>
      <c r="C17" s="156" t="s">
        <v>2294</v>
      </c>
      <c r="D17" s="739">
        <v>2285</v>
      </c>
      <c r="E17" s="156" t="s">
        <v>2294</v>
      </c>
      <c r="F17" s="736" t="s">
        <v>2292</v>
      </c>
    </row>
    <row r="18" spans="1:6" ht="16.7" customHeight="1">
      <c r="A18" s="129" t="s">
        <v>2200</v>
      </c>
      <c r="B18" s="829">
        <v>39</v>
      </c>
      <c r="C18" s="829">
        <v>35</v>
      </c>
      <c r="D18" s="156" t="s">
        <v>2294</v>
      </c>
      <c r="E18" s="156" t="s">
        <v>2294</v>
      </c>
      <c r="F18" s="736" t="s">
        <v>2288</v>
      </c>
    </row>
    <row r="19" spans="1:6" ht="16.7" customHeight="1">
      <c r="A19" s="129" t="s">
        <v>2204</v>
      </c>
      <c r="B19" s="739">
        <v>100</v>
      </c>
      <c r="C19" s="752">
        <v>78</v>
      </c>
      <c r="D19" s="156" t="s">
        <v>2294</v>
      </c>
      <c r="E19" s="739">
        <v>1216</v>
      </c>
      <c r="F19" s="736" t="s">
        <v>1878</v>
      </c>
    </row>
    <row r="20" spans="1:6" ht="16.7" customHeight="1">
      <c r="A20" s="129" t="s">
        <v>2205</v>
      </c>
      <c r="B20" s="739">
        <v>7</v>
      </c>
      <c r="C20" s="156" t="s">
        <v>2294</v>
      </c>
      <c r="D20" s="156" t="s">
        <v>2294</v>
      </c>
      <c r="E20" s="739">
        <v>43</v>
      </c>
      <c r="F20" s="736" t="s">
        <v>1878</v>
      </c>
    </row>
    <row r="21" spans="1:6" ht="16.7" customHeight="1">
      <c r="A21" s="129" t="s">
        <v>2199</v>
      </c>
      <c r="B21" s="739">
        <v>429</v>
      </c>
      <c r="C21" s="156" t="s">
        <v>2294</v>
      </c>
      <c r="D21" s="156" t="s">
        <v>2294</v>
      </c>
      <c r="E21" s="739">
        <v>3257</v>
      </c>
      <c r="F21" s="736" t="s">
        <v>2288</v>
      </c>
    </row>
    <row r="22" spans="1:6" ht="16.7" customHeight="1">
      <c r="A22" s="129" t="s">
        <v>2201</v>
      </c>
      <c r="B22" s="156" t="s">
        <v>2294</v>
      </c>
      <c r="C22" s="739">
        <v>1683</v>
      </c>
      <c r="D22" s="156" t="s">
        <v>2294</v>
      </c>
      <c r="E22" s="156" t="s">
        <v>2294</v>
      </c>
      <c r="F22" s="736" t="s">
        <v>2288</v>
      </c>
    </row>
    <row r="23" spans="1:6" ht="16.7" customHeight="1">
      <c r="A23" s="129" t="s">
        <v>2198</v>
      </c>
      <c r="B23" s="739">
        <v>10</v>
      </c>
      <c r="C23" s="739">
        <v>35</v>
      </c>
      <c r="D23" s="156" t="s">
        <v>2294</v>
      </c>
      <c r="E23" s="156" t="s">
        <v>2294</v>
      </c>
      <c r="F23" s="736" t="s">
        <v>2288</v>
      </c>
    </row>
    <row r="24" spans="1:6" ht="16.7" customHeight="1">
      <c r="A24" s="129" t="s">
        <v>1876</v>
      </c>
      <c r="B24" s="156" t="s">
        <v>2294</v>
      </c>
      <c r="C24" s="156" t="s">
        <v>2294</v>
      </c>
      <c r="D24" s="156" t="s">
        <v>2294</v>
      </c>
      <c r="E24" s="739">
        <v>13</v>
      </c>
      <c r="F24" s="736" t="s">
        <v>1877</v>
      </c>
    </row>
    <row r="25" spans="1:6" ht="16.7" customHeight="1">
      <c r="A25" s="877" t="s">
        <v>2416</v>
      </c>
      <c r="B25" s="156" t="s">
        <v>2294</v>
      </c>
      <c r="C25" s="739">
        <v>0</v>
      </c>
      <c r="D25" s="739">
        <v>20</v>
      </c>
      <c r="E25" s="156" t="s">
        <v>2294</v>
      </c>
      <c r="F25" s="875" t="s">
        <v>2415</v>
      </c>
    </row>
    <row r="26" spans="1:6" ht="16.7" customHeight="1">
      <c r="A26" s="876" t="s">
        <v>2418</v>
      </c>
      <c r="B26" s="156" t="s">
        <v>2294</v>
      </c>
      <c r="C26" s="739">
        <v>589</v>
      </c>
      <c r="D26" s="156" t="s">
        <v>2294</v>
      </c>
      <c r="E26" s="156" t="s">
        <v>2294</v>
      </c>
      <c r="F26" s="875" t="s">
        <v>2415</v>
      </c>
    </row>
    <row r="27" spans="1:6" ht="16.7" customHeight="1">
      <c r="A27" s="876" t="s">
        <v>2420</v>
      </c>
      <c r="B27" s="156" t="s">
        <v>2294</v>
      </c>
      <c r="C27" s="156" t="s">
        <v>2294</v>
      </c>
      <c r="D27" s="156" t="s">
        <v>2424</v>
      </c>
      <c r="E27" s="156" t="s">
        <v>2294</v>
      </c>
      <c r="F27" s="875" t="s">
        <v>2415</v>
      </c>
    </row>
    <row r="30" spans="1:6" ht="16.7" customHeight="1">
      <c r="A30" s="1421" t="s">
        <v>487</v>
      </c>
      <c r="B30" s="1421"/>
      <c r="C30" s="1421"/>
      <c r="D30" s="1421"/>
      <c r="E30" s="1421"/>
    </row>
    <row r="31" spans="1:6" ht="16.7" customHeight="1">
      <c r="A31" s="27" t="s">
        <v>1061</v>
      </c>
      <c r="B31" s="23" t="s">
        <v>369</v>
      </c>
      <c r="C31" s="23" t="s">
        <v>499</v>
      </c>
      <c r="D31" s="23" t="s">
        <v>366</v>
      </c>
      <c r="E31" s="23" t="s">
        <v>580</v>
      </c>
    </row>
    <row r="32" spans="1:6" ht="16.7" customHeight="1">
      <c r="A32" s="129" t="s">
        <v>2191</v>
      </c>
      <c r="B32" s="156" t="s">
        <v>2294</v>
      </c>
      <c r="C32" s="156" t="s">
        <v>2294</v>
      </c>
      <c r="D32" s="739">
        <v>2110</v>
      </c>
      <c r="E32" s="739">
        <v>2572</v>
      </c>
      <c r="F32" s="737" t="s">
        <v>856</v>
      </c>
    </row>
    <row r="33" spans="1:6" ht="16.7" customHeight="1">
      <c r="A33" s="129" t="s">
        <v>2190</v>
      </c>
      <c r="B33" s="156" t="s">
        <v>2294</v>
      </c>
      <c r="C33" s="739">
        <v>343</v>
      </c>
      <c r="D33" s="739">
        <v>184</v>
      </c>
      <c r="E33" s="156" t="s">
        <v>2294</v>
      </c>
      <c r="F33" s="737" t="s">
        <v>856</v>
      </c>
    </row>
    <row r="34" spans="1:6" ht="16.7" customHeight="1">
      <c r="A34" s="641" t="s">
        <v>218</v>
      </c>
      <c r="B34" s="156" t="s">
        <v>2294</v>
      </c>
      <c r="C34" s="739">
        <v>31</v>
      </c>
      <c r="D34" s="156" t="s">
        <v>2294</v>
      </c>
      <c r="E34" s="156" t="s">
        <v>2294</v>
      </c>
      <c r="F34" s="737" t="s">
        <v>2290</v>
      </c>
    </row>
    <row r="35" spans="1:6" ht="16.7" customHeight="1">
      <c r="A35" s="129" t="s">
        <v>2193</v>
      </c>
      <c r="B35" s="156" t="s">
        <v>2294</v>
      </c>
      <c r="C35" s="739">
        <v>10289</v>
      </c>
      <c r="D35" s="739">
        <v>1958</v>
      </c>
      <c r="E35" s="739">
        <v>2586</v>
      </c>
      <c r="F35" s="737" t="s">
        <v>856</v>
      </c>
    </row>
    <row r="36" spans="1:6" ht="16.7" customHeight="1">
      <c r="A36" s="641" t="s">
        <v>2194</v>
      </c>
      <c r="B36" s="739">
        <v>1093</v>
      </c>
      <c r="C36" s="739">
        <v>3819</v>
      </c>
      <c r="D36" s="156" t="s">
        <v>2294</v>
      </c>
      <c r="E36" s="156" t="s">
        <v>2294</v>
      </c>
      <c r="F36" s="737" t="s">
        <v>856</v>
      </c>
    </row>
    <row r="37" spans="1:6" ht="16.7" customHeight="1">
      <c r="A37" s="129" t="s">
        <v>2192</v>
      </c>
      <c r="B37" s="739">
        <v>177</v>
      </c>
      <c r="C37" s="739">
        <v>319</v>
      </c>
      <c r="D37" s="156" t="s">
        <v>2294</v>
      </c>
      <c r="E37" s="739">
        <v>3063</v>
      </c>
      <c r="F37" s="736" t="s">
        <v>2293</v>
      </c>
    </row>
    <row r="38" spans="1:6" ht="16.7" customHeight="1">
      <c r="A38" s="129" t="s">
        <v>2284</v>
      </c>
      <c r="B38" s="156" t="s">
        <v>2294</v>
      </c>
      <c r="C38" s="156" t="s">
        <v>2294</v>
      </c>
      <c r="D38" s="156" t="s">
        <v>2294</v>
      </c>
      <c r="E38" s="739">
        <v>14495</v>
      </c>
      <c r="F38" s="738" t="s">
        <v>856</v>
      </c>
    </row>
    <row r="39" spans="1:6" ht="16.7" customHeight="1">
      <c r="A39" s="129" t="s">
        <v>2286</v>
      </c>
      <c r="B39" s="739">
        <v>183</v>
      </c>
      <c r="C39" s="739">
        <v>10225</v>
      </c>
      <c r="D39" s="739">
        <v>2189</v>
      </c>
      <c r="E39" s="739">
        <v>2433</v>
      </c>
      <c r="F39" s="738" t="s">
        <v>856</v>
      </c>
    </row>
    <row r="40" spans="1:6" ht="16.7" customHeight="1">
      <c r="A40" s="129" t="s">
        <v>2195</v>
      </c>
      <c r="B40" s="156" t="s">
        <v>2294</v>
      </c>
      <c r="C40" s="739">
        <v>14087</v>
      </c>
      <c r="D40" s="739">
        <v>6062</v>
      </c>
      <c r="E40" s="739">
        <v>67944</v>
      </c>
      <c r="F40" s="738" t="s">
        <v>2291</v>
      </c>
    </row>
    <row r="41" spans="1:6" ht="16.7" customHeight="1">
      <c r="A41" s="128" t="s">
        <v>2196</v>
      </c>
      <c r="B41" s="739">
        <v>80</v>
      </c>
      <c r="C41" s="739">
        <v>253</v>
      </c>
      <c r="D41" s="739">
        <v>97</v>
      </c>
      <c r="E41" s="156" t="s">
        <v>2294</v>
      </c>
      <c r="F41" s="736" t="s">
        <v>1054</v>
      </c>
    </row>
    <row r="42" spans="1:6" ht="16.7" customHeight="1">
      <c r="A42" s="129" t="s">
        <v>2197</v>
      </c>
      <c r="B42" s="739">
        <v>56</v>
      </c>
      <c r="C42" s="739">
        <v>119</v>
      </c>
      <c r="D42" s="739">
        <v>74</v>
      </c>
      <c r="E42" s="156" t="s">
        <v>2294</v>
      </c>
      <c r="F42" s="736" t="s">
        <v>1053</v>
      </c>
    </row>
    <row r="43" spans="1:6" ht="16.7" customHeight="1">
      <c r="A43" s="129" t="s">
        <v>1438</v>
      </c>
      <c r="B43" s="739">
        <v>2327</v>
      </c>
      <c r="C43" s="739">
        <v>834</v>
      </c>
      <c r="D43" s="156" t="s">
        <v>2294</v>
      </c>
      <c r="E43" s="739">
        <v>760</v>
      </c>
      <c r="F43" s="736" t="s">
        <v>2287</v>
      </c>
    </row>
    <row r="44" spans="1:6" ht="16.7" customHeight="1">
      <c r="A44" s="129" t="s">
        <v>1946</v>
      </c>
      <c r="B44" s="156" t="s">
        <v>2294</v>
      </c>
      <c r="C44" s="739">
        <v>1646</v>
      </c>
      <c r="D44" s="156" t="s">
        <v>2294</v>
      </c>
      <c r="E44" s="739">
        <v>12285</v>
      </c>
      <c r="F44" s="736" t="s">
        <v>2289</v>
      </c>
    </row>
    <row r="45" spans="1:6" ht="16.7" customHeight="1">
      <c r="A45" s="129" t="s">
        <v>2285</v>
      </c>
      <c r="B45" s="156" t="s">
        <v>2294</v>
      </c>
      <c r="C45" s="156" t="s">
        <v>2294</v>
      </c>
      <c r="D45" s="739">
        <v>2226</v>
      </c>
      <c r="E45" s="156" t="s">
        <v>2294</v>
      </c>
      <c r="F45" s="736" t="s">
        <v>2292</v>
      </c>
    </row>
    <row r="46" spans="1:6" ht="16.7" customHeight="1">
      <c r="A46" s="129" t="s">
        <v>2200</v>
      </c>
      <c r="B46" s="739">
        <v>35</v>
      </c>
      <c r="C46" s="739">
        <v>29</v>
      </c>
      <c r="D46" s="156" t="s">
        <v>2294</v>
      </c>
      <c r="E46" s="156" t="s">
        <v>2294</v>
      </c>
      <c r="F46" s="736" t="s">
        <v>2288</v>
      </c>
    </row>
    <row r="47" spans="1:6" ht="16.7" customHeight="1">
      <c r="A47" s="129" t="s">
        <v>1383</v>
      </c>
      <c r="B47" s="739">
        <v>85</v>
      </c>
      <c r="C47" s="739">
        <v>149</v>
      </c>
      <c r="D47" s="156" t="s">
        <v>2294</v>
      </c>
      <c r="E47" s="739">
        <v>1303</v>
      </c>
      <c r="F47" s="736" t="s">
        <v>1349</v>
      </c>
    </row>
    <row r="48" spans="1:6" ht="16.7" customHeight="1">
      <c r="A48" s="129" t="s">
        <v>1384</v>
      </c>
      <c r="B48" s="739">
        <v>10</v>
      </c>
      <c r="C48" s="156" t="s">
        <v>2294</v>
      </c>
      <c r="D48" s="156" t="s">
        <v>2294</v>
      </c>
      <c r="E48" s="739">
        <v>49</v>
      </c>
      <c r="F48" s="736" t="s">
        <v>1349</v>
      </c>
    </row>
    <row r="49" spans="1:6" ht="16.7" customHeight="1">
      <c r="A49" s="129" t="s">
        <v>2199</v>
      </c>
      <c r="B49" s="739">
        <v>476</v>
      </c>
      <c r="C49" s="156" t="s">
        <v>2294</v>
      </c>
      <c r="D49" s="156" t="s">
        <v>2294</v>
      </c>
      <c r="E49" s="739">
        <v>3765</v>
      </c>
      <c r="F49" s="736" t="s">
        <v>2288</v>
      </c>
    </row>
    <row r="50" spans="1:6" ht="16.7" customHeight="1">
      <c r="A50" s="129" t="s">
        <v>2201</v>
      </c>
      <c r="B50" s="156" t="s">
        <v>2294</v>
      </c>
      <c r="C50" s="739">
        <v>2734</v>
      </c>
      <c r="D50" s="156" t="s">
        <v>2294</v>
      </c>
      <c r="E50" s="156" t="s">
        <v>2294</v>
      </c>
      <c r="F50" s="736" t="s">
        <v>2288</v>
      </c>
    </row>
    <row r="51" spans="1:6" ht="16.7" customHeight="1">
      <c r="A51" s="129" t="s">
        <v>2198</v>
      </c>
      <c r="B51" s="739">
        <v>5</v>
      </c>
      <c r="C51" s="739">
        <v>24</v>
      </c>
      <c r="D51" s="156" t="s">
        <v>2294</v>
      </c>
      <c r="E51" s="156" t="s">
        <v>2294</v>
      </c>
      <c r="F51" s="736" t="s">
        <v>2288</v>
      </c>
    </row>
    <row r="52" spans="1:6" ht="16.7" customHeight="1">
      <c r="A52" s="129" t="s">
        <v>428</v>
      </c>
      <c r="B52" s="156" t="s">
        <v>2294</v>
      </c>
      <c r="C52" s="156" t="s">
        <v>2294</v>
      </c>
      <c r="D52" s="156" t="s">
        <v>2294</v>
      </c>
      <c r="E52" s="739">
        <v>182</v>
      </c>
      <c r="F52" s="736" t="s">
        <v>425</v>
      </c>
    </row>
    <row r="53" spans="1:6" ht="16.7" customHeight="1">
      <c r="A53" s="877" t="s">
        <v>2412</v>
      </c>
      <c r="B53" s="156" t="s">
        <v>2294</v>
      </c>
      <c r="C53" s="739">
        <v>9</v>
      </c>
      <c r="D53" s="739">
        <v>233</v>
      </c>
      <c r="E53" s="156" t="s">
        <v>2294</v>
      </c>
      <c r="F53" s="736" t="s">
        <v>2415</v>
      </c>
    </row>
    <row r="54" spans="1:6" ht="16.7" customHeight="1">
      <c r="A54" s="876" t="s">
        <v>2413</v>
      </c>
      <c r="B54" s="156" t="s">
        <v>2294</v>
      </c>
      <c r="C54" s="739">
        <v>1922</v>
      </c>
      <c r="D54" s="156" t="s">
        <v>2294</v>
      </c>
      <c r="E54" s="156" t="s">
        <v>2294</v>
      </c>
      <c r="F54" s="736" t="s">
        <v>2415</v>
      </c>
    </row>
    <row r="55" spans="1:6" ht="16.7" customHeight="1">
      <c r="A55" s="876" t="s">
        <v>2414</v>
      </c>
      <c r="B55" s="739">
        <v>20</v>
      </c>
      <c r="C55" s="739">
        <v>123</v>
      </c>
      <c r="D55" s="739">
        <v>80</v>
      </c>
      <c r="E55" s="156" t="s">
        <v>2294</v>
      </c>
      <c r="F55" s="736" t="s">
        <v>2415</v>
      </c>
    </row>
    <row r="58" spans="1:6" ht="16.7" customHeight="1">
      <c r="A58" s="1421" t="s">
        <v>488</v>
      </c>
      <c r="B58" s="1421"/>
      <c r="C58" s="1421"/>
      <c r="D58" s="1421"/>
      <c r="E58" s="1421"/>
    </row>
    <row r="59" spans="1:6" ht="16.7" customHeight="1">
      <c r="A59" s="27" t="s">
        <v>1061</v>
      </c>
      <c r="B59" s="23" t="s">
        <v>369</v>
      </c>
      <c r="C59" s="23" t="s">
        <v>499</v>
      </c>
      <c r="D59" s="23" t="s">
        <v>366</v>
      </c>
      <c r="E59" s="23" t="s">
        <v>580</v>
      </c>
    </row>
    <row r="60" spans="1:6" ht="16.7" customHeight="1">
      <c r="A60" s="129" t="s">
        <v>2191</v>
      </c>
      <c r="B60" s="156" t="s">
        <v>2294</v>
      </c>
      <c r="C60" s="156" t="s">
        <v>2294</v>
      </c>
      <c r="D60" s="739">
        <v>3241</v>
      </c>
      <c r="E60" s="739">
        <v>3721</v>
      </c>
      <c r="F60" s="737" t="s">
        <v>856</v>
      </c>
    </row>
    <row r="61" spans="1:6" ht="16.7" customHeight="1">
      <c r="A61" s="129" t="s">
        <v>2190</v>
      </c>
      <c r="B61" s="156" t="s">
        <v>2294</v>
      </c>
      <c r="C61" s="739">
        <v>782</v>
      </c>
      <c r="D61" s="739">
        <v>433</v>
      </c>
      <c r="E61" s="156" t="s">
        <v>2294</v>
      </c>
      <c r="F61" s="737" t="s">
        <v>856</v>
      </c>
    </row>
    <row r="62" spans="1:6" ht="16.7" customHeight="1">
      <c r="A62" s="641" t="s">
        <v>218</v>
      </c>
      <c r="B62" s="156" t="s">
        <v>2294</v>
      </c>
      <c r="C62" s="739">
        <v>70</v>
      </c>
      <c r="D62" s="156" t="s">
        <v>2294</v>
      </c>
      <c r="E62" s="156" t="s">
        <v>2294</v>
      </c>
      <c r="F62" s="737" t="s">
        <v>2290</v>
      </c>
    </row>
    <row r="63" spans="1:6" ht="16.7" customHeight="1">
      <c r="A63" s="129" t="s">
        <v>2193</v>
      </c>
      <c r="B63" s="156" t="s">
        <v>2294</v>
      </c>
      <c r="C63" s="739">
        <v>12378</v>
      </c>
      <c r="D63" s="739">
        <v>3894</v>
      </c>
      <c r="E63" s="739">
        <v>3633</v>
      </c>
      <c r="F63" s="737" t="s">
        <v>856</v>
      </c>
    </row>
    <row r="64" spans="1:6" ht="16.7" customHeight="1">
      <c r="A64" s="641" t="s">
        <v>2194</v>
      </c>
      <c r="B64" s="739">
        <v>1145</v>
      </c>
      <c r="C64" s="739">
        <v>7276</v>
      </c>
      <c r="D64" s="156" t="s">
        <v>2294</v>
      </c>
      <c r="E64" s="156" t="s">
        <v>2294</v>
      </c>
      <c r="F64" s="737" t="s">
        <v>856</v>
      </c>
    </row>
    <row r="65" spans="1:6" ht="16.7" customHeight="1">
      <c r="A65" s="129" t="s">
        <v>2192</v>
      </c>
      <c r="B65" s="739">
        <v>163</v>
      </c>
      <c r="C65" s="739">
        <v>374</v>
      </c>
      <c r="D65" s="156" t="s">
        <v>2294</v>
      </c>
      <c r="E65" s="739">
        <v>3867</v>
      </c>
      <c r="F65" s="736" t="s">
        <v>2293</v>
      </c>
    </row>
    <row r="66" spans="1:6" ht="16.7" customHeight="1">
      <c r="A66" s="129" t="s">
        <v>2284</v>
      </c>
      <c r="B66" s="156" t="s">
        <v>2294</v>
      </c>
      <c r="C66" s="156" t="s">
        <v>2294</v>
      </c>
      <c r="D66" s="156" t="s">
        <v>2294</v>
      </c>
      <c r="E66" s="739">
        <v>22835</v>
      </c>
      <c r="F66" s="738" t="s">
        <v>856</v>
      </c>
    </row>
    <row r="67" spans="1:6" ht="16.7" customHeight="1">
      <c r="A67" s="129" t="s">
        <v>2286</v>
      </c>
      <c r="B67" s="739">
        <v>257</v>
      </c>
      <c r="C67" s="739">
        <v>23432</v>
      </c>
      <c r="D67" s="739">
        <v>2662</v>
      </c>
      <c r="E67" s="739">
        <v>2959</v>
      </c>
      <c r="F67" s="738" t="s">
        <v>856</v>
      </c>
    </row>
    <row r="68" spans="1:6" ht="16.7" customHeight="1">
      <c r="A68" s="129" t="s">
        <v>2195</v>
      </c>
      <c r="B68" s="156" t="s">
        <v>2294</v>
      </c>
      <c r="C68" s="739">
        <v>20263</v>
      </c>
      <c r="D68" s="739">
        <v>8755</v>
      </c>
      <c r="E68" s="739">
        <v>96382</v>
      </c>
      <c r="F68" s="738" t="s">
        <v>2291</v>
      </c>
    </row>
    <row r="69" spans="1:6" ht="16.7" customHeight="1">
      <c r="A69" s="128" t="s">
        <v>2196</v>
      </c>
      <c r="B69" s="739">
        <v>75</v>
      </c>
      <c r="C69" s="739">
        <v>230</v>
      </c>
      <c r="D69" s="739">
        <v>109</v>
      </c>
      <c r="E69" s="156" t="s">
        <v>2294</v>
      </c>
      <c r="F69" s="736" t="s">
        <v>1054</v>
      </c>
    </row>
    <row r="70" spans="1:6" ht="16.7" customHeight="1">
      <c r="A70" s="129" t="s">
        <v>2197</v>
      </c>
      <c r="B70" s="739">
        <v>53</v>
      </c>
      <c r="C70" s="739">
        <v>63</v>
      </c>
      <c r="D70" s="739">
        <v>33</v>
      </c>
      <c r="E70" s="156" t="s">
        <v>2294</v>
      </c>
      <c r="F70" s="736" t="s">
        <v>1053</v>
      </c>
    </row>
    <row r="71" spans="1:6" ht="16.7" customHeight="1">
      <c r="A71" s="129" t="s">
        <v>1438</v>
      </c>
      <c r="B71" s="739">
        <v>2757</v>
      </c>
      <c r="C71" s="739">
        <v>1115</v>
      </c>
      <c r="D71" s="156" t="s">
        <v>2294</v>
      </c>
      <c r="E71" s="739">
        <v>1140</v>
      </c>
      <c r="F71" s="736" t="s">
        <v>2287</v>
      </c>
    </row>
    <row r="72" spans="1:6" ht="16.7" customHeight="1">
      <c r="A72" s="129" t="s">
        <v>1946</v>
      </c>
      <c r="B72" s="156" t="s">
        <v>2294</v>
      </c>
      <c r="C72" s="739">
        <v>1819</v>
      </c>
      <c r="D72" s="156" t="s">
        <v>2294</v>
      </c>
      <c r="E72" s="739">
        <v>6641</v>
      </c>
      <c r="F72" s="736" t="s">
        <v>2289</v>
      </c>
    </row>
    <row r="73" spans="1:6" ht="16.7" customHeight="1">
      <c r="A73" s="129" t="s">
        <v>2285</v>
      </c>
      <c r="B73" s="156" t="s">
        <v>2294</v>
      </c>
      <c r="C73" s="156" t="s">
        <v>2294</v>
      </c>
      <c r="D73" s="739">
        <v>2703</v>
      </c>
      <c r="E73" s="156" t="s">
        <v>2294</v>
      </c>
      <c r="F73" s="736" t="s">
        <v>2292</v>
      </c>
    </row>
    <row r="74" spans="1:6" ht="16.7" customHeight="1">
      <c r="A74" s="887" t="s">
        <v>2449</v>
      </c>
      <c r="B74" s="739"/>
      <c r="C74" s="739"/>
      <c r="D74" s="156" t="s">
        <v>2294</v>
      </c>
      <c r="E74" s="156" t="s">
        <v>2294</v>
      </c>
      <c r="F74" s="736" t="s">
        <v>2288</v>
      </c>
    </row>
    <row r="75" spans="1:6" ht="16.7" customHeight="1">
      <c r="A75" s="129" t="s">
        <v>1383</v>
      </c>
      <c r="B75" s="739">
        <v>95</v>
      </c>
      <c r="C75" s="739">
        <v>250</v>
      </c>
      <c r="D75" s="156" t="s">
        <v>2294</v>
      </c>
      <c r="E75" s="739">
        <v>2761</v>
      </c>
      <c r="F75" s="736" t="s">
        <v>1349</v>
      </c>
    </row>
    <row r="76" spans="1:6" ht="16.7" customHeight="1">
      <c r="A76" s="129" t="s">
        <v>1384</v>
      </c>
      <c r="B76" s="739">
        <v>3</v>
      </c>
      <c r="C76" s="156" t="s">
        <v>2294</v>
      </c>
      <c r="D76" s="156" t="s">
        <v>2294</v>
      </c>
      <c r="E76" s="739">
        <v>23</v>
      </c>
      <c r="F76" s="736" t="s">
        <v>1349</v>
      </c>
    </row>
    <row r="77" spans="1:6" ht="16.7" customHeight="1">
      <c r="A77" s="129" t="s">
        <v>2199</v>
      </c>
      <c r="B77" s="739">
        <v>624</v>
      </c>
      <c r="C77" s="156" t="s">
        <v>2294</v>
      </c>
      <c r="D77" s="156" t="s">
        <v>2294</v>
      </c>
      <c r="E77" s="739">
        <v>4863</v>
      </c>
      <c r="F77" s="736" t="s">
        <v>2288</v>
      </c>
    </row>
    <row r="78" spans="1:6" ht="16.7" customHeight="1">
      <c r="A78" s="129" t="s">
        <v>2201</v>
      </c>
      <c r="B78" s="156" t="s">
        <v>2294</v>
      </c>
      <c r="C78" s="739">
        <v>891</v>
      </c>
      <c r="D78" s="156" t="s">
        <v>2294</v>
      </c>
      <c r="E78" s="156" t="s">
        <v>2294</v>
      </c>
      <c r="F78" s="736" t="s">
        <v>2288</v>
      </c>
    </row>
    <row r="79" spans="1:6" ht="16.7" customHeight="1">
      <c r="A79" s="129" t="s">
        <v>2198</v>
      </c>
      <c r="B79" s="739">
        <v>7</v>
      </c>
      <c r="C79" s="739">
        <v>26</v>
      </c>
      <c r="D79" s="156" t="s">
        <v>2294</v>
      </c>
      <c r="E79" s="156" t="s">
        <v>2294</v>
      </c>
      <c r="F79" s="736" t="s">
        <v>2288</v>
      </c>
    </row>
    <row r="80" spans="1:6" ht="16.7" customHeight="1">
      <c r="A80" s="129" t="s">
        <v>428</v>
      </c>
      <c r="B80" s="156" t="s">
        <v>2294</v>
      </c>
      <c r="C80" s="156" t="s">
        <v>2294</v>
      </c>
      <c r="D80" s="156" t="s">
        <v>2294</v>
      </c>
      <c r="E80" s="739">
        <v>88</v>
      </c>
      <c r="F80" s="736" t="s">
        <v>425</v>
      </c>
    </row>
    <row r="81" spans="1:6" ht="16.7" customHeight="1">
      <c r="A81" s="877" t="s">
        <v>2412</v>
      </c>
      <c r="B81" s="156" t="s">
        <v>2294</v>
      </c>
      <c r="C81" s="739">
        <v>1</v>
      </c>
      <c r="D81" s="739">
        <v>66</v>
      </c>
      <c r="E81" s="156" t="s">
        <v>2294</v>
      </c>
      <c r="F81" s="736" t="s">
        <v>2415</v>
      </c>
    </row>
    <row r="82" spans="1:6" ht="16.7" customHeight="1">
      <c r="A82" s="876" t="s">
        <v>2413</v>
      </c>
      <c r="B82" s="156" t="s">
        <v>2294</v>
      </c>
      <c r="C82" s="739">
        <v>1623</v>
      </c>
      <c r="D82" s="156" t="s">
        <v>2294</v>
      </c>
      <c r="E82" s="156" t="s">
        <v>2294</v>
      </c>
      <c r="F82" s="736" t="s">
        <v>2415</v>
      </c>
    </row>
    <row r="83" spans="1:6" ht="16.7" customHeight="1">
      <c r="A83" s="876" t="s">
        <v>2414</v>
      </c>
      <c r="B83" s="739">
        <v>14</v>
      </c>
      <c r="C83" s="739">
        <v>32</v>
      </c>
      <c r="D83" s="739">
        <v>20</v>
      </c>
      <c r="E83" s="156" t="s">
        <v>2294</v>
      </c>
      <c r="F83" s="736" t="s">
        <v>2415</v>
      </c>
    </row>
    <row r="86" spans="1:6" ht="16.7" customHeight="1">
      <c r="A86" s="1421" t="s">
        <v>489</v>
      </c>
      <c r="B86" s="1421"/>
      <c r="C86" s="1421"/>
      <c r="D86" s="1421"/>
      <c r="E86" s="1421"/>
    </row>
    <row r="87" spans="1:6" ht="16.7" customHeight="1">
      <c r="A87" s="27" t="s">
        <v>1061</v>
      </c>
      <c r="B87" s="23" t="s">
        <v>369</v>
      </c>
      <c r="C87" s="23" t="s">
        <v>499</v>
      </c>
      <c r="D87" s="23" t="s">
        <v>366</v>
      </c>
      <c r="E87" s="23" t="s">
        <v>580</v>
      </c>
    </row>
    <row r="88" spans="1:6" ht="16.7" customHeight="1">
      <c r="A88" s="129" t="s">
        <v>2191</v>
      </c>
      <c r="B88" s="156" t="s">
        <v>2294</v>
      </c>
      <c r="C88" s="156" t="s">
        <v>2294</v>
      </c>
      <c r="D88" s="739">
        <v>3851</v>
      </c>
      <c r="E88" s="739">
        <v>2937</v>
      </c>
      <c r="F88" s="737" t="s">
        <v>856</v>
      </c>
    </row>
    <row r="89" spans="1:6" ht="16.7" customHeight="1">
      <c r="A89" s="129" t="s">
        <v>2190</v>
      </c>
      <c r="B89" s="156" t="s">
        <v>2294</v>
      </c>
      <c r="C89" s="739">
        <v>606</v>
      </c>
      <c r="D89" s="739">
        <v>354</v>
      </c>
      <c r="E89" s="156" t="s">
        <v>2294</v>
      </c>
      <c r="F89" s="737" t="s">
        <v>856</v>
      </c>
    </row>
    <row r="90" spans="1:6" ht="16.7" customHeight="1">
      <c r="A90" s="641" t="s">
        <v>218</v>
      </c>
      <c r="B90" s="156" t="s">
        <v>2294</v>
      </c>
      <c r="C90" s="739">
        <v>118</v>
      </c>
      <c r="D90" s="156" t="s">
        <v>2294</v>
      </c>
      <c r="E90" s="156" t="s">
        <v>2294</v>
      </c>
      <c r="F90" s="737" t="s">
        <v>2290</v>
      </c>
    </row>
    <row r="91" spans="1:6" ht="16.7" customHeight="1">
      <c r="A91" s="129" t="s">
        <v>2193</v>
      </c>
      <c r="B91" s="156" t="s">
        <v>2294</v>
      </c>
      <c r="C91" s="739">
        <v>15070</v>
      </c>
      <c r="D91" s="739">
        <v>4261</v>
      </c>
      <c r="E91" s="739">
        <v>3640</v>
      </c>
      <c r="F91" s="737" t="s">
        <v>856</v>
      </c>
    </row>
    <row r="92" spans="1:6" ht="16.7" customHeight="1">
      <c r="A92" s="641" t="s">
        <v>2194</v>
      </c>
      <c r="B92" s="739">
        <v>1161</v>
      </c>
      <c r="C92" s="739">
        <v>5579</v>
      </c>
      <c r="D92" s="156" t="s">
        <v>2294</v>
      </c>
      <c r="E92" s="156" t="s">
        <v>2294</v>
      </c>
      <c r="F92" s="737" t="s">
        <v>856</v>
      </c>
    </row>
    <row r="93" spans="1:6" ht="16.7" customHeight="1">
      <c r="A93" s="129" t="s">
        <v>2192</v>
      </c>
      <c r="B93" s="739">
        <v>128</v>
      </c>
      <c r="C93" s="739">
        <v>209</v>
      </c>
      <c r="D93" s="156" t="s">
        <v>2294</v>
      </c>
      <c r="E93" s="739">
        <v>2956</v>
      </c>
      <c r="F93" s="736" t="s">
        <v>2293</v>
      </c>
    </row>
    <row r="94" spans="1:6" ht="16.7" customHeight="1">
      <c r="A94" s="129" t="s">
        <v>2284</v>
      </c>
      <c r="B94" s="156" t="s">
        <v>2294</v>
      </c>
      <c r="C94" s="156" t="s">
        <v>2294</v>
      </c>
      <c r="D94" s="156" t="s">
        <v>2294</v>
      </c>
      <c r="E94" s="739">
        <v>17086</v>
      </c>
      <c r="F94" s="738" t="s">
        <v>856</v>
      </c>
    </row>
    <row r="95" spans="1:6" ht="16.7" customHeight="1">
      <c r="A95" s="129" t="s">
        <v>2286</v>
      </c>
      <c r="B95" s="739">
        <v>285</v>
      </c>
      <c r="C95" s="739">
        <v>15766</v>
      </c>
      <c r="D95" s="739">
        <v>7213</v>
      </c>
      <c r="E95" s="739">
        <v>7470</v>
      </c>
      <c r="F95" s="738" t="s">
        <v>856</v>
      </c>
    </row>
    <row r="96" spans="1:6" ht="16.7" customHeight="1">
      <c r="A96" s="129" t="s">
        <v>2195</v>
      </c>
      <c r="B96" s="156" t="s">
        <v>2294</v>
      </c>
      <c r="C96" s="739">
        <v>16695</v>
      </c>
      <c r="D96" s="739">
        <v>7399</v>
      </c>
      <c r="E96" s="739">
        <v>77975</v>
      </c>
      <c r="F96" s="738" t="s">
        <v>2291</v>
      </c>
    </row>
    <row r="97" spans="1:6" ht="16.7" customHeight="1">
      <c r="A97" s="128" t="s">
        <v>2196</v>
      </c>
      <c r="B97" s="739">
        <v>108</v>
      </c>
      <c r="C97" s="739">
        <v>373</v>
      </c>
      <c r="D97" s="739">
        <v>105</v>
      </c>
      <c r="E97" s="156" t="s">
        <v>2294</v>
      </c>
      <c r="F97" s="736" t="s">
        <v>1054</v>
      </c>
    </row>
    <row r="98" spans="1:6" ht="16.7" customHeight="1">
      <c r="A98" s="129" t="s">
        <v>2197</v>
      </c>
      <c r="B98" s="739">
        <v>305</v>
      </c>
      <c r="C98" s="739">
        <v>482</v>
      </c>
      <c r="D98" s="739">
        <v>409</v>
      </c>
      <c r="E98" s="156" t="s">
        <v>2294</v>
      </c>
      <c r="F98" s="736" t="s">
        <v>1053</v>
      </c>
    </row>
    <row r="99" spans="1:6" ht="16.7" customHeight="1">
      <c r="A99" s="129" t="s">
        <v>1438</v>
      </c>
      <c r="B99" s="739">
        <v>2666</v>
      </c>
      <c r="C99" s="739">
        <v>564</v>
      </c>
      <c r="D99" s="156" t="s">
        <v>2294</v>
      </c>
      <c r="E99" s="739">
        <v>1890</v>
      </c>
      <c r="F99" s="736" t="s">
        <v>2287</v>
      </c>
    </row>
    <row r="100" spans="1:6" ht="16.7" customHeight="1">
      <c r="A100" s="129" t="s">
        <v>1946</v>
      </c>
      <c r="B100" s="156" t="s">
        <v>2294</v>
      </c>
      <c r="C100" s="739">
        <v>3121</v>
      </c>
      <c r="D100" s="156" t="s">
        <v>2294</v>
      </c>
      <c r="E100" s="739">
        <v>15231</v>
      </c>
      <c r="F100" s="736" t="s">
        <v>2289</v>
      </c>
    </row>
    <row r="101" spans="1:6" ht="16.7" customHeight="1">
      <c r="A101" s="129" t="s">
        <v>2285</v>
      </c>
      <c r="B101" s="156" t="s">
        <v>2294</v>
      </c>
      <c r="C101" s="156" t="s">
        <v>2294</v>
      </c>
      <c r="D101" s="739">
        <v>1883</v>
      </c>
      <c r="E101" s="156" t="s">
        <v>2294</v>
      </c>
      <c r="F101" s="736" t="s">
        <v>2292</v>
      </c>
    </row>
    <row r="102" spans="1:6" ht="16.7" customHeight="1">
      <c r="A102" s="887" t="s">
        <v>2200</v>
      </c>
      <c r="B102" s="739"/>
      <c r="C102" s="739"/>
      <c r="D102" s="156" t="s">
        <v>2294</v>
      </c>
      <c r="E102" s="156" t="s">
        <v>2294</v>
      </c>
      <c r="F102" s="736" t="s">
        <v>2288</v>
      </c>
    </row>
    <row r="103" spans="1:6" ht="16.7" customHeight="1">
      <c r="A103" s="129" t="s">
        <v>1383</v>
      </c>
      <c r="B103" s="739">
        <v>72</v>
      </c>
      <c r="C103" s="739">
        <v>129</v>
      </c>
      <c r="D103" s="156" t="s">
        <v>2294</v>
      </c>
      <c r="E103" s="739">
        <v>1360</v>
      </c>
      <c r="F103" s="736" t="s">
        <v>1349</v>
      </c>
    </row>
    <row r="104" spans="1:6" ht="16.7" customHeight="1">
      <c r="A104" s="129" t="s">
        <v>1384</v>
      </c>
      <c r="B104" s="739">
        <v>8</v>
      </c>
      <c r="C104" s="156" t="s">
        <v>2294</v>
      </c>
      <c r="D104" s="156" t="s">
        <v>2294</v>
      </c>
      <c r="E104" s="739">
        <v>40</v>
      </c>
      <c r="F104" s="736" t="s">
        <v>1349</v>
      </c>
    </row>
    <row r="105" spans="1:6" ht="16.7" customHeight="1">
      <c r="A105" s="129" t="s">
        <v>2199</v>
      </c>
      <c r="B105" s="739">
        <v>578</v>
      </c>
      <c r="C105" s="156" t="s">
        <v>2294</v>
      </c>
      <c r="D105" s="156" t="s">
        <v>2294</v>
      </c>
      <c r="E105" s="739">
        <v>4268</v>
      </c>
      <c r="F105" s="736" t="s">
        <v>2288</v>
      </c>
    </row>
    <row r="106" spans="1:6" ht="16.7" customHeight="1">
      <c r="A106" s="129" t="s">
        <v>2201</v>
      </c>
      <c r="B106" s="156" t="s">
        <v>2294</v>
      </c>
      <c r="C106" s="739">
        <v>969</v>
      </c>
      <c r="D106" s="156" t="s">
        <v>2294</v>
      </c>
      <c r="E106" s="156" t="s">
        <v>2294</v>
      </c>
      <c r="F106" s="736" t="s">
        <v>2288</v>
      </c>
    </row>
    <row r="107" spans="1:6" ht="16.7" customHeight="1">
      <c r="A107" s="129" t="s">
        <v>2198</v>
      </c>
      <c r="B107" s="739">
        <v>5</v>
      </c>
      <c r="C107" s="739">
        <v>14</v>
      </c>
      <c r="D107" s="156" t="s">
        <v>2294</v>
      </c>
      <c r="E107" s="156" t="s">
        <v>2294</v>
      </c>
      <c r="F107" s="736" t="s">
        <v>2288</v>
      </c>
    </row>
    <row r="108" spans="1:6" ht="16.7" customHeight="1">
      <c r="A108" s="129" t="s">
        <v>428</v>
      </c>
      <c r="B108" s="156" t="s">
        <v>2294</v>
      </c>
      <c r="C108" s="156" t="s">
        <v>2294</v>
      </c>
      <c r="D108" s="156" t="s">
        <v>2294</v>
      </c>
      <c r="E108" s="739">
        <v>24</v>
      </c>
      <c r="F108" s="736" t="s">
        <v>425</v>
      </c>
    </row>
    <row r="109" spans="1:6" ht="16.7" customHeight="1">
      <c r="A109" s="877" t="s">
        <v>2412</v>
      </c>
      <c r="B109" s="156" t="s">
        <v>2294</v>
      </c>
      <c r="C109" s="739">
        <v>2</v>
      </c>
      <c r="D109" s="739">
        <v>38</v>
      </c>
      <c r="E109" s="156" t="s">
        <v>2294</v>
      </c>
      <c r="F109" s="736" t="s">
        <v>2415</v>
      </c>
    </row>
    <row r="110" spans="1:6" ht="16.7" customHeight="1">
      <c r="A110" s="888" t="s">
        <v>2413</v>
      </c>
      <c r="B110" s="156" t="s">
        <v>2294</v>
      </c>
      <c r="C110" s="739" t="s">
        <v>2447</v>
      </c>
      <c r="D110" s="156" t="s">
        <v>2294</v>
      </c>
      <c r="E110" s="156" t="s">
        <v>2294</v>
      </c>
      <c r="F110" s="736" t="s">
        <v>2415</v>
      </c>
    </row>
    <row r="111" spans="1:6" ht="16.7" customHeight="1">
      <c r="A111" s="876" t="s">
        <v>2414</v>
      </c>
      <c r="B111" s="739">
        <v>14</v>
      </c>
      <c r="C111" s="739">
        <v>40</v>
      </c>
      <c r="D111" s="739">
        <v>2</v>
      </c>
      <c r="E111" s="156" t="s">
        <v>2294</v>
      </c>
      <c r="F111" s="736" t="s">
        <v>2415</v>
      </c>
    </row>
    <row r="114" spans="1:6" ht="16.7" customHeight="1">
      <c r="A114" s="1421" t="s">
        <v>490</v>
      </c>
      <c r="B114" s="1421"/>
      <c r="C114" s="1421"/>
      <c r="D114" s="1421"/>
      <c r="E114" s="1421"/>
    </row>
    <row r="115" spans="1:6" ht="16.7" customHeight="1">
      <c r="A115" s="27" t="s">
        <v>1061</v>
      </c>
      <c r="B115" s="23" t="s">
        <v>369</v>
      </c>
      <c r="C115" s="23" t="s">
        <v>499</v>
      </c>
      <c r="D115" s="23" t="s">
        <v>366</v>
      </c>
      <c r="E115" s="23" t="s">
        <v>580</v>
      </c>
    </row>
    <row r="116" spans="1:6" ht="16.7" customHeight="1">
      <c r="A116" s="129" t="s">
        <v>2191</v>
      </c>
      <c r="B116" s="156" t="s">
        <v>2294</v>
      </c>
      <c r="C116" s="156" t="s">
        <v>2294</v>
      </c>
      <c r="D116" s="739">
        <v>1972</v>
      </c>
      <c r="E116" s="739">
        <v>2884</v>
      </c>
      <c r="F116" s="737" t="s">
        <v>856</v>
      </c>
    </row>
    <row r="117" spans="1:6" ht="16.7" customHeight="1">
      <c r="A117" s="129" t="s">
        <v>2190</v>
      </c>
      <c r="B117" s="156" t="s">
        <v>2294</v>
      </c>
      <c r="C117" s="739">
        <v>324</v>
      </c>
      <c r="D117" s="739">
        <v>207</v>
      </c>
      <c r="E117" s="156" t="s">
        <v>2294</v>
      </c>
      <c r="F117" s="737" t="s">
        <v>856</v>
      </c>
    </row>
    <row r="118" spans="1:6" ht="16.7" customHeight="1">
      <c r="A118" s="641" t="s">
        <v>218</v>
      </c>
      <c r="B118" s="156" t="s">
        <v>2294</v>
      </c>
      <c r="C118" s="739">
        <v>91</v>
      </c>
      <c r="D118" s="156" t="s">
        <v>2294</v>
      </c>
      <c r="E118" s="156" t="s">
        <v>2294</v>
      </c>
      <c r="F118" s="737" t="s">
        <v>2290</v>
      </c>
    </row>
    <row r="119" spans="1:6" ht="16.7" customHeight="1">
      <c r="A119" s="129" t="s">
        <v>2193</v>
      </c>
      <c r="B119" s="156" t="s">
        <v>2294</v>
      </c>
      <c r="C119" s="739">
        <v>12912</v>
      </c>
      <c r="D119" s="739">
        <v>3504</v>
      </c>
      <c r="E119" s="739">
        <v>3610</v>
      </c>
      <c r="F119" s="737" t="s">
        <v>856</v>
      </c>
    </row>
    <row r="120" spans="1:6" ht="16.7" customHeight="1">
      <c r="A120" s="641" t="s">
        <v>2452</v>
      </c>
      <c r="B120" s="739">
        <v>1212</v>
      </c>
      <c r="C120" s="739">
        <v>6065</v>
      </c>
      <c r="D120" s="156" t="s">
        <v>2294</v>
      </c>
      <c r="E120" s="156" t="s">
        <v>2294</v>
      </c>
      <c r="F120" s="737" t="s">
        <v>856</v>
      </c>
    </row>
    <row r="121" spans="1:6" ht="16.7" customHeight="1">
      <c r="A121" s="129" t="s">
        <v>2192</v>
      </c>
      <c r="B121" s="739">
        <v>155</v>
      </c>
      <c r="C121" s="739">
        <v>334</v>
      </c>
      <c r="D121" s="156" t="s">
        <v>2294</v>
      </c>
      <c r="E121" s="739">
        <v>3838</v>
      </c>
      <c r="F121" s="736" t="s">
        <v>2293</v>
      </c>
    </row>
    <row r="122" spans="1:6" ht="16.7" customHeight="1">
      <c r="A122" s="129" t="s">
        <v>2284</v>
      </c>
      <c r="B122" s="156" t="s">
        <v>2294</v>
      </c>
      <c r="C122" s="156" t="s">
        <v>2294</v>
      </c>
      <c r="D122" s="156" t="s">
        <v>2294</v>
      </c>
      <c r="E122" s="739">
        <v>17129</v>
      </c>
      <c r="F122" s="738" t="s">
        <v>856</v>
      </c>
    </row>
    <row r="123" spans="1:6" ht="16.7" customHeight="1">
      <c r="A123" s="129" t="s">
        <v>2286</v>
      </c>
      <c r="B123" s="739">
        <v>293</v>
      </c>
      <c r="C123" s="739">
        <v>10261</v>
      </c>
      <c r="D123" s="739">
        <v>7460</v>
      </c>
      <c r="E123" s="739">
        <v>6789</v>
      </c>
      <c r="F123" s="738" t="s">
        <v>856</v>
      </c>
    </row>
    <row r="124" spans="1:6" ht="16.7" customHeight="1">
      <c r="A124" s="129" t="s">
        <v>2195</v>
      </c>
      <c r="B124" s="156" t="s">
        <v>2294</v>
      </c>
      <c r="C124" s="739">
        <v>14097</v>
      </c>
      <c r="D124" s="739">
        <v>7438</v>
      </c>
      <c r="E124" s="739">
        <v>67514</v>
      </c>
      <c r="F124" s="738" t="s">
        <v>2291</v>
      </c>
    </row>
    <row r="125" spans="1:6" ht="16.7" customHeight="1">
      <c r="A125" s="128" t="s">
        <v>2196</v>
      </c>
      <c r="B125" s="739">
        <v>99</v>
      </c>
      <c r="C125" s="739">
        <v>145</v>
      </c>
      <c r="D125" s="739">
        <v>55</v>
      </c>
      <c r="E125" s="156" t="s">
        <v>2294</v>
      </c>
      <c r="F125" s="736" t="s">
        <v>1054</v>
      </c>
    </row>
    <row r="126" spans="1:6" ht="16.7" customHeight="1">
      <c r="A126" s="129" t="s">
        <v>2197</v>
      </c>
      <c r="B126" s="739">
        <v>112</v>
      </c>
      <c r="C126" s="739">
        <v>169</v>
      </c>
      <c r="D126" s="739">
        <v>138</v>
      </c>
      <c r="E126" s="156" t="s">
        <v>2294</v>
      </c>
      <c r="F126" s="736" t="s">
        <v>1053</v>
      </c>
    </row>
    <row r="127" spans="1:6" ht="16.7" customHeight="1">
      <c r="A127" s="129" t="s">
        <v>1438</v>
      </c>
      <c r="B127" s="739">
        <v>3141</v>
      </c>
      <c r="C127" s="739">
        <v>700</v>
      </c>
      <c r="D127" s="156" t="s">
        <v>2294</v>
      </c>
      <c r="E127" s="739">
        <v>2867</v>
      </c>
      <c r="F127" s="736" t="s">
        <v>2287</v>
      </c>
    </row>
    <row r="128" spans="1:6" ht="16.7" customHeight="1">
      <c r="A128" s="129" t="s">
        <v>1946</v>
      </c>
      <c r="B128" s="156" t="s">
        <v>2294</v>
      </c>
      <c r="C128" s="739">
        <v>2680</v>
      </c>
      <c r="D128" s="156" t="s">
        <v>2294</v>
      </c>
      <c r="E128" s="739">
        <v>17130</v>
      </c>
      <c r="F128" s="736" t="s">
        <v>2289</v>
      </c>
    </row>
    <row r="129" spans="1:6" ht="16.7" customHeight="1">
      <c r="A129" s="129" t="s">
        <v>2285</v>
      </c>
      <c r="B129" s="156" t="s">
        <v>2294</v>
      </c>
      <c r="C129" s="156" t="s">
        <v>2294</v>
      </c>
      <c r="D129" s="739">
        <v>2421</v>
      </c>
      <c r="E129" s="156" t="s">
        <v>2294</v>
      </c>
      <c r="F129" s="736" t="s">
        <v>2292</v>
      </c>
    </row>
    <row r="130" spans="1:6" ht="16.7" customHeight="1">
      <c r="A130" s="129" t="s">
        <v>2200</v>
      </c>
      <c r="B130" s="739">
        <v>15</v>
      </c>
      <c r="C130" s="890"/>
      <c r="D130" s="156" t="s">
        <v>2294</v>
      </c>
      <c r="E130" s="156" t="s">
        <v>2294</v>
      </c>
      <c r="F130" s="736" t="s">
        <v>2288</v>
      </c>
    </row>
    <row r="131" spans="1:6" ht="16.7" customHeight="1">
      <c r="A131" s="129" t="s">
        <v>1383</v>
      </c>
      <c r="B131" s="739">
        <v>65</v>
      </c>
      <c r="C131" s="739">
        <v>226</v>
      </c>
      <c r="D131" s="156" t="s">
        <v>2294</v>
      </c>
      <c r="E131" s="739">
        <v>2334</v>
      </c>
      <c r="F131" s="736" t="s">
        <v>1349</v>
      </c>
    </row>
    <row r="132" spans="1:6" ht="16.7" customHeight="1">
      <c r="A132" s="129" t="s">
        <v>1384</v>
      </c>
      <c r="B132" s="739">
        <v>7</v>
      </c>
      <c r="C132" s="156" t="s">
        <v>2294</v>
      </c>
      <c r="D132" s="156" t="s">
        <v>2294</v>
      </c>
      <c r="E132" s="739">
        <v>58</v>
      </c>
      <c r="F132" s="736" t="s">
        <v>1349</v>
      </c>
    </row>
    <row r="133" spans="1:6" ht="16.7" customHeight="1">
      <c r="A133" s="129" t="s">
        <v>2199</v>
      </c>
      <c r="B133" s="739">
        <v>645</v>
      </c>
      <c r="C133" s="156" t="s">
        <v>2294</v>
      </c>
      <c r="D133" s="156" t="s">
        <v>2294</v>
      </c>
      <c r="E133" s="739">
        <v>5231</v>
      </c>
      <c r="F133" s="736" t="s">
        <v>2288</v>
      </c>
    </row>
    <row r="134" spans="1:6" ht="16.7" customHeight="1">
      <c r="A134" s="129" t="s">
        <v>2201</v>
      </c>
      <c r="B134" s="156" t="s">
        <v>2294</v>
      </c>
      <c r="C134" s="889">
        <v>711</v>
      </c>
      <c r="D134" s="156" t="s">
        <v>2294</v>
      </c>
      <c r="E134" s="156" t="s">
        <v>2294</v>
      </c>
      <c r="F134" s="736" t="s">
        <v>2288</v>
      </c>
    </row>
    <row r="135" spans="1:6" ht="16.7" customHeight="1">
      <c r="A135" s="129" t="s">
        <v>2198</v>
      </c>
      <c r="B135" s="739">
        <v>5</v>
      </c>
      <c r="C135" s="739">
        <v>23</v>
      </c>
      <c r="D135" s="156" t="s">
        <v>2294</v>
      </c>
      <c r="E135" s="156" t="s">
        <v>2294</v>
      </c>
      <c r="F135" s="736" t="s">
        <v>2288</v>
      </c>
    </row>
    <row r="136" spans="1:6" ht="16.7" customHeight="1">
      <c r="A136" s="129" t="s">
        <v>428</v>
      </c>
      <c r="B136" s="156" t="s">
        <v>2294</v>
      </c>
      <c r="C136" s="156" t="s">
        <v>2294</v>
      </c>
      <c r="D136" s="156" t="s">
        <v>2294</v>
      </c>
      <c r="E136" s="739">
        <v>107</v>
      </c>
      <c r="F136" s="736" t="s">
        <v>425</v>
      </c>
    </row>
    <row r="137" spans="1:6" ht="16.7" customHeight="1">
      <c r="A137" s="877" t="s">
        <v>2412</v>
      </c>
      <c r="B137" s="156" t="s">
        <v>2294</v>
      </c>
      <c r="C137" s="739">
        <v>5</v>
      </c>
      <c r="D137" s="739">
        <v>55</v>
      </c>
      <c r="E137" s="156" t="s">
        <v>2294</v>
      </c>
      <c r="F137" s="736" t="s">
        <v>2415</v>
      </c>
    </row>
    <row r="138" spans="1:6" ht="16.7" customHeight="1">
      <c r="A138" s="876" t="s">
        <v>2413</v>
      </c>
      <c r="B138" s="156" t="s">
        <v>2294</v>
      </c>
      <c r="C138" s="739" t="s">
        <v>2447</v>
      </c>
      <c r="D138" s="156" t="s">
        <v>2294</v>
      </c>
      <c r="E138" s="156" t="s">
        <v>2294</v>
      </c>
      <c r="F138" s="736" t="s">
        <v>2415</v>
      </c>
    </row>
    <row r="139" spans="1:6" ht="16.7" customHeight="1">
      <c r="A139" s="876" t="s">
        <v>2414</v>
      </c>
      <c r="B139" s="739">
        <v>7</v>
      </c>
      <c r="C139" s="739">
        <v>13</v>
      </c>
      <c r="D139" s="739">
        <v>2</v>
      </c>
      <c r="E139" s="156" t="s">
        <v>2294</v>
      </c>
      <c r="F139" s="736" t="s">
        <v>2415</v>
      </c>
    </row>
    <row r="142" spans="1:6" ht="16.7" customHeight="1">
      <c r="A142" s="1421" t="s">
        <v>491</v>
      </c>
      <c r="B142" s="1421"/>
      <c r="C142" s="1421"/>
      <c r="D142" s="1421"/>
      <c r="E142" s="1421"/>
    </row>
    <row r="143" spans="1:6" ht="16.7" customHeight="1">
      <c r="A143" s="27" t="s">
        <v>1061</v>
      </c>
      <c r="B143" s="23" t="s">
        <v>369</v>
      </c>
      <c r="C143" s="23" t="s">
        <v>499</v>
      </c>
      <c r="D143" s="23" t="s">
        <v>366</v>
      </c>
      <c r="E143" s="23" t="s">
        <v>580</v>
      </c>
    </row>
    <row r="144" spans="1:6" ht="16.7" customHeight="1">
      <c r="A144" s="129" t="s">
        <v>2191</v>
      </c>
      <c r="B144" s="156" t="s">
        <v>2294</v>
      </c>
      <c r="C144" s="156" t="s">
        <v>2294</v>
      </c>
      <c r="D144" s="739">
        <v>2831</v>
      </c>
      <c r="E144" s="739">
        <v>2471</v>
      </c>
      <c r="F144" s="737" t="s">
        <v>856</v>
      </c>
    </row>
    <row r="145" spans="1:6" ht="16.7" customHeight="1">
      <c r="A145" s="129" t="s">
        <v>2190</v>
      </c>
      <c r="B145" s="156" t="s">
        <v>2294</v>
      </c>
      <c r="C145" s="739">
        <v>537</v>
      </c>
      <c r="D145" s="739">
        <v>245</v>
      </c>
      <c r="E145" s="156" t="s">
        <v>2294</v>
      </c>
      <c r="F145" s="737" t="s">
        <v>856</v>
      </c>
    </row>
    <row r="146" spans="1:6" ht="16.7" customHeight="1">
      <c r="A146" s="641" t="s">
        <v>218</v>
      </c>
      <c r="B146" s="156" t="s">
        <v>2294</v>
      </c>
      <c r="C146" s="739">
        <v>72</v>
      </c>
      <c r="D146" s="156" t="s">
        <v>2294</v>
      </c>
      <c r="E146" s="156" t="s">
        <v>2294</v>
      </c>
      <c r="F146" s="737" t="s">
        <v>2290</v>
      </c>
    </row>
    <row r="147" spans="1:6" ht="16.7" customHeight="1">
      <c r="A147" s="129" t="s">
        <v>2193</v>
      </c>
      <c r="B147" s="156" t="s">
        <v>2294</v>
      </c>
      <c r="C147" s="739">
        <v>15516</v>
      </c>
      <c r="D147" s="739">
        <v>1873</v>
      </c>
      <c r="E147" s="739">
        <v>2646</v>
      </c>
      <c r="F147" s="737" t="s">
        <v>856</v>
      </c>
    </row>
    <row r="148" spans="1:6" ht="16.7" customHeight="1">
      <c r="A148" s="641" t="s">
        <v>2194</v>
      </c>
      <c r="B148" s="739">
        <v>1239</v>
      </c>
      <c r="C148" s="739">
        <v>7004</v>
      </c>
      <c r="D148" s="156" t="s">
        <v>2294</v>
      </c>
      <c r="E148" s="156" t="s">
        <v>2294</v>
      </c>
      <c r="F148" s="737" t="s">
        <v>856</v>
      </c>
    </row>
    <row r="149" spans="1:6" ht="16.7" customHeight="1">
      <c r="A149" s="129" t="s">
        <v>2192</v>
      </c>
      <c r="B149" s="739">
        <v>129</v>
      </c>
      <c r="C149" s="739">
        <v>301</v>
      </c>
      <c r="D149" s="156" t="s">
        <v>2294</v>
      </c>
      <c r="E149" s="739">
        <v>3826</v>
      </c>
      <c r="F149" s="736" t="s">
        <v>2293</v>
      </c>
    </row>
    <row r="150" spans="1:6" ht="16.7" customHeight="1">
      <c r="A150" s="129" t="s">
        <v>2284</v>
      </c>
      <c r="B150" s="156" t="s">
        <v>2294</v>
      </c>
      <c r="C150" s="156" t="s">
        <v>2294</v>
      </c>
      <c r="D150" s="156" t="s">
        <v>2294</v>
      </c>
      <c r="E150" s="739">
        <v>15394</v>
      </c>
      <c r="F150" s="738" t="s">
        <v>856</v>
      </c>
    </row>
    <row r="151" spans="1:6" ht="16.7" customHeight="1">
      <c r="A151" s="129" t="s">
        <v>2286</v>
      </c>
      <c r="B151" s="739">
        <v>267</v>
      </c>
      <c r="C151" s="739">
        <v>7670</v>
      </c>
      <c r="D151" s="830">
        <v>6071</v>
      </c>
      <c r="E151" s="830">
        <v>6564</v>
      </c>
      <c r="F151" s="738" t="s">
        <v>856</v>
      </c>
    </row>
    <row r="152" spans="1:6" ht="16.7" customHeight="1">
      <c r="A152" s="129" t="s">
        <v>2195</v>
      </c>
      <c r="B152" s="156" t="s">
        <v>2294</v>
      </c>
      <c r="C152" s="739">
        <v>13512</v>
      </c>
      <c r="D152" s="739">
        <v>6361</v>
      </c>
      <c r="E152" s="739">
        <v>64033</v>
      </c>
      <c r="F152" s="738" t="s">
        <v>2291</v>
      </c>
    </row>
    <row r="153" spans="1:6" ht="16.7" customHeight="1">
      <c r="A153" s="128" t="s">
        <v>2196</v>
      </c>
      <c r="B153" s="739">
        <v>71</v>
      </c>
      <c r="C153" s="739">
        <v>169</v>
      </c>
      <c r="D153" s="739">
        <v>49</v>
      </c>
      <c r="E153" s="156" t="s">
        <v>2294</v>
      </c>
      <c r="F153" s="736" t="s">
        <v>1054</v>
      </c>
    </row>
    <row r="154" spans="1:6" ht="16.7" customHeight="1">
      <c r="A154" s="129" t="s">
        <v>2197</v>
      </c>
      <c r="B154" s="739">
        <v>66</v>
      </c>
      <c r="C154" s="739">
        <v>85</v>
      </c>
      <c r="D154" s="739">
        <v>89</v>
      </c>
      <c r="E154" s="156" t="s">
        <v>2294</v>
      </c>
      <c r="F154" s="736" t="s">
        <v>1053</v>
      </c>
    </row>
    <row r="155" spans="1:6" ht="16.7" customHeight="1">
      <c r="A155" s="129" t="s">
        <v>1438</v>
      </c>
      <c r="B155" s="739">
        <v>3188</v>
      </c>
      <c r="C155" s="739">
        <v>567</v>
      </c>
      <c r="D155" s="156" t="s">
        <v>2294</v>
      </c>
      <c r="E155" s="739">
        <v>2440</v>
      </c>
      <c r="F155" s="736" t="s">
        <v>2287</v>
      </c>
    </row>
    <row r="156" spans="1:6" ht="16.7" customHeight="1">
      <c r="A156" s="129" t="s">
        <v>1946</v>
      </c>
      <c r="B156" s="156" t="s">
        <v>2294</v>
      </c>
      <c r="C156" s="739">
        <v>2679</v>
      </c>
      <c r="D156" s="156" t="s">
        <v>2294</v>
      </c>
      <c r="E156" s="739">
        <v>17047</v>
      </c>
      <c r="F156" s="736" t="s">
        <v>2289</v>
      </c>
    </row>
    <row r="157" spans="1:6" ht="16.7" customHeight="1">
      <c r="A157" s="129" t="s">
        <v>2285</v>
      </c>
      <c r="B157" s="156" t="s">
        <v>2294</v>
      </c>
      <c r="C157" s="156" t="s">
        <v>2294</v>
      </c>
      <c r="D157" s="739">
        <v>1649</v>
      </c>
      <c r="E157" s="156" t="s">
        <v>2294</v>
      </c>
      <c r="F157" s="736" t="s">
        <v>2292</v>
      </c>
    </row>
    <row r="158" spans="1:6" ht="16.7" customHeight="1">
      <c r="A158" s="129" t="s">
        <v>2200</v>
      </c>
      <c r="B158" s="739" t="s">
        <v>384</v>
      </c>
      <c r="C158" s="739" t="s">
        <v>384</v>
      </c>
      <c r="D158" s="156" t="s">
        <v>2294</v>
      </c>
      <c r="E158" s="156" t="s">
        <v>2294</v>
      </c>
      <c r="F158" s="736" t="s">
        <v>2288</v>
      </c>
    </row>
    <row r="159" spans="1:6" ht="16.7" customHeight="1">
      <c r="A159" s="129" t="s">
        <v>1383</v>
      </c>
      <c r="B159" s="739">
        <v>61</v>
      </c>
      <c r="C159" s="739">
        <v>241</v>
      </c>
      <c r="D159" s="156" t="s">
        <v>2294</v>
      </c>
      <c r="E159" s="739">
        <v>2256</v>
      </c>
      <c r="F159" s="736" t="s">
        <v>1349</v>
      </c>
    </row>
    <row r="160" spans="1:6" ht="16.7" customHeight="1">
      <c r="A160" s="129" t="s">
        <v>1384</v>
      </c>
      <c r="B160" s="739">
        <v>8</v>
      </c>
      <c r="C160" s="156" t="s">
        <v>2294</v>
      </c>
      <c r="D160" s="156" t="s">
        <v>2294</v>
      </c>
      <c r="E160" s="739">
        <v>64</v>
      </c>
      <c r="F160" s="736" t="s">
        <v>1349</v>
      </c>
    </row>
    <row r="161" spans="1:6" ht="16.7" customHeight="1">
      <c r="A161" s="129" t="s">
        <v>2199</v>
      </c>
      <c r="B161" s="739">
        <v>789</v>
      </c>
      <c r="C161" s="156" t="s">
        <v>2294</v>
      </c>
      <c r="D161" s="156" t="s">
        <v>2294</v>
      </c>
      <c r="E161" s="739">
        <v>6389</v>
      </c>
      <c r="F161" s="736" t="s">
        <v>2288</v>
      </c>
    </row>
    <row r="162" spans="1:6" ht="16.7" customHeight="1">
      <c r="A162" s="129" t="s">
        <v>2201</v>
      </c>
      <c r="B162" s="156" t="s">
        <v>2294</v>
      </c>
      <c r="C162" s="739" t="s">
        <v>2455</v>
      </c>
      <c r="D162" s="156" t="s">
        <v>2294</v>
      </c>
      <c r="E162" s="156" t="s">
        <v>2294</v>
      </c>
      <c r="F162" s="736" t="s">
        <v>2288</v>
      </c>
    </row>
    <row r="163" spans="1:6" ht="16.7" customHeight="1">
      <c r="A163" s="129" t="s">
        <v>2198</v>
      </c>
      <c r="B163" s="739">
        <v>3</v>
      </c>
      <c r="C163" s="739">
        <v>11</v>
      </c>
      <c r="D163" s="156" t="s">
        <v>2294</v>
      </c>
      <c r="E163" s="156" t="s">
        <v>2294</v>
      </c>
      <c r="F163" s="736" t="s">
        <v>2288</v>
      </c>
    </row>
    <row r="164" spans="1:6" ht="16.7" customHeight="1">
      <c r="A164" s="129" t="s">
        <v>428</v>
      </c>
      <c r="B164" s="156" t="s">
        <v>2294</v>
      </c>
      <c r="C164" s="156" t="s">
        <v>2294</v>
      </c>
      <c r="D164" s="156" t="s">
        <v>2294</v>
      </c>
      <c r="E164" s="739">
        <v>110</v>
      </c>
      <c r="F164" s="736" t="s">
        <v>425</v>
      </c>
    </row>
    <row r="165" spans="1:6" ht="16.7" customHeight="1">
      <c r="A165" s="877" t="s">
        <v>2412</v>
      </c>
      <c r="B165" s="156" t="s">
        <v>2294</v>
      </c>
      <c r="C165" s="739">
        <v>1</v>
      </c>
      <c r="D165" s="739">
        <v>61</v>
      </c>
      <c r="E165" s="156" t="s">
        <v>2294</v>
      </c>
      <c r="F165" s="736" t="s">
        <v>2415</v>
      </c>
    </row>
    <row r="166" spans="1:6" ht="16.7" customHeight="1">
      <c r="A166" s="876" t="s">
        <v>2413</v>
      </c>
      <c r="B166" s="156" t="s">
        <v>2294</v>
      </c>
      <c r="C166" s="739" t="s">
        <v>2454</v>
      </c>
      <c r="D166" s="156" t="s">
        <v>2294</v>
      </c>
      <c r="E166" s="156" t="s">
        <v>2294</v>
      </c>
      <c r="F166" s="736" t="s">
        <v>2415</v>
      </c>
    </row>
    <row r="167" spans="1:6" ht="16.7" customHeight="1">
      <c r="A167" s="876" t="s">
        <v>2414</v>
      </c>
      <c r="B167" s="739">
        <v>8</v>
      </c>
      <c r="C167" s="739">
        <v>28</v>
      </c>
      <c r="D167" s="739">
        <v>13</v>
      </c>
      <c r="E167" s="156" t="s">
        <v>2294</v>
      </c>
      <c r="F167" s="736" t="s">
        <v>2415</v>
      </c>
    </row>
    <row r="170" spans="1:6" ht="16.7" customHeight="1">
      <c r="A170" s="1421" t="s">
        <v>492</v>
      </c>
      <c r="B170" s="1421"/>
      <c r="C170" s="1421"/>
      <c r="D170" s="1421"/>
      <c r="E170" s="1421"/>
    </row>
    <row r="171" spans="1:6" ht="16.7" customHeight="1">
      <c r="A171" s="27" t="s">
        <v>1061</v>
      </c>
      <c r="B171" s="23" t="s">
        <v>369</v>
      </c>
      <c r="C171" s="23" t="s">
        <v>499</v>
      </c>
      <c r="D171" s="23" t="s">
        <v>366</v>
      </c>
      <c r="E171" s="23" t="s">
        <v>580</v>
      </c>
    </row>
    <row r="172" spans="1:6" ht="16.7" customHeight="1">
      <c r="A172" s="129" t="s">
        <v>2191</v>
      </c>
      <c r="B172" s="156" t="s">
        <v>2294</v>
      </c>
      <c r="C172" s="156" t="s">
        <v>2294</v>
      </c>
      <c r="D172" s="739">
        <v>4079</v>
      </c>
      <c r="E172" s="739">
        <v>2872</v>
      </c>
      <c r="F172" s="737" t="s">
        <v>856</v>
      </c>
    </row>
    <row r="173" spans="1:6" ht="16.7" customHeight="1">
      <c r="A173" s="129" t="s">
        <v>2190</v>
      </c>
      <c r="B173" s="156" t="s">
        <v>2294</v>
      </c>
      <c r="C173" s="739">
        <v>641</v>
      </c>
      <c r="D173" s="739">
        <v>319</v>
      </c>
      <c r="E173" s="156" t="s">
        <v>2294</v>
      </c>
      <c r="F173" s="737" t="s">
        <v>856</v>
      </c>
    </row>
    <row r="174" spans="1:6" ht="16.7" customHeight="1">
      <c r="A174" s="641" t="s">
        <v>218</v>
      </c>
      <c r="B174" s="156" t="s">
        <v>2294</v>
      </c>
      <c r="C174" s="739">
        <v>63</v>
      </c>
      <c r="D174" s="156" t="s">
        <v>2294</v>
      </c>
      <c r="E174" s="156" t="s">
        <v>2294</v>
      </c>
      <c r="F174" s="737" t="s">
        <v>2290</v>
      </c>
    </row>
    <row r="175" spans="1:6" ht="16.7" customHeight="1">
      <c r="A175" s="129" t="s">
        <v>2193</v>
      </c>
      <c r="B175" s="156" t="s">
        <v>2294</v>
      </c>
      <c r="C175" s="739">
        <v>14585</v>
      </c>
      <c r="D175" s="739">
        <v>2051</v>
      </c>
      <c r="E175" s="739">
        <v>4048</v>
      </c>
      <c r="F175" s="737" t="s">
        <v>856</v>
      </c>
    </row>
    <row r="176" spans="1:6" ht="16.7" customHeight="1">
      <c r="A176" s="641" t="s">
        <v>2194</v>
      </c>
      <c r="B176" s="739">
        <v>1265</v>
      </c>
      <c r="C176" s="739">
        <v>8380</v>
      </c>
      <c r="D176" s="156" t="s">
        <v>2294</v>
      </c>
      <c r="E176" s="156" t="s">
        <v>2294</v>
      </c>
      <c r="F176" s="737" t="s">
        <v>856</v>
      </c>
    </row>
    <row r="177" spans="1:6" ht="16.7" customHeight="1">
      <c r="A177" s="129" t="s">
        <v>2192</v>
      </c>
      <c r="B177" s="739">
        <v>167</v>
      </c>
      <c r="C177" s="739">
        <v>881</v>
      </c>
      <c r="D177" s="156" t="s">
        <v>2294</v>
      </c>
      <c r="E177" s="739">
        <v>17108</v>
      </c>
      <c r="F177" s="736" t="s">
        <v>2293</v>
      </c>
    </row>
    <row r="178" spans="1:6" ht="16.7" customHeight="1">
      <c r="A178" s="129" t="s">
        <v>2284</v>
      </c>
      <c r="B178" s="156" t="s">
        <v>2294</v>
      </c>
      <c r="C178" s="156" t="s">
        <v>2294</v>
      </c>
      <c r="D178" s="156" t="s">
        <v>2294</v>
      </c>
      <c r="E178" s="739">
        <v>17851</v>
      </c>
      <c r="F178" s="738" t="s">
        <v>856</v>
      </c>
    </row>
    <row r="179" spans="1:6" ht="16.7" customHeight="1">
      <c r="A179" s="129" t="s">
        <v>2286</v>
      </c>
      <c r="B179" s="739">
        <v>243</v>
      </c>
      <c r="C179" s="739">
        <v>8670</v>
      </c>
      <c r="D179" s="739">
        <v>1636</v>
      </c>
      <c r="E179" s="739">
        <v>1602</v>
      </c>
      <c r="F179" s="738" t="s">
        <v>856</v>
      </c>
    </row>
    <row r="180" spans="1:6" ht="16.7" customHeight="1">
      <c r="A180" s="129" t="s">
        <v>2195</v>
      </c>
      <c r="B180" s="156" t="s">
        <v>2294</v>
      </c>
      <c r="C180" s="739">
        <v>12997</v>
      </c>
      <c r="D180" s="739">
        <v>5579</v>
      </c>
      <c r="E180" s="739">
        <v>61414</v>
      </c>
      <c r="F180" s="738" t="s">
        <v>2291</v>
      </c>
    </row>
    <row r="181" spans="1:6" ht="16.7" customHeight="1">
      <c r="A181" s="128" t="s">
        <v>2196</v>
      </c>
      <c r="B181" s="739">
        <v>136</v>
      </c>
      <c r="C181" s="739">
        <v>479</v>
      </c>
      <c r="D181" s="739">
        <v>106</v>
      </c>
      <c r="E181" s="156" t="s">
        <v>2294</v>
      </c>
      <c r="F181" s="736" t="s">
        <v>1054</v>
      </c>
    </row>
    <row r="182" spans="1:6" ht="16.7" customHeight="1">
      <c r="A182" s="129" t="s">
        <v>2197</v>
      </c>
      <c r="B182" s="739">
        <v>26</v>
      </c>
      <c r="C182" s="739">
        <v>32</v>
      </c>
      <c r="D182" s="739">
        <v>19</v>
      </c>
      <c r="E182" s="156" t="s">
        <v>2294</v>
      </c>
      <c r="F182" s="736" t="s">
        <v>1053</v>
      </c>
    </row>
    <row r="183" spans="1:6" ht="16.7" customHeight="1">
      <c r="A183" s="129" t="s">
        <v>1438</v>
      </c>
      <c r="B183" s="739">
        <v>4357</v>
      </c>
      <c r="C183" s="739">
        <v>786</v>
      </c>
      <c r="D183" s="156" t="s">
        <v>2294</v>
      </c>
      <c r="E183" s="739">
        <v>2772</v>
      </c>
      <c r="F183" s="736" t="s">
        <v>2287</v>
      </c>
    </row>
    <row r="184" spans="1:6" ht="16.7" customHeight="1">
      <c r="A184" s="129" t="s">
        <v>1946</v>
      </c>
      <c r="B184" s="156" t="s">
        <v>2294</v>
      </c>
      <c r="C184" s="739">
        <v>3107</v>
      </c>
      <c r="D184" s="156" t="s">
        <v>2294</v>
      </c>
      <c r="E184" s="739">
        <v>17823</v>
      </c>
      <c r="F184" s="736" t="s">
        <v>2289</v>
      </c>
    </row>
    <row r="185" spans="1:6" ht="16.7" customHeight="1">
      <c r="A185" s="129" t="s">
        <v>2285</v>
      </c>
      <c r="B185" s="156" t="s">
        <v>2294</v>
      </c>
      <c r="C185" s="156" t="s">
        <v>2294</v>
      </c>
      <c r="D185" s="739">
        <v>2236</v>
      </c>
      <c r="E185" s="156" t="s">
        <v>2294</v>
      </c>
      <c r="F185" s="736" t="s">
        <v>2292</v>
      </c>
    </row>
    <row r="186" spans="1:6" ht="16.7" customHeight="1">
      <c r="A186" s="129" t="s">
        <v>2200</v>
      </c>
      <c r="B186" s="739" t="s">
        <v>2461</v>
      </c>
      <c r="C186" s="739" t="s">
        <v>2461</v>
      </c>
      <c r="D186" s="156" t="s">
        <v>2294</v>
      </c>
      <c r="E186" s="156" t="s">
        <v>2294</v>
      </c>
      <c r="F186" s="736" t="s">
        <v>2288</v>
      </c>
    </row>
    <row r="187" spans="1:6" ht="16.7" customHeight="1">
      <c r="A187" s="129" t="s">
        <v>1383</v>
      </c>
      <c r="B187" s="739">
        <v>49</v>
      </c>
      <c r="C187" s="739">
        <v>741</v>
      </c>
      <c r="D187" s="156" t="s">
        <v>2294</v>
      </c>
      <c r="E187" s="739">
        <v>15504</v>
      </c>
      <c r="F187" s="736" t="s">
        <v>1349</v>
      </c>
    </row>
    <row r="188" spans="1:6" ht="16.7" customHeight="1">
      <c r="A188" s="129" t="s">
        <v>1384</v>
      </c>
      <c r="B188" s="739">
        <v>8</v>
      </c>
      <c r="C188" s="156" t="s">
        <v>2294</v>
      </c>
      <c r="D188" s="156" t="s">
        <v>2294</v>
      </c>
      <c r="E188" s="739">
        <v>82</v>
      </c>
      <c r="F188" s="736" t="s">
        <v>1349</v>
      </c>
    </row>
    <row r="189" spans="1:6" ht="16.7" customHeight="1">
      <c r="A189" s="129" t="s">
        <v>2199</v>
      </c>
      <c r="B189" s="739">
        <v>729</v>
      </c>
      <c r="C189" s="156" t="s">
        <v>2294</v>
      </c>
      <c r="D189" s="156" t="s">
        <v>2294</v>
      </c>
      <c r="E189" s="739">
        <v>6107</v>
      </c>
      <c r="F189" s="736" t="s">
        <v>2288</v>
      </c>
    </row>
    <row r="190" spans="1:6" ht="16.7" customHeight="1">
      <c r="A190" s="129" t="s">
        <v>2201</v>
      </c>
      <c r="B190" s="156" t="s">
        <v>2294</v>
      </c>
      <c r="C190" s="739" t="s">
        <v>2455</v>
      </c>
      <c r="D190" s="156" t="s">
        <v>2294</v>
      </c>
      <c r="E190" s="156" t="s">
        <v>2294</v>
      </c>
      <c r="F190" s="736" t="s">
        <v>2288</v>
      </c>
    </row>
    <row r="191" spans="1:6" ht="16.7" customHeight="1">
      <c r="A191" s="129" t="s">
        <v>2198</v>
      </c>
      <c r="B191" s="739">
        <v>8</v>
      </c>
      <c r="C191" s="739">
        <v>19</v>
      </c>
      <c r="D191" s="156" t="s">
        <v>2294</v>
      </c>
      <c r="E191" s="156" t="s">
        <v>2294</v>
      </c>
      <c r="F191" s="736" t="s">
        <v>2288</v>
      </c>
    </row>
    <row r="192" spans="1:6" ht="16.7" customHeight="1">
      <c r="A192" s="129" t="s">
        <v>428</v>
      </c>
      <c r="B192" s="156" t="s">
        <v>2294</v>
      </c>
      <c r="C192" s="156" t="s">
        <v>2294</v>
      </c>
      <c r="D192" s="156" t="s">
        <v>2294</v>
      </c>
      <c r="E192" s="739">
        <v>7</v>
      </c>
      <c r="F192" s="736" t="s">
        <v>425</v>
      </c>
    </row>
    <row r="193" spans="1:6" ht="16.7" customHeight="1">
      <c r="A193" s="877" t="s">
        <v>2412</v>
      </c>
      <c r="B193" s="156" t="s">
        <v>2294</v>
      </c>
      <c r="C193" s="739">
        <v>3</v>
      </c>
      <c r="D193" s="739">
        <v>91</v>
      </c>
      <c r="E193" s="156" t="s">
        <v>2294</v>
      </c>
      <c r="F193" s="736" t="s">
        <v>2415</v>
      </c>
    </row>
    <row r="194" spans="1:6" ht="16.7" customHeight="1">
      <c r="A194" s="876" t="s">
        <v>2413</v>
      </c>
      <c r="B194" s="156" t="s">
        <v>2294</v>
      </c>
      <c r="C194" s="739" t="s">
        <v>2454</v>
      </c>
      <c r="D194" s="156" t="s">
        <v>2294</v>
      </c>
      <c r="E194" s="156" t="s">
        <v>2294</v>
      </c>
      <c r="F194" s="736" t="s">
        <v>2415</v>
      </c>
    </row>
    <row r="195" spans="1:6" ht="16.7" customHeight="1">
      <c r="A195" s="876" t="s">
        <v>2414</v>
      </c>
      <c r="B195" s="739">
        <v>7</v>
      </c>
      <c r="C195" s="739">
        <v>21</v>
      </c>
      <c r="D195" s="739">
        <v>62</v>
      </c>
      <c r="E195" s="156" t="s">
        <v>2294</v>
      </c>
      <c r="F195" s="736" t="s">
        <v>2415</v>
      </c>
    </row>
    <row r="198" spans="1:6" ht="16.7" customHeight="1">
      <c r="A198" s="1421" t="s">
        <v>493</v>
      </c>
      <c r="B198" s="1421"/>
      <c r="C198" s="1421"/>
      <c r="D198" s="1421"/>
      <c r="E198" s="1421"/>
    </row>
    <row r="199" spans="1:6" ht="16.7" customHeight="1">
      <c r="A199" s="27" t="s">
        <v>1061</v>
      </c>
      <c r="B199" s="23" t="s">
        <v>369</v>
      </c>
      <c r="C199" s="23" t="s">
        <v>499</v>
      </c>
      <c r="D199" s="23" t="s">
        <v>366</v>
      </c>
      <c r="E199" s="23" t="s">
        <v>580</v>
      </c>
    </row>
    <row r="200" spans="1:6" ht="16.7" customHeight="1">
      <c r="A200" s="129" t="s">
        <v>2191</v>
      </c>
      <c r="B200" s="156" t="s">
        <v>2294</v>
      </c>
      <c r="C200" s="156" t="s">
        <v>2294</v>
      </c>
      <c r="D200" s="739">
        <v>5918</v>
      </c>
      <c r="E200" s="739">
        <v>4484</v>
      </c>
      <c r="F200" s="737" t="s">
        <v>856</v>
      </c>
    </row>
    <row r="201" spans="1:6" ht="16.7" customHeight="1">
      <c r="A201" s="129" t="s">
        <v>2190</v>
      </c>
      <c r="B201" s="156" t="s">
        <v>2294</v>
      </c>
      <c r="C201" s="739">
        <v>469</v>
      </c>
      <c r="D201" s="739">
        <v>294</v>
      </c>
      <c r="E201" s="156" t="s">
        <v>2294</v>
      </c>
      <c r="F201" s="737" t="s">
        <v>856</v>
      </c>
    </row>
    <row r="202" spans="1:6" ht="16.7" customHeight="1">
      <c r="A202" s="641" t="s">
        <v>218</v>
      </c>
      <c r="B202" s="156" t="s">
        <v>2294</v>
      </c>
      <c r="C202" s="739">
        <v>111</v>
      </c>
      <c r="D202" s="156" t="s">
        <v>2294</v>
      </c>
      <c r="E202" s="156" t="s">
        <v>2294</v>
      </c>
      <c r="F202" s="737" t="s">
        <v>2290</v>
      </c>
    </row>
    <row r="203" spans="1:6" ht="16.7" customHeight="1">
      <c r="A203" s="129" t="s">
        <v>2193</v>
      </c>
      <c r="B203" s="156" t="s">
        <v>2294</v>
      </c>
      <c r="C203" s="739">
        <v>15306</v>
      </c>
      <c r="D203" s="739">
        <v>2600</v>
      </c>
      <c r="E203" s="739">
        <v>2991</v>
      </c>
      <c r="F203" s="737" t="s">
        <v>856</v>
      </c>
    </row>
    <row r="204" spans="1:6" ht="16.7" customHeight="1">
      <c r="A204" s="641" t="s">
        <v>2194</v>
      </c>
      <c r="B204" s="739"/>
      <c r="C204" s="739"/>
      <c r="D204" s="156" t="s">
        <v>2294</v>
      </c>
      <c r="E204" s="156" t="s">
        <v>2294</v>
      </c>
      <c r="F204" s="737" t="s">
        <v>856</v>
      </c>
    </row>
    <row r="205" spans="1:6" ht="16.7" customHeight="1">
      <c r="A205" s="129" t="s">
        <v>2192</v>
      </c>
      <c r="B205" s="739">
        <v>167</v>
      </c>
      <c r="C205" s="739">
        <v>1037</v>
      </c>
      <c r="D205" s="156" t="s">
        <v>2294</v>
      </c>
      <c r="E205" s="739">
        <v>12473</v>
      </c>
      <c r="F205" s="736" t="s">
        <v>2293</v>
      </c>
    </row>
    <row r="206" spans="1:6" ht="16.7" customHeight="1">
      <c r="A206" s="129" t="s">
        <v>2284</v>
      </c>
      <c r="B206" s="156" t="s">
        <v>2294</v>
      </c>
      <c r="C206" s="156" t="s">
        <v>2294</v>
      </c>
      <c r="D206" s="156" t="s">
        <v>2294</v>
      </c>
      <c r="E206" s="739">
        <v>20001</v>
      </c>
      <c r="F206" s="738" t="s">
        <v>856</v>
      </c>
    </row>
    <row r="207" spans="1:6" ht="16.7" customHeight="1">
      <c r="A207" s="129" t="s">
        <v>2286</v>
      </c>
      <c r="B207" s="739">
        <v>286</v>
      </c>
      <c r="C207" s="739">
        <v>7078</v>
      </c>
      <c r="D207" s="739">
        <v>3095</v>
      </c>
      <c r="E207" s="739">
        <v>3427</v>
      </c>
      <c r="F207" s="738" t="s">
        <v>856</v>
      </c>
    </row>
    <row r="208" spans="1:6" ht="16.7" customHeight="1">
      <c r="A208" s="129" t="s">
        <v>2195</v>
      </c>
      <c r="B208" s="156" t="s">
        <v>2294</v>
      </c>
      <c r="C208" s="739">
        <v>17438</v>
      </c>
      <c r="D208" s="739">
        <v>7809</v>
      </c>
      <c r="E208" s="739">
        <v>85137</v>
      </c>
      <c r="F208" s="738" t="s">
        <v>2291</v>
      </c>
    </row>
    <row r="209" spans="1:6" ht="16.7" customHeight="1">
      <c r="A209" s="128" t="s">
        <v>2196</v>
      </c>
      <c r="B209" s="739">
        <v>68</v>
      </c>
      <c r="C209" s="739">
        <v>176</v>
      </c>
      <c r="D209" s="739">
        <v>83</v>
      </c>
      <c r="E209" s="156" t="s">
        <v>2294</v>
      </c>
      <c r="F209" s="736" t="s">
        <v>1054</v>
      </c>
    </row>
    <row r="210" spans="1:6" ht="16.7" customHeight="1">
      <c r="A210" s="129" t="s">
        <v>2197</v>
      </c>
      <c r="B210" s="739">
        <v>61</v>
      </c>
      <c r="C210" s="739">
        <v>101</v>
      </c>
      <c r="D210" s="739">
        <v>35</v>
      </c>
      <c r="E210" s="156" t="s">
        <v>2294</v>
      </c>
      <c r="F210" s="736" t="s">
        <v>1053</v>
      </c>
    </row>
    <row r="211" spans="1:6" ht="16.7" customHeight="1">
      <c r="A211" s="129" t="s">
        <v>1438</v>
      </c>
      <c r="B211" s="739">
        <v>4836</v>
      </c>
      <c r="C211" s="739">
        <v>903</v>
      </c>
      <c r="D211" s="156" t="s">
        <v>2294</v>
      </c>
      <c r="E211" s="739">
        <v>3273</v>
      </c>
      <c r="F211" s="736" t="s">
        <v>2287</v>
      </c>
    </row>
    <row r="212" spans="1:6" ht="16.7" customHeight="1">
      <c r="A212" s="129" t="s">
        <v>1946</v>
      </c>
      <c r="B212" s="156" t="s">
        <v>2294</v>
      </c>
      <c r="C212" s="739">
        <v>2600</v>
      </c>
      <c r="D212" s="156" t="s">
        <v>2294</v>
      </c>
      <c r="E212" s="23">
        <v>17315</v>
      </c>
      <c r="F212" s="736" t="s">
        <v>2289</v>
      </c>
    </row>
    <row r="213" spans="1:6" ht="16.7" customHeight="1">
      <c r="A213" s="129" t="s">
        <v>2285</v>
      </c>
      <c r="B213" s="156" t="s">
        <v>2294</v>
      </c>
      <c r="C213" s="156" t="s">
        <v>2294</v>
      </c>
      <c r="D213" s="739">
        <v>2383</v>
      </c>
      <c r="E213" s="156" t="s">
        <v>2294</v>
      </c>
      <c r="F213" s="736" t="s">
        <v>2292</v>
      </c>
    </row>
    <row r="214" spans="1:6" ht="16.7" customHeight="1">
      <c r="A214" s="129" t="s">
        <v>2200</v>
      </c>
      <c r="B214" s="739"/>
      <c r="C214" s="739"/>
      <c r="D214" s="156" t="s">
        <v>2294</v>
      </c>
      <c r="E214" s="156" t="s">
        <v>2294</v>
      </c>
      <c r="F214" s="736" t="s">
        <v>2288</v>
      </c>
    </row>
    <row r="215" spans="1:6" ht="16.7" customHeight="1">
      <c r="A215" s="129" t="s">
        <v>1383</v>
      </c>
      <c r="B215" s="739">
        <v>43</v>
      </c>
      <c r="C215" s="739">
        <v>839</v>
      </c>
      <c r="D215" s="156" t="s">
        <v>2294</v>
      </c>
      <c r="E215" s="739">
        <v>9563</v>
      </c>
      <c r="F215" s="736" t="s">
        <v>1349</v>
      </c>
    </row>
    <row r="216" spans="1:6" ht="16.7" customHeight="1">
      <c r="A216" s="129" t="s">
        <v>1384</v>
      </c>
      <c r="B216" s="739">
        <v>13</v>
      </c>
      <c r="C216" s="156" t="s">
        <v>2294</v>
      </c>
      <c r="D216" s="156" t="s">
        <v>2294</v>
      </c>
      <c r="E216" s="739">
        <v>136</v>
      </c>
      <c r="F216" s="736" t="s">
        <v>1349</v>
      </c>
    </row>
    <row r="217" spans="1:6" ht="16.7" customHeight="1">
      <c r="A217" s="129" t="s">
        <v>2199</v>
      </c>
      <c r="B217" s="739">
        <v>623</v>
      </c>
      <c r="C217" s="156" t="s">
        <v>2294</v>
      </c>
      <c r="D217" s="156" t="s">
        <v>2294</v>
      </c>
      <c r="E217" s="739">
        <v>4648</v>
      </c>
      <c r="F217" s="736" t="s">
        <v>2288</v>
      </c>
    </row>
    <row r="218" spans="1:6" ht="16.7" customHeight="1">
      <c r="A218" s="129" t="s">
        <v>2201</v>
      </c>
      <c r="B218" s="156" t="s">
        <v>2294</v>
      </c>
      <c r="C218" s="739" t="s">
        <v>2455</v>
      </c>
      <c r="D218" s="156" t="s">
        <v>2294</v>
      </c>
      <c r="E218" s="156" t="s">
        <v>2294</v>
      </c>
      <c r="F218" s="736" t="s">
        <v>2288</v>
      </c>
    </row>
    <row r="219" spans="1:6" ht="16.7" customHeight="1">
      <c r="A219" s="129" t="s">
        <v>2198</v>
      </c>
      <c r="B219" s="739">
        <v>7</v>
      </c>
      <c r="C219" s="739">
        <v>20</v>
      </c>
      <c r="D219" s="156" t="s">
        <v>2294</v>
      </c>
      <c r="E219" s="156" t="s">
        <v>2294</v>
      </c>
      <c r="F219" s="736" t="s">
        <v>2288</v>
      </c>
    </row>
    <row r="220" spans="1:6" ht="16.7" customHeight="1">
      <c r="A220" s="129" t="s">
        <v>428</v>
      </c>
      <c r="B220" s="156" t="s">
        <v>2294</v>
      </c>
      <c r="C220" s="156" t="s">
        <v>2294</v>
      </c>
      <c r="D220" s="156" t="s">
        <v>2294</v>
      </c>
      <c r="E220" s="739">
        <v>87</v>
      </c>
      <c r="F220" s="736" t="s">
        <v>425</v>
      </c>
    </row>
    <row r="221" spans="1:6" ht="16.7" customHeight="1">
      <c r="A221" s="877" t="s">
        <v>2412</v>
      </c>
      <c r="B221" s="156" t="s">
        <v>2294</v>
      </c>
      <c r="C221" s="739">
        <v>7</v>
      </c>
      <c r="D221" s="739">
        <v>80</v>
      </c>
      <c r="E221" s="156" t="s">
        <v>2294</v>
      </c>
      <c r="F221" s="736" t="s">
        <v>2415</v>
      </c>
    </row>
    <row r="222" spans="1:6" ht="16.7" customHeight="1">
      <c r="A222" s="876" t="s">
        <v>2413</v>
      </c>
      <c r="B222" s="156" t="s">
        <v>2294</v>
      </c>
      <c r="C222" s="739" t="s">
        <v>2454</v>
      </c>
      <c r="D222" s="156" t="s">
        <v>2294</v>
      </c>
      <c r="E222" s="156" t="s">
        <v>2294</v>
      </c>
      <c r="F222" s="736" t="s">
        <v>2415</v>
      </c>
    </row>
    <row r="223" spans="1:6" ht="16.7" customHeight="1">
      <c r="A223" s="876" t="s">
        <v>2414</v>
      </c>
      <c r="B223" s="739">
        <v>18</v>
      </c>
      <c r="C223" s="739">
        <v>37</v>
      </c>
      <c r="D223" s="739">
        <v>17</v>
      </c>
      <c r="E223" s="156" t="s">
        <v>2294</v>
      </c>
      <c r="F223" s="736" t="s">
        <v>2415</v>
      </c>
    </row>
    <row r="226" spans="1:6" ht="16.7" customHeight="1">
      <c r="A226" s="1421" t="s">
        <v>477</v>
      </c>
      <c r="B226" s="1421"/>
      <c r="C226" s="1421"/>
      <c r="D226" s="1421"/>
      <c r="E226" s="1421"/>
    </row>
    <row r="227" spans="1:6" ht="16.7" customHeight="1">
      <c r="A227" s="27" t="s">
        <v>1061</v>
      </c>
      <c r="B227" s="23" t="s">
        <v>369</v>
      </c>
      <c r="C227" s="23" t="s">
        <v>499</v>
      </c>
      <c r="D227" s="23" t="s">
        <v>366</v>
      </c>
      <c r="E227" s="23" t="s">
        <v>580</v>
      </c>
    </row>
    <row r="228" spans="1:6" ht="16.7" customHeight="1">
      <c r="A228" s="129" t="s">
        <v>2191</v>
      </c>
      <c r="B228" s="156" t="s">
        <v>2294</v>
      </c>
      <c r="C228" s="156" t="s">
        <v>2294</v>
      </c>
      <c r="D228" s="739">
        <f>'2022分表'!C13</f>
        <v>2673</v>
      </c>
      <c r="E228" s="739">
        <f>'2022分表'!D13</f>
        <v>2941</v>
      </c>
      <c r="F228" s="737" t="s">
        <v>856</v>
      </c>
    </row>
    <row r="229" spans="1:6" ht="16.7" customHeight="1">
      <c r="A229" s="129" t="s">
        <v>2190</v>
      </c>
      <c r="B229" s="156" t="s">
        <v>2294</v>
      </c>
      <c r="C229" s="739">
        <f>'2022分表'!C30</f>
        <v>536</v>
      </c>
      <c r="D229" s="739">
        <f>'2022分表'!D30</f>
        <v>291</v>
      </c>
      <c r="E229" s="156" t="s">
        <v>2294</v>
      </c>
      <c r="F229" s="737" t="s">
        <v>856</v>
      </c>
    </row>
    <row r="230" spans="1:6" ht="16.7" customHeight="1">
      <c r="A230" s="641" t="s">
        <v>218</v>
      </c>
      <c r="B230" s="156" t="s">
        <v>2294</v>
      </c>
      <c r="C230" s="739">
        <f>'2022分表'!C47</f>
        <v>89</v>
      </c>
      <c r="D230" s="156" t="s">
        <v>2294</v>
      </c>
      <c r="E230" s="156" t="s">
        <v>2294</v>
      </c>
      <c r="F230" s="737" t="s">
        <v>2290</v>
      </c>
    </row>
    <row r="231" spans="1:6" ht="16.7" customHeight="1">
      <c r="A231" s="129" t="s">
        <v>2193</v>
      </c>
      <c r="B231" s="156" t="s">
        <v>2294</v>
      </c>
      <c r="C231" s="739">
        <f>'2022分表'!C64</f>
        <v>13736</v>
      </c>
      <c r="D231" s="739">
        <f>'2022分表'!D64</f>
        <v>2612</v>
      </c>
      <c r="E231" s="739">
        <f>'2022分表'!E64</f>
        <v>3262</v>
      </c>
      <c r="F231" s="737" t="s">
        <v>856</v>
      </c>
    </row>
    <row r="232" spans="1:6" ht="16.7" customHeight="1">
      <c r="A232" s="641" t="s">
        <v>2194</v>
      </c>
      <c r="B232" s="739">
        <f>'2022分表'!C80</f>
        <v>1277</v>
      </c>
      <c r="C232" s="739">
        <f>'2022分表'!D80</f>
        <v>5305</v>
      </c>
      <c r="D232" s="156" t="s">
        <v>2294</v>
      </c>
      <c r="E232" s="156" t="s">
        <v>2294</v>
      </c>
      <c r="F232" s="737" t="s">
        <v>856</v>
      </c>
    </row>
    <row r="233" spans="1:6" ht="16.7" customHeight="1">
      <c r="A233" s="129" t="s">
        <v>2192</v>
      </c>
      <c r="B233" s="739">
        <f>'2022分表'!C97</f>
        <v>153</v>
      </c>
      <c r="C233" s="739">
        <f>'2022分表'!D97</f>
        <v>236</v>
      </c>
      <c r="D233" s="156" t="s">
        <v>2294</v>
      </c>
      <c r="E233" s="739">
        <f>'2022分表'!E97</f>
        <v>2908</v>
      </c>
      <c r="F233" s="736" t="s">
        <v>2293</v>
      </c>
    </row>
    <row r="234" spans="1:6" ht="16.7" customHeight="1">
      <c r="A234" s="129" t="s">
        <v>2284</v>
      </c>
      <c r="B234" s="156" t="s">
        <v>2294</v>
      </c>
      <c r="C234" s="156" t="s">
        <v>2294</v>
      </c>
      <c r="D234" s="156" t="s">
        <v>2294</v>
      </c>
      <c r="E234" s="739">
        <f>'2022分表'!C114</f>
        <v>20963</v>
      </c>
      <c r="F234" s="738" t="s">
        <v>856</v>
      </c>
    </row>
    <row r="235" spans="1:6" ht="16.7" customHeight="1">
      <c r="A235" s="129" t="s">
        <v>2286</v>
      </c>
      <c r="B235" s="739">
        <f>'2022分表'!C130</f>
        <v>296</v>
      </c>
      <c r="C235" s="739">
        <f>'2022分表'!D130</f>
        <v>7450</v>
      </c>
      <c r="D235" s="739">
        <f>'2022分表'!E130</f>
        <v>3969</v>
      </c>
      <c r="E235" s="739">
        <f>'2022分表'!F130</f>
        <v>4217</v>
      </c>
      <c r="F235" s="738" t="s">
        <v>856</v>
      </c>
    </row>
    <row r="236" spans="1:6" ht="16.7" customHeight="1">
      <c r="A236" s="129" t="s">
        <v>2195</v>
      </c>
      <c r="B236" s="156" t="s">
        <v>2294</v>
      </c>
      <c r="C236" s="739">
        <f>'2022分表'!C147</f>
        <v>14526</v>
      </c>
      <c r="D236" s="739">
        <f>'2022分表'!D147</f>
        <v>6527</v>
      </c>
      <c r="E236" s="739">
        <f>'2022分表'!E147</f>
        <v>70425</v>
      </c>
      <c r="F236" s="738" t="s">
        <v>2291</v>
      </c>
    </row>
    <row r="237" spans="1:6" ht="16.7" customHeight="1">
      <c r="A237" s="128" t="s">
        <v>2196</v>
      </c>
      <c r="B237" s="739">
        <f>'2022分表'!C164</f>
        <v>62</v>
      </c>
      <c r="C237" s="739">
        <f>'2022分表'!D164</f>
        <v>159</v>
      </c>
      <c r="D237" s="739">
        <f>'2022分表'!E164</f>
        <v>39</v>
      </c>
      <c r="E237" s="156" t="s">
        <v>2294</v>
      </c>
      <c r="F237" s="736" t="s">
        <v>1054</v>
      </c>
    </row>
    <row r="238" spans="1:6" ht="16.7" customHeight="1">
      <c r="A238" s="129" t="s">
        <v>2197</v>
      </c>
      <c r="B238" s="739">
        <f>'2022分表'!C181</f>
        <v>48</v>
      </c>
      <c r="C238" s="739">
        <f>'2022分表'!D181</f>
        <v>66</v>
      </c>
      <c r="D238" s="739">
        <f>'2022分表'!E181</f>
        <v>26</v>
      </c>
      <c r="E238" s="156" t="s">
        <v>2294</v>
      </c>
      <c r="F238" s="736" t="s">
        <v>1053</v>
      </c>
    </row>
    <row r="239" spans="1:6" ht="16.7" customHeight="1">
      <c r="A239" s="129" t="s">
        <v>1438</v>
      </c>
      <c r="B239" s="739">
        <f>'2022分表'!C198</f>
        <v>2874</v>
      </c>
      <c r="C239" s="739">
        <f>'2022分表'!D198</f>
        <v>1078</v>
      </c>
      <c r="D239" s="156" t="s">
        <v>2294</v>
      </c>
      <c r="E239" s="739">
        <f>'2022分表'!E198</f>
        <v>3357</v>
      </c>
      <c r="F239" s="736" t="s">
        <v>2287</v>
      </c>
    </row>
    <row r="240" spans="1:6" ht="16.7" customHeight="1">
      <c r="A240" s="129" t="s">
        <v>1946</v>
      </c>
      <c r="B240" s="156" t="s">
        <v>2294</v>
      </c>
      <c r="C240" s="739">
        <f>'2022分表'!C215</f>
        <v>2395</v>
      </c>
      <c r="D240" s="156" t="s">
        <v>2294</v>
      </c>
      <c r="E240" s="739">
        <f>'2022分表'!D215</f>
        <v>15028</v>
      </c>
      <c r="F240" s="736" t="s">
        <v>2289</v>
      </c>
    </row>
    <row r="241" spans="1:6" ht="16.7" customHeight="1">
      <c r="A241" s="129" t="s">
        <v>2285</v>
      </c>
      <c r="B241" s="156" t="s">
        <v>2294</v>
      </c>
      <c r="C241" s="156" t="s">
        <v>2294</v>
      </c>
      <c r="D241" s="739">
        <f>'2022分表'!C231</f>
        <v>2000</v>
      </c>
      <c r="E241" s="156" t="s">
        <v>2294</v>
      </c>
      <c r="F241" s="736" t="s">
        <v>2292</v>
      </c>
    </row>
    <row r="242" spans="1:6" ht="16.7" customHeight="1">
      <c r="A242" s="129" t="s">
        <v>2200</v>
      </c>
      <c r="B242" s="739">
        <f>'2022分表'!C248</f>
        <v>0</v>
      </c>
      <c r="C242" s="739">
        <f>'2022分表'!D248</f>
        <v>0</v>
      </c>
      <c r="D242" s="156" t="s">
        <v>2294</v>
      </c>
      <c r="E242" s="156" t="s">
        <v>2294</v>
      </c>
      <c r="F242" s="736" t="s">
        <v>2288</v>
      </c>
    </row>
    <row r="243" spans="1:6" ht="16.7" customHeight="1">
      <c r="A243" s="129" t="s">
        <v>1383</v>
      </c>
      <c r="B243" s="739">
        <f>'2022分表'!C265</f>
        <v>106</v>
      </c>
      <c r="C243" s="739">
        <f>'2022分表'!D265</f>
        <v>148</v>
      </c>
      <c r="D243" s="156" t="s">
        <v>2294</v>
      </c>
      <c r="E243" s="739">
        <f>'2022分表'!E265</f>
        <v>1576</v>
      </c>
      <c r="F243" s="736" t="s">
        <v>1349</v>
      </c>
    </row>
    <row r="244" spans="1:6" ht="16.7" customHeight="1">
      <c r="A244" s="129" t="s">
        <v>1384</v>
      </c>
      <c r="B244" s="739">
        <f>'2022分表'!C282</f>
        <v>8</v>
      </c>
      <c r="C244" s="156" t="s">
        <v>2294</v>
      </c>
      <c r="D244" s="156" t="s">
        <v>2294</v>
      </c>
      <c r="E244" s="739">
        <f>'2022分表'!D283</f>
        <v>84</v>
      </c>
      <c r="F244" s="736" t="s">
        <v>1349</v>
      </c>
    </row>
    <row r="245" spans="1:6" ht="16.7" customHeight="1">
      <c r="A245" s="129" t="s">
        <v>2199</v>
      </c>
      <c r="B245" s="739">
        <f>'2022分表'!C299</f>
        <v>743</v>
      </c>
      <c r="C245" s="156" t="s">
        <v>2294</v>
      </c>
      <c r="D245" s="156" t="s">
        <v>2294</v>
      </c>
      <c r="E245" s="739">
        <f>'2022分表'!D299</f>
        <v>5948</v>
      </c>
      <c r="F245" s="736" t="s">
        <v>2288</v>
      </c>
    </row>
    <row r="246" spans="1:6" ht="16.7" customHeight="1">
      <c r="A246" s="129" t="s">
        <v>2201</v>
      </c>
      <c r="B246" s="156" t="s">
        <v>2294</v>
      </c>
      <c r="C246" s="739" t="s">
        <v>2455</v>
      </c>
      <c r="D246" s="156" t="s">
        <v>2294</v>
      </c>
      <c r="E246" s="156" t="s">
        <v>2294</v>
      </c>
      <c r="F246" s="736" t="s">
        <v>2288</v>
      </c>
    </row>
    <row r="247" spans="1:6" ht="16.7" customHeight="1">
      <c r="A247" s="129" t="s">
        <v>2198</v>
      </c>
      <c r="B247" s="739">
        <f>'2022分表'!C333</f>
        <v>7</v>
      </c>
      <c r="C247" s="739">
        <f>'2022分表'!D333</f>
        <v>23</v>
      </c>
      <c r="D247" s="156" t="s">
        <v>2294</v>
      </c>
      <c r="E247" s="156" t="s">
        <v>2294</v>
      </c>
      <c r="F247" s="736" t="s">
        <v>2288</v>
      </c>
    </row>
    <row r="248" spans="1:6" ht="16.7" customHeight="1">
      <c r="A248" s="129" t="s">
        <v>428</v>
      </c>
      <c r="B248" s="156" t="s">
        <v>2294</v>
      </c>
      <c r="C248" s="156" t="s">
        <v>2294</v>
      </c>
      <c r="D248" s="156" t="s">
        <v>2294</v>
      </c>
      <c r="E248" s="739">
        <f>'2022分表'!C350</f>
        <v>180</v>
      </c>
      <c r="F248" s="736" t="s">
        <v>425</v>
      </c>
    </row>
    <row r="249" spans="1:6" ht="16.7" customHeight="1">
      <c r="A249" s="877" t="s">
        <v>2412</v>
      </c>
      <c r="B249" s="156" t="s">
        <v>2294</v>
      </c>
      <c r="C249" s="739">
        <f>'2022分表'!C367</f>
        <v>3</v>
      </c>
      <c r="D249" s="739">
        <f>'2022分表'!D367</f>
        <v>68</v>
      </c>
      <c r="E249" s="156" t="s">
        <v>2294</v>
      </c>
      <c r="F249" s="736" t="s">
        <v>2415</v>
      </c>
    </row>
    <row r="250" spans="1:6" ht="16.7" customHeight="1">
      <c r="A250" s="876" t="s">
        <v>2413</v>
      </c>
      <c r="B250" s="156" t="s">
        <v>2294</v>
      </c>
      <c r="C250" s="739" t="s">
        <v>2454</v>
      </c>
      <c r="D250" s="156" t="s">
        <v>2294</v>
      </c>
      <c r="E250" s="156" t="s">
        <v>2294</v>
      </c>
      <c r="F250" s="736" t="s">
        <v>2415</v>
      </c>
    </row>
    <row r="251" spans="1:6" ht="16.7" customHeight="1">
      <c r="A251" s="876" t="s">
        <v>2414</v>
      </c>
      <c r="B251" s="739">
        <f>'2022分表'!C401</f>
        <v>19</v>
      </c>
      <c r="C251" s="739">
        <f>'2022分表'!D401</f>
        <v>49</v>
      </c>
      <c r="D251" s="739">
        <f>'2022分表'!E401</f>
        <v>289</v>
      </c>
      <c r="E251" s="156" t="s">
        <v>2294</v>
      </c>
      <c r="F251" s="736" t="s">
        <v>2415</v>
      </c>
    </row>
    <row r="254" spans="1:6" ht="16.7" customHeight="1">
      <c r="A254" s="1421" t="s">
        <v>478</v>
      </c>
      <c r="B254" s="1421"/>
      <c r="C254" s="1421"/>
      <c r="D254" s="1421"/>
      <c r="E254" s="1421"/>
    </row>
    <row r="255" spans="1:6" ht="16.7" customHeight="1">
      <c r="A255" s="27" t="s">
        <v>1061</v>
      </c>
      <c r="B255" s="23" t="s">
        <v>369</v>
      </c>
      <c r="C255" s="23" t="s">
        <v>499</v>
      </c>
      <c r="D255" s="23" t="s">
        <v>366</v>
      </c>
      <c r="E255" s="23" t="s">
        <v>580</v>
      </c>
    </row>
    <row r="256" spans="1:6" ht="16.7" customHeight="1">
      <c r="A256" s="129" t="s">
        <v>2191</v>
      </c>
      <c r="B256" s="156" t="s">
        <v>2294</v>
      </c>
      <c r="C256" s="156" t="s">
        <v>2294</v>
      </c>
      <c r="D256" s="739">
        <v>2382</v>
      </c>
      <c r="E256" s="739">
        <v>2404</v>
      </c>
      <c r="F256" s="737" t="s">
        <v>856</v>
      </c>
    </row>
    <row r="257" spans="1:6" ht="16.7" customHeight="1">
      <c r="A257" s="129" t="s">
        <v>2190</v>
      </c>
      <c r="B257" s="156" t="s">
        <v>2294</v>
      </c>
      <c r="C257" s="739">
        <v>319</v>
      </c>
      <c r="D257" s="739">
        <v>194</v>
      </c>
      <c r="E257" s="156" t="s">
        <v>2294</v>
      </c>
      <c r="F257" s="737" t="s">
        <v>856</v>
      </c>
    </row>
    <row r="258" spans="1:6" ht="16.7" customHeight="1">
      <c r="A258" s="641" t="s">
        <v>218</v>
      </c>
      <c r="B258" s="156" t="s">
        <v>2294</v>
      </c>
      <c r="C258" s="739">
        <v>42</v>
      </c>
      <c r="D258" s="156" t="s">
        <v>2294</v>
      </c>
      <c r="E258" s="156" t="s">
        <v>2294</v>
      </c>
      <c r="F258" s="737" t="s">
        <v>2290</v>
      </c>
    </row>
    <row r="259" spans="1:6" ht="16.7" customHeight="1">
      <c r="A259" s="129" t="s">
        <v>2193</v>
      </c>
      <c r="B259" s="156" t="s">
        <v>2294</v>
      </c>
      <c r="C259" s="739">
        <v>14241</v>
      </c>
      <c r="D259" s="739">
        <v>2067</v>
      </c>
      <c r="E259" s="739">
        <v>3311</v>
      </c>
      <c r="F259" s="737" t="s">
        <v>856</v>
      </c>
    </row>
    <row r="260" spans="1:6" ht="16.7" customHeight="1">
      <c r="A260" s="641" t="s">
        <v>2194</v>
      </c>
      <c r="B260" s="739">
        <v>1298</v>
      </c>
      <c r="C260" s="739">
        <v>5485</v>
      </c>
      <c r="D260" s="156" t="s">
        <v>2294</v>
      </c>
      <c r="E260" s="156" t="s">
        <v>2294</v>
      </c>
      <c r="F260" s="737" t="s">
        <v>856</v>
      </c>
    </row>
    <row r="261" spans="1:6" ht="16.7" customHeight="1">
      <c r="A261" s="129" t="s">
        <v>2192</v>
      </c>
      <c r="B261" s="739">
        <v>139</v>
      </c>
      <c r="C261" s="739">
        <v>234</v>
      </c>
      <c r="D261" s="156" t="s">
        <v>2294</v>
      </c>
      <c r="E261" s="739">
        <v>2209</v>
      </c>
      <c r="F261" s="736" t="s">
        <v>2293</v>
      </c>
    </row>
    <row r="262" spans="1:6" ht="16.7" customHeight="1">
      <c r="A262" s="129" t="s">
        <v>2284</v>
      </c>
      <c r="B262" s="156" t="s">
        <v>2294</v>
      </c>
      <c r="C262" s="156" t="s">
        <v>2294</v>
      </c>
      <c r="D262" s="156" t="s">
        <v>2294</v>
      </c>
      <c r="E262" s="739">
        <v>19759</v>
      </c>
      <c r="F262" s="738" t="s">
        <v>856</v>
      </c>
    </row>
    <row r="263" spans="1:6" ht="16.7" customHeight="1">
      <c r="A263" s="129" t="s">
        <v>2286</v>
      </c>
      <c r="B263" s="739">
        <v>153</v>
      </c>
      <c r="C263" s="739">
        <v>5338</v>
      </c>
      <c r="D263" s="739">
        <v>3324</v>
      </c>
      <c r="E263" s="739">
        <v>3206</v>
      </c>
      <c r="F263" s="738" t="s">
        <v>856</v>
      </c>
    </row>
    <row r="264" spans="1:6" ht="16.7" customHeight="1">
      <c r="A264" s="129" t="s">
        <v>2195</v>
      </c>
      <c r="B264" s="156" t="s">
        <v>2294</v>
      </c>
      <c r="C264" s="739">
        <v>18479</v>
      </c>
      <c r="D264" s="739">
        <v>7700</v>
      </c>
      <c r="E264" s="739">
        <v>84972</v>
      </c>
      <c r="F264" s="738" t="s">
        <v>2291</v>
      </c>
    </row>
    <row r="265" spans="1:6" ht="16.7" customHeight="1">
      <c r="A265" s="128" t="s">
        <v>2196</v>
      </c>
      <c r="B265" s="739">
        <v>112</v>
      </c>
      <c r="C265" s="739">
        <v>239</v>
      </c>
      <c r="D265" s="739">
        <v>159</v>
      </c>
      <c r="E265" s="156" t="s">
        <v>2294</v>
      </c>
      <c r="F265" s="736" t="s">
        <v>1054</v>
      </c>
    </row>
    <row r="266" spans="1:6" ht="16.7" customHeight="1">
      <c r="A266" s="129" t="s">
        <v>2197</v>
      </c>
      <c r="B266" s="739">
        <v>62</v>
      </c>
      <c r="C266" s="739">
        <v>91</v>
      </c>
      <c r="D266" s="739">
        <v>66</v>
      </c>
      <c r="E266" s="156" t="s">
        <v>2294</v>
      </c>
      <c r="F266" s="736" t="s">
        <v>1053</v>
      </c>
    </row>
    <row r="267" spans="1:6" ht="16.7" customHeight="1">
      <c r="A267" s="129" t="s">
        <v>1438</v>
      </c>
      <c r="B267" s="739">
        <v>2965</v>
      </c>
      <c r="C267" s="739">
        <v>1170</v>
      </c>
      <c r="D267" s="156" t="s">
        <v>2294</v>
      </c>
      <c r="E267" s="739">
        <v>3402</v>
      </c>
      <c r="F267" s="736" t="s">
        <v>2287</v>
      </c>
    </row>
    <row r="268" spans="1:6" ht="16.7" customHeight="1">
      <c r="A268" s="129" t="s">
        <v>1946</v>
      </c>
      <c r="B268" s="156" t="s">
        <v>2294</v>
      </c>
      <c r="C268" s="739">
        <v>2426</v>
      </c>
      <c r="D268" s="156" t="s">
        <v>2294</v>
      </c>
      <c r="E268" s="739">
        <v>15381</v>
      </c>
      <c r="F268" s="736" t="s">
        <v>2289</v>
      </c>
    </row>
    <row r="269" spans="1:6" ht="16.7" customHeight="1">
      <c r="A269" s="129" t="s">
        <v>2285</v>
      </c>
      <c r="B269" s="156" t="s">
        <v>2294</v>
      </c>
      <c r="C269" s="156" t="s">
        <v>2294</v>
      </c>
      <c r="D269" s="739">
        <v>1912</v>
      </c>
      <c r="E269" s="156" t="s">
        <v>2294</v>
      </c>
      <c r="F269" s="736" t="s">
        <v>2292</v>
      </c>
    </row>
    <row r="270" spans="1:6" ht="16.7" customHeight="1">
      <c r="A270" s="129" t="s">
        <v>2200</v>
      </c>
      <c r="B270" s="156" t="s">
        <v>2294</v>
      </c>
      <c r="C270" s="156" t="s">
        <v>2294</v>
      </c>
      <c r="D270" s="156" t="s">
        <v>2294</v>
      </c>
      <c r="E270" s="156" t="s">
        <v>2294</v>
      </c>
      <c r="F270" s="736" t="s">
        <v>2288</v>
      </c>
    </row>
    <row r="271" spans="1:6" ht="16.7" customHeight="1">
      <c r="A271" s="129" t="s">
        <v>1383</v>
      </c>
      <c r="B271" s="739">
        <v>794</v>
      </c>
      <c r="C271" s="739">
        <v>3013</v>
      </c>
      <c r="D271" s="156" t="s">
        <v>2294</v>
      </c>
      <c r="E271" s="739">
        <v>39725</v>
      </c>
      <c r="F271" s="736" t="s">
        <v>1349</v>
      </c>
    </row>
    <row r="272" spans="1:6" ht="16.7" customHeight="1">
      <c r="A272" s="129" t="s">
        <v>1384</v>
      </c>
      <c r="B272" s="739">
        <v>10</v>
      </c>
      <c r="C272" s="156" t="s">
        <v>2294</v>
      </c>
      <c r="D272" s="156" t="s">
        <v>2294</v>
      </c>
      <c r="E272" s="739">
        <v>84</v>
      </c>
      <c r="F272" s="736" t="s">
        <v>1349</v>
      </c>
    </row>
    <row r="273" spans="1:6" ht="16.7" customHeight="1">
      <c r="A273" s="129" t="s">
        <v>2199</v>
      </c>
      <c r="B273" s="739">
        <v>693</v>
      </c>
      <c r="C273" s="156" t="s">
        <v>2294</v>
      </c>
      <c r="D273" s="156" t="s">
        <v>2294</v>
      </c>
      <c r="E273" s="739">
        <v>5263</v>
      </c>
      <c r="F273" s="736" t="s">
        <v>2288</v>
      </c>
    </row>
    <row r="274" spans="1:6" ht="16.7" customHeight="1">
      <c r="A274" s="129" t="s">
        <v>2201</v>
      </c>
      <c r="B274" s="156" t="s">
        <v>2294</v>
      </c>
      <c r="C274" s="739" t="s">
        <v>2455</v>
      </c>
      <c r="D274" s="156" t="s">
        <v>2294</v>
      </c>
      <c r="E274" s="156" t="s">
        <v>2294</v>
      </c>
      <c r="F274" s="736" t="s">
        <v>2288</v>
      </c>
    </row>
    <row r="275" spans="1:6" ht="16.7" customHeight="1">
      <c r="A275" s="129" t="s">
        <v>2198</v>
      </c>
      <c r="B275" s="739">
        <v>1</v>
      </c>
      <c r="C275" s="739">
        <v>10</v>
      </c>
      <c r="D275" s="156" t="s">
        <v>2294</v>
      </c>
      <c r="E275" s="156" t="s">
        <v>2294</v>
      </c>
      <c r="F275" s="736" t="s">
        <v>2288</v>
      </c>
    </row>
    <row r="276" spans="1:6" ht="16.7" customHeight="1">
      <c r="A276" s="129" t="s">
        <v>428</v>
      </c>
      <c r="B276" s="156" t="s">
        <v>2294</v>
      </c>
      <c r="C276" s="156" t="s">
        <v>2294</v>
      </c>
      <c r="D276" s="156" t="s">
        <v>2294</v>
      </c>
      <c r="E276" s="739">
        <v>180</v>
      </c>
      <c r="F276" s="736" t="s">
        <v>425</v>
      </c>
    </row>
    <row r="277" spans="1:6" ht="16.7" customHeight="1">
      <c r="A277" s="877" t="s">
        <v>2412</v>
      </c>
      <c r="B277" s="156" t="s">
        <v>2294</v>
      </c>
      <c r="C277" s="739">
        <v>6</v>
      </c>
      <c r="D277" s="739">
        <v>73</v>
      </c>
      <c r="E277" s="156" t="s">
        <v>2294</v>
      </c>
      <c r="F277" s="736" t="s">
        <v>2415</v>
      </c>
    </row>
    <row r="278" spans="1:6" ht="16.7" customHeight="1">
      <c r="A278" s="876" t="s">
        <v>2413</v>
      </c>
      <c r="B278" s="156" t="s">
        <v>2294</v>
      </c>
      <c r="C278" s="739" t="s">
        <v>2454</v>
      </c>
      <c r="D278" s="156" t="s">
        <v>2294</v>
      </c>
      <c r="E278" s="156" t="s">
        <v>2294</v>
      </c>
      <c r="F278" s="736" t="s">
        <v>2415</v>
      </c>
    </row>
    <row r="279" spans="1:6" ht="16.7" customHeight="1">
      <c r="A279" s="876" t="s">
        <v>2414</v>
      </c>
      <c r="B279" s="739">
        <v>10</v>
      </c>
      <c r="C279" s="739">
        <v>27</v>
      </c>
      <c r="D279" s="739">
        <v>356</v>
      </c>
      <c r="E279" s="156" t="s">
        <v>2294</v>
      </c>
      <c r="F279" s="736" t="s">
        <v>2415</v>
      </c>
    </row>
    <row r="282" spans="1:6" ht="16.7" customHeight="1">
      <c r="A282" s="1421" t="s">
        <v>479</v>
      </c>
      <c r="B282" s="1421"/>
      <c r="C282" s="1421"/>
      <c r="D282" s="1421"/>
      <c r="E282" s="1421"/>
    </row>
    <row r="283" spans="1:6" ht="16.7" customHeight="1">
      <c r="A283" s="27" t="s">
        <v>1061</v>
      </c>
      <c r="B283" s="23" t="s">
        <v>369</v>
      </c>
      <c r="C283" s="23" t="s">
        <v>499</v>
      </c>
      <c r="D283" s="23" t="s">
        <v>366</v>
      </c>
      <c r="E283" s="23" t="s">
        <v>580</v>
      </c>
    </row>
    <row r="284" spans="1:6" ht="16.7" customHeight="1">
      <c r="A284" s="129" t="s">
        <v>2191</v>
      </c>
      <c r="B284" s="156" t="s">
        <v>2294</v>
      </c>
      <c r="C284" s="156" t="s">
        <v>2294</v>
      </c>
      <c r="D284" s="739">
        <v>2652</v>
      </c>
      <c r="E284" s="739">
        <v>2473</v>
      </c>
      <c r="F284" s="737" t="s">
        <v>856</v>
      </c>
    </row>
    <row r="285" spans="1:6" ht="16.7" customHeight="1">
      <c r="A285" s="129" t="s">
        <v>2190</v>
      </c>
      <c r="B285" s="156" t="s">
        <v>2294</v>
      </c>
      <c r="C285" s="739">
        <v>335</v>
      </c>
      <c r="D285" s="739">
        <v>184</v>
      </c>
      <c r="E285" s="156" t="s">
        <v>2294</v>
      </c>
      <c r="F285" s="737" t="s">
        <v>856</v>
      </c>
    </row>
    <row r="286" spans="1:6" ht="16.7" customHeight="1">
      <c r="A286" s="641" t="s">
        <v>218</v>
      </c>
      <c r="B286" s="156" t="s">
        <v>2294</v>
      </c>
      <c r="C286" s="739">
        <v>53</v>
      </c>
      <c r="D286" s="156" t="s">
        <v>2294</v>
      </c>
      <c r="E286" s="156" t="s">
        <v>2294</v>
      </c>
      <c r="F286" s="737" t="s">
        <v>2290</v>
      </c>
    </row>
    <row r="287" spans="1:6" ht="16.7" customHeight="1">
      <c r="A287" s="129" t="s">
        <v>2193</v>
      </c>
      <c r="B287" s="156" t="s">
        <v>2294</v>
      </c>
      <c r="C287" s="739">
        <v>13463</v>
      </c>
      <c r="D287" s="739">
        <v>2359</v>
      </c>
      <c r="E287" s="739">
        <v>2999</v>
      </c>
      <c r="F287" s="737" t="s">
        <v>856</v>
      </c>
    </row>
    <row r="288" spans="1:6" ht="16.7" customHeight="1">
      <c r="A288" s="641" t="s">
        <v>2194</v>
      </c>
      <c r="B288" s="739">
        <v>1323</v>
      </c>
      <c r="C288" s="1047">
        <v>166501</v>
      </c>
      <c r="D288" s="156" t="s">
        <v>2294</v>
      </c>
      <c r="E288" s="156" t="s">
        <v>2294</v>
      </c>
      <c r="F288" s="737" t="s">
        <v>856</v>
      </c>
    </row>
    <row r="289" spans="1:6" ht="16.7" customHeight="1">
      <c r="A289" s="129" t="s">
        <v>2192</v>
      </c>
      <c r="B289" s="739">
        <v>150</v>
      </c>
      <c r="C289" s="739">
        <v>169</v>
      </c>
      <c r="D289" s="156" t="s">
        <v>2294</v>
      </c>
      <c r="E289" s="739">
        <v>3033</v>
      </c>
      <c r="F289" s="736" t="s">
        <v>2293</v>
      </c>
    </row>
    <row r="290" spans="1:6" ht="16.7" customHeight="1">
      <c r="A290" s="129" t="s">
        <v>2284</v>
      </c>
      <c r="B290" s="156" t="s">
        <v>2294</v>
      </c>
      <c r="C290" s="156" t="s">
        <v>2294</v>
      </c>
      <c r="D290" s="156" t="s">
        <v>2294</v>
      </c>
      <c r="E290" s="739">
        <v>20801</v>
      </c>
      <c r="F290" s="738" t="s">
        <v>856</v>
      </c>
    </row>
    <row r="291" spans="1:6" ht="16.7" customHeight="1">
      <c r="A291" s="129" t="s">
        <v>2286</v>
      </c>
      <c r="B291" s="739">
        <v>364</v>
      </c>
      <c r="C291" s="739">
        <v>6498</v>
      </c>
      <c r="D291" s="739">
        <v>8131</v>
      </c>
      <c r="E291" s="739">
        <v>8508</v>
      </c>
      <c r="F291" s="738" t="s">
        <v>856</v>
      </c>
    </row>
    <row r="292" spans="1:6" ht="16.7" customHeight="1">
      <c r="A292" s="129" t="s">
        <v>2195</v>
      </c>
      <c r="B292" s="156" t="s">
        <v>2294</v>
      </c>
      <c r="C292" s="739">
        <v>18819</v>
      </c>
      <c r="D292" s="739">
        <v>8729</v>
      </c>
      <c r="E292" s="739">
        <v>85869</v>
      </c>
      <c r="F292" s="738" t="s">
        <v>2291</v>
      </c>
    </row>
    <row r="293" spans="1:6" ht="16.7" customHeight="1">
      <c r="A293" s="128" t="s">
        <v>2196</v>
      </c>
      <c r="B293" s="739">
        <v>108</v>
      </c>
      <c r="C293" s="739">
        <v>410</v>
      </c>
      <c r="D293" s="739">
        <v>142</v>
      </c>
      <c r="E293" s="156" t="s">
        <v>2294</v>
      </c>
      <c r="F293" s="736" t="s">
        <v>1054</v>
      </c>
    </row>
    <row r="294" spans="1:6" ht="16.7" customHeight="1">
      <c r="A294" s="129" t="s">
        <v>2197</v>
      </c>
      <c r="B294" s="739">
        <v>63</v>
      </c>
      <c r="C294" s="739">
        <v>103</v>
      </c>
      <c r="D294" s="739">
        <v>55</v>
      </c>
      <c r="E294" s="156" t="s">
        <v>2294</v>
      </c>
      <c r="F294" s="736" t="s">
        <v>1053</v>
      </c>
    </row>
    <row r="295" spans="1:6" ht="16.7" customHeight="1">
      <c r="A295" s="129" t="s">
        <v>1438</v>
      </c>
      <c r="B295" s="739">
        <v>2181</v>
      </c>
      <c r="C295" s="739">
        <v>1477</v>
      </c>
      <c r="D295" s="156" t="s">
        <v>2294</v>
      </c>
      <c r="E295" s="739">
        <v>3398</v>
      </c>
      <c r="F295" s="736" t="s">
        <v>2287</v>
      </c>
    </row>
    <row r="296" spans="1:6" ht="16.7" customHeight="1">
      <c r="A296" s="129" t="s">
        <v>1946</v>
      </c>
      <c r="B296" s="156" t="s">
        <v>2294</v>
      </c>
      <c r="C296" s="739">
        <v>2845</v>
      </c>
      <c r="D296" s="156" t="s">
        <v>2294</v>
      </c>
      <c r="E296" s="739">
        <v>12451</v>
      </c>
      <c r="F296" s="736" t="s">
        <v>2289</v>
      </c>
    </row>
    <row r="297" spans="1:6" ht="16.7" customHeight="1">
      <c r="A297" s="129" t="s">
        <v>2285</v>
      </c>
      <c r="B297" s="156" t="s">
        <v>2294</v>
      </c>
      <c r="C297" s="156" t="s">
        <v>2294</v>
      </c>
      <c r="D297" s="739">
        <v>3738</v>
      </c>
      <c r="E297" s="156" t="s">
        <v>2294</v>
      </c>
      <c r="F297" s="736" t="s">
        <v>2292</v>
      </c>
    </row>
    <row r="298" spans="1:6" ht="16.7" customHeight="1">
      <c r="A298" s="129" t="s">
        <v>2200</v>
      </c>
      <c r="B298" s="156" t="s">
        <v>2294</v>
      </c>
      <c r="C298" s="156" t="s">
        <v>2294</v>
      </c>
      <c r="D298" s="156" t="s">
        <v>2294</v>
      </c>
      <c r="E298" s="156" t="s">
        <v>2294</v>
      </c>
      <c r="F298" s="736" t="s">
        <v>2288</v>
      </c>
    </row>
    <row r="299" spans="1:6" ht="16.7" customHeight="1">
      <c r="A299" s="129" t="s">
        <v>1383</v>
      </c>
      <c r="B299" s="739">
        <v>88</v>
      </c>
      <c r="C299" s="739">
        <v>134</v>
      </c>
      <c r="D299" s="156" t="s">
        <v>2294</v>
      </c>
      <c r="E299" s="739">
        <v>1674</v>
      </c>
      <c r="F299" s="736" t="s">
        <v>1349</v>
      </c>
    </row>
    <row r="300" spans="1:6" ht="16.7" customHeight="1">
      <c r="A300" s="129" t="s">
        <v>1384</v>
      </c>
      <c r="B300" s="739">
        <v>12</v>
      </c>
      <c r="C300" s="156" t="s">
        <v>2294</v>
      </c>
      <c r="D300" s="156" t="s">
        <v>2294</v>
      </c>
      <c r="E300" s="739">
        <v>137</v>
      </c>
      <c r="F300" s="736" t="s">
        <v>1349</v>
      </c>
    </row>
    <row r="301" spans="1:6" ht="16.7" customHeight="1">
      <c r="A301" s="129" t="s">
        <v>2199</v>
      </c>
      <c r="B301" s="739">
        <v>786</v>
      </c>
      <c r="C301" s="156" t="s">
        <v>2294</v>
      </c>
      <c r="D301" s="156" t="s">
        <v>2294</v>
      </c>
      <c r="E301" s="739">
        <v>6262</v>
      </c>
      <c r="F301" s="736" t="s">
        <v>2288</v>
      </c>
    </row>
    <row r="302" spans="1:6" ht="16.7" customHeight="1">
      <c r="A302" s="129" t="s">
        <v>2201</v>
      </c>
      <c r="B302" s="156" t="s">
        <v>2294</v>
      </c>
      <c r="C302" s="739" t="s">
        <v>2455</v>
      </c>
      <c r="D302" s="156" t="s">
        <v>2294</v>
      </c>
      <c r="E302" s="156" t="s">
        <v>2294</v>
      </c>
      <c r="F302" s="736" t="s">
        <v>2288</v>
      </c>
    </row>
    <row r="303" spans="1:6" ht="16.7" customHeight="1">
      <c r="A303" s="129" t="s">
        <v>2198</v>
      </c>
      <c r="B303" s="739">
        <v>3</v>
      </c>
      <c r="C303" s="739">
        <v>8</v>
      </c>
      <c r="D303" s="156" t="s">
        <v>2294</v>
      </c>
      <c r="E303" s="156" t="s">
        <v>2294</v>
      </c>
      <c r="F303" s="736" t="s">
        <v>2288</v>
      </c>
    </row>
    <row r="304" spans="1:6" ht="16.7" customHeight="1">
      <c r="A304" s="129" t="s">
        <v>428</v>
      </c>
      <c r="B304" s="156" t="s">
        <v>2294</v>
      </c>
      <c r="C304" s="156" t="s">
        <v>2294</v>
      </c>
      <c r="D304" s="156" t="s">
        <v>2294</v>
      </c>
      <c r="E304" s="739">
        <v>171</v>
      </c>
      <c r="F304" s="736" t="s">
        <v>425</v>
      </c>
    </row>
    <row r="305" spans="1:6" ht="16.7" customHeight="1">
      <c r="A305" s="877" t="s">
        <v>2412</v>
      </c>
      <c r="B305" s="156" t="s">
        <v>2294</v>
      </c>
      <c r="C305" s="739">
        <v>2</v>
      </c>
      <c r="D305" s="739">
        <v>45</v>
      </c>
      <c r="E305" s="156" t="s">
        <v>2294</v>
      </c>
      <c r="F305" s="736" t="s">
        <v>2415</v>
      </c>
    </row>
    <row r="306" spans="1:6" ht="16.7" customHeight="1">
      <c r="A306" s="876" t="s">
        <v>2413</v>
      </c>
      <c r="B306" s="156" t="s">
        <v>2294</v>
      </c>
      <c r="C306" s="739" t="s">
        <v>2454</v>
      </c>
      <c r="D306" s="156" t="s">
        <v>2294</v>
      </c>
      <c r="E306" s="156" t="s">
        <v>2294</v>
      </c>
      <c r="F306" s="736" t="s">
        <v>2415</v>
      </c>
    </row>
    <row r="307" spans="1:6" ht="16.7" customHeight="1">
      <c r="A307" s="876" t="s">
        <v>2414</v>
      </c>
      <c r="B307" s="739">
        <v>14</v>
      </c>
      <c r="C307" s="739">
        <v>31</v>
      </c>
      <c r="D307" s="739">
        <v>420</v>
      </c>
      <c r="E307" s="156" t="s">
        <v>2294</v>
      </c>
      <c r="F307" s="736" t="s">
        <v>2415</v>
      </c>
    </row>
    <row r="310" spans="1:6" ht="16.7" customHeight="1">
      <c r="A310" s="1421" t="s">
        <v>480</v>
      </c>
      <c r="B310" s="1421"/>
      <c r="C310" s="1421"/>
      <c r="D310" s="1421"/>
      <c r="E310" s="1421"/>
    </row>
    <row r="311" spans="1:6" ht="16.7" customHeight="1">
      <c r="A311" s="27" t="s">
        <v>1061</v>
      </c>
      <c r="B311" s="23" t="s">
        <v>369</v>
      </c>
      <c r="C311" s="23" t="s">
        <v>499</v>
      </c>
      <c r="D311" s="23" t="s">
        <v>366</v>
      </c>
      <c r="E311" s="23" t="s">
        <v>580</v>
      </c>
    </row>
    <row r="312" spans="1:6" ht="16.7" customHeight="1">
      <c r="A312" s="129" t="s">
        <v>2191</v>
      </c>
      <c r="B312" s="156" t="s">
        <v>2294</v>
      </c>
      <c r="C312" s="156" t="s">
        <v>2294</v>
      </c>
      <c r="D312" s="739">
        <v>1849</v>
      </c>
      <c r="E312" s="739">
        <v>2535</v>
      </c>
      <c r="F312" s="737" t="s">
        <v>856</v>
      </c>
    </row>
    <row r="313" spans="1:6" ht="16.7" customHeight="1">
      <c r="A313" s="129" t="s">
        <v>2190</v>
      </c>
      <c r="B313" s="156" t="s">
        <v>2294</v>
      </c>
      <c r="C313" s="739">
        <v>506</v>
      </c>
      <c r="D313" s="739">
        <v>324</v>
      </c>
      <c r="E313" s="156" t="s">
        <v>2294</v>
      </c>
      <c r="F313" s="737" t="s">
        <v>856</v>
      </c>
    </row>
    <row r="314" spans="1:6" ht="16.7" customHeight="1">
      <c r="A314" s="641" t="s">
        <v>218</v>
      </c>
      <c r="B314" s="156" t="s">
        <v>2294</v>
      </c>
      <c r="C314" s="739">
        <v>135</v>
      </c>
      <c r="D314" s="156" t="s">
        <v>2294</v>
      </c>
      <c r="E314" s="156" t="s">
        <v>2294</v>
      </c>
      <c r="F314" s="737" t="s">
        <v>2290</v>
      </c>
    </row>
    <row r="315" spans="1:6" ht="16.7" customHeight="1">
      <c r="A315" s="129" t="s">
        <v>2193</v>
      </c>
      <c r="B315" s="156" t="s">
        <v>2294</v>
      </c>
      <c r="C315" s="739">
        <v>13100</v>
      </c>
      <c r="D315" s="739">
        <v>2845</v>
      </c>
      <c r="E315" s="739">
        <v>2790</v>
      </c>
      <c r="F315" s="737" t="s">
        <v>856</v>
      </c>
    </row>
    <row r="316" spans="1:6" ht="16.7" customHeight="1">
      <c r="A316" s="641" t="s">
        <v>2194</v>
      </c>
      <c r="B316" s="739">
        <v>1267</v>
      </c>
      <c r="C316" s="739">
        <v>5436</v>
      </c>
      <c r="D316" s="156" t="s">
        <v>2294</v>
      </c>
      <c r="E316" s="156" t="s">
        <v>2294</v>
      </c>
      <c r="F316" s="737" t="s">
        <v>856</v>
      </c>
    </row>
    <row r="317" spans="1:6" ht="16.7" customHeight="1">
      <c r="A317" s="129" t="s">
        <v>2192</v>
      </c>
      <c r="B317" s="739">
        <v>125</v>
      </c>
      <c r="C317" s="739">
        <v>106</v>
      </c>
      <c r="D317" s="156" t="s">
        <v>2294</v>
      </c>
      <c r="E317" s="739">
        <v>1695</v>
      </c>
      <c r="F317" s="736" t="s">
        <v>2293</v>
      </c>
    </row>
    <row r="318" spans="1:6" ht="16.7" customHeight="1">
      <c r="A318" s="129" t="s">
        <v>2284</v>
      </c>
      <c r="B318" s="156" t="s">
        <v>2294</v>
      </c>
      <c r="C318" s="156" t="s">
        <v>2294</v>
      </c>
      <c r="D318" s="156" t="s">
        <v>2294</v>
      </c>
      <c r="E318" s="739">
        <v>21101</v>
      </c>
      <c r="F318" s="738" t="s">
        <v>856</v>
      </c>
    </row>
    <row r="319" spans="1:6" ht="16.7" customHeight="1">
      <c r="A319" s="129" t="s">
        <v>2286</v>
      </c>
      <c r="B319" s="739">
        <v>268</v>
      </c>
      <c r="C319" s="739">
        <v>6340</v>
      </c>
      <c r="D319" s="739">
        <v>3495</v>
      </c>
      <c r="E319" s="739">
        <v>4091</v>
      </c>
      <c r="F319" s="738" t="s">
        <v>856</v>
      </c>
    </row>
    <row r="320" spans="1:6" ht="16.7" customHeight="1">
      <c r="A320" s="129" t="s">
        <v>2195</v>
      </c>
      <c r="B320" s="156" t="s">
        <v>2294</v>
      </c>
      <c r="C320" s="739">
        <v>19302</v>
      </c>
      <c r="D320" s="739">
        <v>9212</v>
      </c>
      <c r="E320" s="739">
        <v>90021</v>
      </c>
      <c r="F320" s="738" t="s">
        <v>2291</v>
      </c>
    </row>
    <row r="321" spans="1:6" ht="16.7" customHeight="1">
      <c r="A321" s="128" t="s">
        <v>2196</v>
      </c>
      <c r="B321" s="739">
        <v>131</v>
      </c>
      <c r="C321" s="739">
        <v>342</v>
      </c>
      <c r="D321" s="739">
        <v>154</v>
      </c>
      <c r="E321" s="156" t="s">
        <v>2294</v>
      </c>
      <c r="F321" s="736" t="s">
        <v>1054</v>
      </c>
    </row>
    <row r="322" spans="1:6" ht="16.7" customHeight="1">
      <c r="A322" s="129" t="s">
        <v>2197</v>
      </c>
      <c r="B322" s="739">
        <v>40</v>
      </c>
      <c r="C322" s="739">
        <v>74</v>
      </c>
      <c r="D322" s="739">
        <v>55</v>
      </c>
      <c r="E322" s="156" t="s">
        <v>2294</v>
      </c>
      <c r="F322" s="736" t="s">
        <v>1053</v>
      </c>
    </row>
    <row r="323" spans="1:6" ht="16.7" customHeight="1">
      <c r="A323" s="129" t="s">
        <v>1438</v>
      </c>
      <c r="B323" s="739">
        <v>2896</v>
      </c>
      <c r="C323" s="739">
        <v>1695</v>
      </c>
      <c r="D323" s="156" t="s">
        <v>2294</v>
      </c>
      <c r="E323" s="739">
        <v>4701</v>
      </c>
      <c r="F323" s="736" t="s">
        <v>2287</v>
      </c>
    </row>
    <row r="324" spans="1:6" ht="16.7" customHeight="1">
      <c r="A324" s="129" t="s">
        <v>1946</v>
      </c>
      <c r="B324" s="156" t="s">
        <v>2294</v>
      </c>
      <c r="C324" s="739">
        <v>2481</v>
      </c>
      <c r="D324" s="156" t="s">
        <v>2294</v>
      </c>
      <c r="E324" s="739">
        <v>16028</v>
      </c>
      <c r="F324" s="736" t="s">
        <v>2289</v>
      </c>
    </row>
    <row r="325" spans="1:6" ht="16.7" customHeight="1">
      <c r="A325" s="129" t="s">
        <v>2285</v>
      </c>
      <c r="B325" s="156" t="s">
        <v>2294</v>
      </c>
      <c r="C325" s="156" t="s">
        <v>2294</v>
      </c>
      <c r="D325" s="739">
        <v>7025</v>
      </c>
      <c r="E325" s="156" t="s">
        <v>2294</v>
      </c>
      <c r="F325" s="736" t="s">
        <v>2292</v>
      </c>
    </row>
    <row r="326" spans="1:6" ht="16.7" customHeight="1">
      <c r="A326" s="129" t="s">
        <v>2200</v>
      </c>
      <c r="B326" s="156" t="s">
        <v>2294</v>
      </c>
      <c r="C326" s="156" t="s">
        <v>2294</v>
      </c>
      <c r="D326" s="156" t="s">
        <v>2294</v>
      </c>
      <c r="E326" s="156" t="s">
        <v>2294</v>
      </c>
      <c r="F326" s="736" t="s">
        <v>2288</v>
      </c>
    </row>
    <row r="327" spans="1:6" ht="16.7" customHeight="1">
      <c r="A327" s="129" t="s">
        <v>1383</v>
      </c>
      <c r="B327" s="739">
        <v>47</v>
      </c>
      <c r="C327" s="739">
        <v>60</v>
      </c>
      <c r="D327" s="156" t="s">
        <v>2294</v>
      </c>
      <c r="E327" s="739">
        <v>691</v>
      </c>
      <c r="F327" s="736" t="s">
        <v>1349</v>
      </c>
    </row>
    <row r="328" spans="1:6" ht="16.7" customHeight="1">
      <c r="A328" s="129" t="s">
        <v>2490</v>
      </c>
      <c r="B328" s="739">
        <v>9</v>
      </c>
      <c r="C328" s="156" t="s">
        <v>2294</v>
      </c>
      <c r="D328" s="156" t="s">
        <v>2294</v>
      </c>
      <c r="E328" s="739">
        <v>87</v>
      </c>
      <c r="F328" s="736" t="s">
        <v>1349</v>
      </c>
    </row>
    <row r="329" spans="1:6" ht="16.7" customHeight="1">
      <c r="A329" s="129" t="s">
        <v>2199</v>
      </c>
      <c r="B329" s="739">
        <v>852</v>
      </c>
      <c r="C329" s="156" t="s">
        <v>2294</v>
      </c>
      <c r="D329" s="156" t="s">
        <v>2294</v>
      </c>
      <c r="E329" s="739">
        <v>7963</v>
      </c>
      <c r="F329" s="736" t="s">
        <v>2288</v>
      </c>
    </row>
    <row r="330" spans="1:6" ht="16.7" customHeight="1">
      <c r="A330" s="129" t="s">
        <v>2201</v>
      </c>
      <c r="B330" s="156" t="s">
        <v>2294</v>
      </c>
      <c r="C330" s="739" t="s">
        <v>2455</v>
      </c>
      <c r="D330" s="156" t="s">
        <v>2294</v>
      </c>
      <c r="E330" s="156" t="s">
        <v>2294</v>
      </c>
      <c r="F330" s="736" t="s">
        <v>2288</v>
      </c>
    </row>
    <row r="331" spans="1:6" ht="16.7" customHeight="1">
      <c r="A331" s="129" t="s">
        <v>2198</v>
      </c>
      <c r="B331" s="739">
        <v>2</v>
      </c>
      <c r="C331" s="739">
        <v>14</v>
      </c>
      <c r="D331" s="156" t="s">
        <v>2294</v>
      </c>
      <c r="E331" s="156" t="s">
        <v>2294</v>
      </c>
      <c r="F331" s="736" t="s">
        <v>2288</v>
      </c>
    </row>
    <row r="332" spans="1:6" ht="16.7" customHeight="1">
      <c r="A332" s="129" t="s">
        <v>428</v>
      </c>
      <c r="B332" s="156" t="s">
        <v>2294</v>
      </c>
      <c r="C332" s="156" t="s">
        <v>2294</v>
      </c>
      <c r="D332" s="156" t="s">
        <v>2294</v>
      </c>
      <c r="E332" s="739">
        <v>270</v>
      </c>
      <c r="F332" s="736" t="s">
        <v>425</v>
      </c>
    </row>
    <row r="333" spans="1:6" ht="16.7" customHeight="1">
      <c r="A333" s="877" t="s">
        <v>2491</v>
      </c>
      <c r="B333" s="156" t="s">
        <v>2294</v>
      </c>
      <c r="C333" s="739">
        <v>10</v>
      </c>
      <c r="D333" s="739">
        <v>16</v>
      </c>
      <c r="E333" s="156" t="s">
        <v>2294</v>
      </c>
      <c r="F333" s="736" t="s">
        <v>2415</v>
      </c>
    </row>
    <row r="334" spans="1:6" ht="16.7" customHeight="1">
      <c r="A334" s="876" t="s">
        <v>2413</v>
      </c>
      <c r="B334" s="156" t="s">
        <v>2294</v>
      </c>
      <c r="C334" s="739" t="s">
        <v>2454</v>
      </c>
      <c r="D334" s="156" t="s">
        <v>2294</v>
      </c>
      <c r="E334" s="156" t="s">
        <v>2294</v>
      </c>
      <c r="F334" s="736" t="s">
        <v>2415</v>
      </c>
    </row>
    <row r="335" spans="1:6" ht="16.7" customHeight="1">
      <c r="A335" s="876" t="s">
        <v>2414</v>
      </c>
      <c r="B335" s="739">
        <v>45</v>
      </c>
      <c r="C335" s="739">
        <v>106</v>
      </c>
      <c r="D335" s="739">
        <v>66</v>
      </c>
      <c r="E335" s="156" t="s">
        <v>2294</v>
      </c>
      <c r="F335" s="736" t="s">
        <v>2415</v>
      </c>
    </row>
  </sheetData>
  <sortState ref="A37:G39">
    <sortCondition ref="A4:A6"/>
  </sortState>
  <mergeCells count="13">
    <mergeCell ref="A310:E310"/>
    <mergeCell ref="A114:E114"/>
    <mergeCell ref="A142:E142"/>
    <mergeCell ref="A170:E170"/>
    <mergeCell ref="A198:E198"/>
    <mergeCell ref="A226:E226"/>
    <mergeCell ref="A254:E254"/>
    <mergeCell ref="A282:E282"/>
    <mergeCell ref="A1:E1"/>
    <mergeCell ref="A2:E2"/>
    <mergeCell ref="A30:E30"/>
    <mergeCell ref="A58:E58"/>
    <mergeCell ref="A86:E86"/>
  </mergeCells>
  <phoneticPr fontId="11" type="noConversion"/>
  <pageMargins left="0.75" right="0.75" top="1" bottom="1" header="0.5" footer="0.5"/>
  <pageSetup paperSize="9" scale="8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06"/>
  <sheetViews>
    <sheetView workbookViewId="0">
      <selection sqref="A1:F1"/>
    </sheetView>
  </sheetViews>
  <sheetFormatPr defaultColWidth="8.75" defaultRowHeight="20.25" customHeight="1"/>
  <cols>
    <col min="1" max="1" width="4.5" style="434" customWidth="1"/>
    <col min="2" max="2" width="8" style="55" customWidth="1"/>
    <col min="3" max="4" width="12.5" style="55" customWidth="1"/>
    <col min="5" max="5" width="14.125" style="55" customWidth="1"/>
    <col min="6" max="6" width="12.5" style="55" customWidth="1"/>
    <col min="7" max="16384" width="8.75" style="55"/>
  </cols>
  <sheetData>
    <row r="1" spans="1:7" s="8" customFormat="1" ht="20.25" customHeight="1">
      <c r="A1" s="1428" t="s">
        <v>2401</v>
      </c>
      <c r="B1" s="1428"/>
      <c r="C1" s="1428"/>
      <c r="D1" s="1428"/>
      <c r="E1" s="1428"/>
      <c r="F1" s="1428"/>
      <c r="G1" s="631"/>
    </row>
    <row r="2" spans="1:7" s="8" customFormat="1" ht="20.25" customHeight="1">
      <c r="A2" s="630"/>
      <c r="G2" s="631"/>
    </row>
    <row r="3" spans="1:7" ht="20.25" customHeight="1">
      <c r="A3" s="434" t="s">
        <v>2295</v>
      </c>
      <c r="B3" s="55" t="s">
        <v>2317</v>
      </c>
      <c r="E3" s="437"/>
    </row>
    <row r="4" spans="1:7" ht="20.25" customHeight="1">
      <c r="B4" s="751" t="s">
        <v>498</v>
      </c>
      <c r="C4" s="752" t="s">
        <v>1870</v>
      </c>
      <c r="D4" s="752" t="s">
        <v>1887</v>
      </c>
      <c r="F4" s="357"/>
      <c r="G4" s="357"/>
    </row>
    <row r="5" spans="1:7" ht="20.25" customHeight="1">
      <c r="B5" s="157" t="s">
        <v>1882</v>
      </c>
      <c r="C5" s="156">
        <v>2660</v>
      </c>
      <c r="D5" s="156">
        <v>3687</v>
      </c>
    </row>
    <row r="6" spans="1:7" ht="20.25" customHeight="1">
      <c r="B6" s="157" t="s">
        <v>210</v>
      </c>
      <c r="C6" s="156">
        <v>2110</v>
      </c>
      <c r="D6" s="156">
        <v>2572</v>
      </c>
    </row>
    <row r="7" spans="1:7" ht="20.25" customHeight="1">
      <c r="B7" s="157" t="s">
        <v>814</v>
      </c>
      <c r="C7" s="156">
        <v>3241</v>
      </c>
      <c r="D7" s="156">
        <v>3721</v>
      </c>
    </row>
    <row r="8" spans="1:7" ht="20.25" customHeight="1">
      <c r="B8" s="157" t="s">
        <v>815</v>
      </c>
      <c r="C8" s="156">
        <v>3851</v>
      </c>
      <c r="D8" s="156">
        <v>2937</v>
      </c>
    </row>
    <row r="9" spans="1:7" ht="20.25" customHeight="1">
      <c r="B9" s="157" t="s">
        <v>816</v>
      </c>
      <c r="C9" s="156">
        <v>1972</v>
      </c>
      <c r="D9" s="156">
        <v>2884</v>
      </c>
    </row>
    <row r="10" spans="1:7" ht="20.25" customHeight="1">
      <c r="B10" s="157" t="s">
        <v>817</v>
      </c>
      <c r="C10" s="156">
        <v>2831</v>
      </c>
      <c r="D10" s="156">
        <v>2471</v>
      </c>
    </row>
    <row r="11" spans="1:7" ht="20.25" customHeight="1">
      <c r="B11" s="157" t="s">
        <v>405</v>
      </c>
      <c r="C11" s="156">
        <v>4079</v>
      </c>
      <c r="D11" s="156">
        <v>2872</v>
      </c>
    </row>
    <row r="12" spans="1:7" ht="20.25" customHeight="1">
      <c r="B12" s="157" t="s">
        <v>406</v>
      </c>
      <c r="C12" s="23">
        <v>5918</v>
      </c>
      <c r="D12" s="598">
        <v>4484</v>
      </c>
    </row>
    <row r="13" spans="1:7" ht="20.25" customHeight="1">
      <c r="B13" s="157" t="s">
        <v>407</v>
      </c>
      <c r="C13" s="156">
        <v>2673</v>
      </c>
      <c r="D13" s="156">
        <v>2941</v>
      </c>
    </row>
    <row r="14" spans="1:7" ht="20.25" customHeight="1">
      <c r="B14" s="157" t="s">
        <v>408</v>
      </c>
      <c r="C14" s="23">
        <v>2382</v>
      </c>
      <c r="D14" s="598">
        <v>2404</v>
      </c>
    </row>
    <row r="15" spans="1:7" ht="20.25" customHeight="1">
      <c r="B15" s="157" t="s">
        <v>409</v>
      </c>
      <c r="C15" s="696">
        <v>2652</v>
      </c>
      <c r="D15" s="696">
        <v>2473</v>
      </c>
    </row>
    <row r="16" spans="1:7" ht="20.25" customHeight="1">
      <c r="B16" s="157" t="s">
        <v>1099</v>
      </c>
      <c r="C16" s="23">
        <v>1849</v>
      </c>
      <c r="D16" s="598">
        <v>2535</v>
      </c>
    </row>
    <row r="17" spans="1:8" ht="20.25" customHeight="1">
      <c r="B17" s="751" t="s">
        <v>1883</v>
      </c>
      <c r="C17" s="830">
        <f>SUM(C5:C16)</f>
        <v>36218</v>
      </c>
      <c r="D17" s="830">
        <f>SUM(D5:D16)</f>
        <v>35981</v>
      </c>
    </row>
    <row r="18" spans="1:8" ht="31.5">
      <c r="B18" s="346" t="s">
        <v>1884</v>
      </c>
      <c r="C18" s="348" t="s">
        <v>207</v>
      </c>
      <c r="D18" s="347" t="s">
        <v>2425</v>
      </c>
    </row>
    <row r="19" spans="1:8" ht="20.25" customHeight="1">
      <c r="B19" s="613"/>
      <c r="C19" s="354"/>
      <c r="D19" s="355"/>
    </row>
    <row r="20" spans="1:8" s="67" customFormat="1" ht="20.25" customHeight="1">
      <c r="A20" s="434" t="s">
        <v>2296</v>
      </c>
      <c r="B20" s="56" t="s">
        <v>2379</v>
      </c>
      <c r="F20" s="621"/>
      <c r="G20" s="621"/>
      <c r="H20" s="621"/>
    </row>
    <row r="21" spans="1:8" s="632" customFormat="1" ht="20.25" customHeight="1">
      <c r="B21" s="751" t="s">
        <v>1894</v>
      </c>
      <c r="C21" s="751" t="s">
        <v>499</v>
      </c>
      <c r="D21" s="753" t="s">
        <v>1899</v>
      </c>
      <c r="E21" s="635"/>
    </row>
    <row r="22" spans="1:8" s="632" customFormat="1" ht="20.25" customHeight="1">
      <c r="B22" s="157" t="s">
        <v>1889</v>
      </c>
      <c r="C22" s="23">
        <v>388</v>
      </c>
      <c r="D22" s="23">
        <v>147</v>
      </c>
      <c r="E22" s="439"/>
      <c r="F22" s="57"/>
      <c r="G22" s="440"/>
    </row>
    <row r="23" spans="1:8" s="632" customFormat="1" ht="20.25" customHeight="1">
      <c r="B23" s="157" t="s">
        <v>210</v>
      </c>
      <c r="C23" s="23">
        <v>343</v>
      </c>
      <c r="D23" s="23">
        <v>184</v>
      </c>
      <c r="E23" s="439"/>
      <c r="F23" s="57"/>
      <c r="G23" s="440"/>
    </row>
    <row r="24" spans="1:8" s="632" customFormat="1" ht="20.25" customHeight="1">
      <c r="B24" s="157" t="s">
        <v>814</v>
      </c>
      <c r="C24" s="23">
        <v>782</v>
      </c>
      <c r="D24" s="23">
        <v>433</v>
      </c>
      <c r="E24" s="439"/>
      <c r="F24" s="57"/>
    </row>
    <row r="25" spans="1:8" s="632" customFormat="1" ht="20.25" customHeight="1">
      <c r="B25" s="157" t="s">
        <v>815</v>
      </c>
      <c r="C25" s="23">
        <v>606</v>
      </c>
      <c r="D25" s="23">
        <v>354</v>
      </c>
      <c r="E25" s="439"/>
      <c r="F25" s="57"/>
    </row>
    <row r="26" spans="1:8" s="632" customFormat="1" ht="20.25" customHeight="1">
      <c r="B26" s="157" t="s">
        <v>816</v>
      </c>
      <c r="C26" s="23">
        <v>324</v>
      </c>
      <c r="D26" s="23">
        <v>207</v>
      </c>
      <c r="E26" s="439"/>
      <c r="F26" s="57"/>
      <c r="G26" s="440"/>
    </row>
    <row r="27" spans="1:8" s="632" customFormat="1" ht="20.25" customHeight="1">
      <c r="B27" s="157" t="s">
        <v>817</v>
      </c>
      <c r="C27" s="23">
        <v>537</v>
      </c>
      <c r="D27" s="23">
        <v>245</v>
      </c>
      <c r="E27" s="439"/>
      <c r="F27" s="57"/>
      <c r="G27" s="440"/>
    </row>
    <row r="28" spans="1:8" s="632" customFormat="1" ht="20.25" customHeight="1">
      <c r="B28" s="157" t="s">
        <v>405</v>
      </c>
      <c r="C28" s="23">
        <v>641</v>
      </c>
      <c r="D28" s="23">
        <v>319</v>
      </c>
      <c r="E28" s="439"/>
      <c r="F28" s="57"/>
      <c r="G28" s="440"/>
    </row>
    <row r="29" spans="1:8" s="632" customFormat="1" ht="20.25" customHeight="1">
      <c r="B29" s="157" t="s">
        <v>406</v>
      </c>
      <c r="C29" s="23">
        <v>469</v>
      </c>
      <c r="D29" s="23">
        <v>284</v>
      </c>
      <c r="E29" s="439"/>
      <c r="F29" s="57"/>
      <c r="G29" s="440"/>
    </row>
    <row r="30" spans="1:8" s="632" customFormat="1" ht="20.25" customHeight="1">
      <c r="B30" s="157" t="s">
        <v>407</v>
      </c>
      <c r="C30" s="23">
        <v>536</v>
      </c>
      <c r="D30" s="23">
        <v>291</v>
      </c>
      <c r="E30" s="635"/>
      <c r="F30" s="57"/>
    </row>
    <row r="31" spans="1:8" s="632" customFormat="1" ht="20.25" customHeight="1">
      <c r="B31" s="157" t="s">
        <v>408</v>
      </c>
      <c r="C31" s="23">
        <v>319</v>
      </c>
      <c r="D31" s="23">
        <v>194</v>
      </c>
      <c r="E31" s="439"/>
      <c r="F31" s="57"/>
      <c r="G31" s="637"/>
    </row>
    <row r="32" spans="1:8" s="632" customFormat="1" ht="20.25" customHeight="1">
      <c r="B32" s="157" t="s">
        <v>409</v>
      </c>
      <c r="C32" s="23">
        <v>335</v>
      </c>
      <c r="D32" s="23">
        <v>184</v>
      </c>
      <c r="E32" s="439"/>
      <c r="F32" s="57"/>
      <c r="G32" s="440"/>
    </row>
    <row r="33" spans="1:12" s="632" customFormat="1" ht="20.25" customHeight="1">
      <c r="B33" s="157" t="s">
        <v>1099</v>
      </c>
      <c r="C33" s="23">
        <v>506</v>
      </c>
      <c r="D33" s="23">
        <v>324</v>
      </c>
      <c r="E33" s="863"/>
      <c r="F33" s="57"/>
    </row>
    <row r="34" spans="1:12" s="632" customFormat="1" ht="20.25" customHeight="1">
      <c r="B34" s="751" t="s">
        <v>1890</v>
      </c>
      <c r="C34" s="830">
        <f>SUM(C22:C33)</f>
        <v>5786</v>
      </c>
      <c r="D34" s="830">
        <f>SUM(D22:D33)</f>
        <v>3166</v>
      </c>
      <c r="E34" s="638"/>
      <c r="G34" s="631"/>
    </row>
    <row r="35" spans="1:12" ht="20.25" customHeight="1">
      <c r="B35" s="346" t="s">
        <v>1891</v>
      </c>
      <c r="C35" s="604" t="s">
        <v>2426</v>
      </c>
      <c r="D35" s="604" t="s">
        <v>2330</v>
      </c>
      <c r="E35" s="354"/>
      <c r="F35" s="434"/>
      <c r="G35" s="620"/>
      <c r="H35" s="620"/>
    </row>
    <row r="36" spans="1:12" ht="20.25" customHeight="1">
      <c r="B36" s="613"/>
      <c r="C36" s="742"/>
      <c r="D36" s="742"/>
      <c r="E36" s="354"/>
      <c r="F36" s="434"/>
      <c r="G36" s="620"/>
      <c r="H36" s="620"/>
    </row>
    <row r="37" spans="1:12" s="632" customFormat="1" ht="20.25" customHeight="1">
      <c r="A37" s="434" t="s">
        <v>2297</v>
      </c>
      <c r="B37" s="56" t="s">
        <v>2458</v>
      </c>
      <c r="G37" s="1429" t="s">
        <v>1907</v>
      </c>
      <c r="H37" s="1430"/>
      <c r="I37" s="754" t="s">
        <v>2323</v>
      </c>
      <c r="J37" s="754" t="s">
        <v>2211</v>
      </c>
      <c r="K37" s="754" t="s">
        <v>1908</v>
      </c>
      <c r="L37" s="754" t="s">
        <v>1909</v>
      </c>
    </row>
    <row r="38" spans="1:12" s="632" customFormat="1" ht="20.25" customHeight="1">
      <c r="B38" s="751" t="s">
        <v>1902</v>
      </c>
      <c r="C38" s="751" t="s">
        <v>499</v>
      </c>
      <c r="G38" s="1431" t="s">
        <v>1210</v>
      </c>
      <c r="H38" s="1432"/>
      <c r="I38" s="756" t="s">
        <v>2387</v>
      </c>
      <c r="J38" s="756" t="s">
        <v>2388</v>
      </c>
      <c r="K38" s="756" t="s">
        <v>2209</v>
      </c>
      <c r="L38" s="756" t="s">
        <v>2210</v>
      </c>
    </row>
    <row r="39" spans="1:12" s="632" customFormat="1" ht="20.25" customHeight="1">
      <c r="B39" s="157" t="s">
        <v>1905</v>
      </c>
      <c r="C39" s="602">
        <f>SUM(I39:L39)</f>
        <v>57</v>
      </c>
      <c r="G39" s="1433" t="s">
        <v>1905</v>
      </c>
      <c r="H39" s="1341"/>
      <c r="I39" s="745">
        <v>14</v>
      </c>
      <c r="J39" s="745">
        <v>19</v>
      </c>
      <c r="K39" s="745">
        <v>9</v>
      </c>
      <c r="L39" s="745">
        <v>15</v>
      </c>
    </row>
    <row r="40" spans="1:12" s="632" customFormat="1" ht="20.25" customHeight="1">
      <c r="B40" s="157" t="s">
        <v>210</v>
      </c>
      <c r="C40" s="602">
        <f>SUM(I40:L40)</f>
        <v>31</v>
      </c>
      <c r="G40" s="1433" t="s">
        <v>210</v>
      </c>
      <c r="H40" s="1341"/>
      <c r="I40" s="745">
        <v>18</v>
      </c>
      <c r="J40" s="745">
        <v>8</v>
      </c>
      <c r="K40" s="745">
        <v>5</v>
      </c>
      <c r="L40" s="745">
        <v>0</v>
      </c>
    </row>
    <row r="41" spans="1:12" s="632" customFormat="1" ht="20.25" customHeight="1">
      <c r="B41" s="157" t="s">
        <v>814</v>
      </c>
      <c r="C41" s="602">
        <f t="shared" ref="C41:C49" si="0">SUM(I41:L41)</f>
        <v>70</v>
      </c>
      <c r="G41" s="1433" t="s">
        <v>814</v>
      </c>
      <c r="H41" s="1341"/>
      <c r="I41" s="745">
        <v>9</v>
      </c>
      <c r="J41" s="745">
        <v>40</v>
      </c>
      <c r="K41" s="745">
        <v>6</v>
      </c>
      <c r="L41" s="745">
        <v>15</v>
      </c>
    </row>
    <row r="42" spans="1:12" s="632" customFormat="1" ht="20.25" customHeight="1">
      <c r="B42" s="157" t="s">
        <v>815</v>
      </c>
      <c r="C42" s="602">
        <f t="shared" si="0"/>
        <v>118</v>
      </c>
      <c r="G42" s="1433" t="s">
        <v>815</v>
      </c>
      <c r="H42" s="1341"/>
      <c r="I42" s="745">
        <v>61</v>
      </c>
      <c r="J42" s="745">
        <v>9</v>
      </c>
      <c r="K42" s="745">
        <v>4</v>
      </c>
      <c r="L42" s="745">
        <v>44</v>
      </c>
    </row>
    <row r="43" spans="1:12" s="632" customFormat="1" ht="20.25" customHeight="1">
      <c r="B43" s="157" t="s">
        <v>816</v>
      </c>
      <c r="C43" s="602">
        <f t="shared" si="0"/>
        <v>91</v>
      </c>
      <c r="G43" s="1433" t="s">
        <v>816</v>
      </c>
      <c r="H43" s="1341"/>
      <c r="I43" s="745">
        <v>16</v>
      </c>
      <c r="J43" s="745">
        <v>46</v>
      </c>
      <c r="K43" s="745">
        <v>7</v>
      </c>
      <c r="L43" s="745">
        <v>22</v>
      </c>
    </row>
    <row r="44" spans="1:12" s="632" customFormat="1" ht="20.25" customHeight="1">
      <c r="B44" s="157" t="s">
        <v>817</v>
      </c>
      <c r="C44" s="602">
        <f t="shared" si="0"/>
        <v>72</v>
      </c>
      <c r="G44" s="1433" t="s">
        <v>817</v>
      </c>
      <c r="H44" s="1341"/>
      <c r="I44" s="745">
        <v>43</v>
      </c>
      <c r="J44" s="745">
        <v>16</v>
      </c>
      <c r="K44" s="745">
        <v>3</v>
      </c>
      <c r="L44" s="745">
        <v>10</v>
      </c>
    </row>
    <row r="45" spans="1:12" s="632" customFormat="1" ht="20.25" customHeight="1">
      <c r="B45" s="157" t="s">
        <v>405</v>
      </c>
      <c r="C45" s="602">
        <f t="shared" si="0"/>
        <v>63</v>
      </c>
      <c r="G45" s="1433" t="s">
        <v>405</v>
      </c>
      <c r="H45" s="1341"/>
      <c r="I45" s="745">
        <v>26</v>
      </c>
      <c r="J45" s="745">
        <v>22</v>
      </c>
      <c r="K45" s="745">
        <v>8</v>
      </c>
      <c r="L45" s="745">
        <v>7</v>
      </c>
    </row>
    <row r="46" spans="1:12" s="632" customFormat="1" ht="20.25" customHeight="1">
      <c r="B46" s="157" t="s">
        <v>406</v>
      </c>
      <c r="C46" s="602">
        <f t="shared" si="0"/>
        <v>111</v>
      </c>
      <c r="G46" s="1433" t="s">
        <v>406</v>
      </c>
      <c r="H46" s="1341"/>
      <c r="I46" s="745">
        <v>23</v>
      </c>
      <c r="J46" s="745">
        <v>30</v>
      </c>
      <c r="K46" s="745">
        <v>2</v>
      </c>
      <c r="L46" s="745">
        <v>56</v>
      </c>
    </row>
    <row r="47" spans="1:12" s="632" customFormat="1" ht="20.25" customHeight="1">
      <c r="B47" s="157" t="s">
        <v>407</v>
      </c>
      <c r="C47" s="602">
        <f t="shared" si="0"/>
        <v>89</v>
      </c>
      <c r="G47" s="1433" t="s">
        <v>407</v>
      </c>
      <c r="H47" s="1341"/>
      <c r="I47" s="745">
        <v>6</v>
      </c>
      <c r="J47" s="745">
        <v>27</v>
      </c>
      <c r="K47" s="745">
        <v>5</v>
      </c>
      <c r="L47" s="745">
        <v>51</v>
      </c>
    </row>
    <row r="48" spans="1:12" s="632" customFormat="1" ht="20.25" customHeight="1">
      <c r="B48" s="157" t="s">
        <v>408</v>
      </c>
      <c r="C48" s="602">
        <f t="shared" si="0"/>
        <v>42</v>
      </c>
      <c r="G48" s="1433" t="s">
        <v>408</v>
      </c>
      <c r="H48" s="1341"/>
      <c r="I48" s="745">
        <v>10</v>
      </c>
      <c r="J48" s="745">
        <v>20</v>
      </c>
      <c r="K48" s="745">
        <v>6</v>
      </c>
      <c r="L48" s="745">
        <v>6</v>
      </c>
    </row>
    <row r="49" spans="1:12" s="632" customFormat="1" ht="20.25" customHeight="1">
      <c r="B49" s="157" t="s">
        <v>409</v>
      </c>
      <c r="C49" s="602">
        <f t="shared" si="0"/>
        <v>53</v>
      </c>
      <c r="G49" s="1433" t="s">
        <v>409</v>
      </c>
      <c r="H49" s="1341"/>
      <c r="I49" s="746">
        <v>27</v>
      </c>
      <c r="J49" s="746">
        <v>10</v>
      </c>
      <c r="K49" s="746">
        <v>13</v>
      </c>
      <c r="L49" s="746">
        <v>3</v>
      </c>
    </row>
    <row r="50" spans="1:12" s="632" customFormat="1" ht="20.25" customHeight="1">
      <c r="B50" s="157" t="s">
        <v>1099</v>
      </c>
      <c r="C50" s="602">
        <v>135</v>
      </c>
      <c r="G50" s="1433" t="s">
        <v>1099</v>
      </c>
      <c r="H50" s="1341"/>
      <c r="I50" s="747">
        <v>28</v>
      </c>
      <c r="J50" s="747">
        <v>44</v>
      </c>
      <c r="K50" s="747">
        <v>7</v>
      </c>
      <c r="L50" s="747">
        <v>56</v>
      </c>
    </row>
    <row r="51" spans="1:12" s="632" customFormat="1" ht="20.25" customHeight="1">
      <c r="B51" s="751" t="s">
        <v>1906</v>
      </c>
      <c r="C51" s="751">
        <f>SUM(C39:C50)</f>
        <v>932</v>
      </c>
      <c r="G51" s="1429" t="s">
        <v>1910</v>
      </c>
      <c r="H51" s="1430"/>
      <c r="I51" s="865">
        <f>SUM(I39:I50)</f>
        <v>281</v>
      </c>
      <c r="J51" s="865">
        <f>SUM(J39:J50)</f>
        <v>291</v>
      </c>
      <c r="K51" s="865">
        <f>SUM(K39:K50)</f>
        <v>75</v>
      </c>
      <c r="L51" s="865">
        <f>SUM(L39:L50)</f>
        <v>285</v>
      </c>
    </row>
    <row r="52" spans="1:12" s="632" customFormat="1" ht="20.25" customHeight="1">
      <c r="G52" s="1434" t="s">
        <v>1911</v>
      </c>
      <c r="H52" s="1435"/>
      <c r="I52" s="745">
        <v>300</v>
      </c>
      <c r="J52" s="745">
        <v>300</v>
      </c>
      <c r="K52" s="745">
        <v>180</v>
      </c>
      <c r="L52" s="745">
        <v>220</v>
      </c>
    </row>
    <row r="53" spans="1:12" s="599" customFormat="1" ht="20.25" customHeight="1">
      <c r="A53" s="434"/>
      <c r="G53" s="55"/>
    </row>
    <row r="54" spans="1:12" s="599" customFormat="1" ht="20.25" customHeight="1">
      <c r="A54" s="434" t="s">
        <v>2298</v>
      </c>
      <c r="B54" s="56" t="s">
        <v>1885</v>
      </c>
      <c r="D54" s="75"/>
      <c r="G54" s="55"/>
    </row>
    <row r="55" spans="1:12" s="632" customFormat="1" ht="20.25" customHeight="1">
      <c r="B55" s="751" t="s">
        <v>498</v>
      </c>
      <c r="C55" s="751" t="s">
        <v>1886</v>
      </c>
      <c r="D55" s="752" t="s">
        <v>1870</v>
      </c>
      <c r="E55" s="751" t="s">
        <v>1887</v>
      </c>
    </row>
    <row r="56" spans="1:12" s="632" customFormat="1" ht="20.25" customHeight="1">
      <c r="B56" s="157" t="s">
        <v>1882</v>
      </c>
      <c r="C56" s="156">
        <v>12318</v>
      </c>
      <c r="D56" s="156">
        <v>1826</v>
      </c>
      <c r="E56" s="156">
        <v>3041</v>
      </c>
      <c r="F56" s="357"/>
    </row>
    <row r="57" spans="1:12" s="632" customFormat="1" ht="20.25" customHeight="1">
      <c r="B57" s="157" t="s">
        <v>210</v>
      </c>
      <c r="C57" s="156">
        <v>10289</v>
      </c>
      <c r="D57" s="825">
        <v>1958</v>
      </c>
      <c r="E57" s="825">
        <v>2586</v>
      </c>
      <c r="F57" s="357"/>
      <c r="G57" s="55"/>
      <c r="H57" s="55"/>
      <c r="I57" s="55"/>
    </row>
    <row r="58" spans="1:12" s="632" customFormat="1" ht="20.25" customHeight="1">
      <c r="B58" s="157" t="s">
        <v>814</v>
      </c>
      <c r="C58" s="156">
        <v>12378</v>
      </c>
      <c r="D58" s="598">
        <v>3894</v>
      </c>
      <c r="E58" s="156">
        <v>3633</v>
      </c>
      <c r="F58" s="357"/>
      <c r="G58" s="55"/>
    </row>
    <row r="59" spans="1:12" s="632" customFormat="1" ht="20.25" customHeight="1">
      <c r="B59" s="157" t="s">
        <v>815</v>
      </c>
      <c r="C59" s="156">
        <v>15070</v>
      </c>
      <c r="D59" s="156">
        <v>4261</v>
      </c>
      <c r="E59" s="156">
        <v>3640</v>
      </c>
      <c r="F59" s="357"/>
    </row>
    <row r="60" spans="1:12" s="632" customFormat="1" ht="20.25" customHeight="1">
      <c r="B60" s="157" t="s">
        <v>816</v>
      </c>
      <c r="C60" s="156">
        <v>12912</v>
      </c>
      <c r="D60" s="156">
        <v>3504</v>
      </c>
      <c r="E60" s="156">
        <v>3610</v>
      </c>
      <c r="F60" s="357"/>
    </row>
    <row r="61" spans="1:12" s="632" customFormat="1" ht="20.25" customHeight="1">
      <c r="B61" s="157" t="s">
        <v>817</v>
      </c>
      <c r="C61" s="837">
        <v>15516</v>
      </c>
      <c r="D61" s="837">
        <v>1873</v>
      </c>
      <c r="E61" s="837">
        <v>2646</v>
      </c>
      <c r="F61" s="357"/>
      <c r="G61" s="57"/>
    </row>
    <row r="62" spans="1:12" s="632" customFormat="1" ht="20.25" customHeight="1">
      <c r="B62" s="157" t="s">
        <v>405</v>
      </c>
      <c r="C62" s="156">
        <v>14585</v>
      </c>
      <c r="D62" s="156">
        <v>2051</v>
      </c>
      <c r="E62" s="156">
        <v>4048</v>
      </c>
      <c r="F62" s="357"/>
    </row>
    <row r="63" spans="1:12" s="632" customFormat="1" ht="20.25" customHeight="1">
      <c r="B63" s="157" t="s">
        <v>406</v>
      </c>
      <c r="C63" s="156">
        <v>15306</v>
      </c>
      <c r="D63" s="156">
        <v>2600</v>
      </c>
      <c r="E63" s="156">
        <v>2991</v>
      </c>
      <c r="F63" s="357"/>
    </row>
    <row r="64" spans="1:12" s="632" customFormat="1" ht="20.25" customHeight="1">
      <c r="B64" s="157" t="s">
        <v>407</v>
      </c>
      <c r="C64" s="156">
        <v>13736</v>
      </c>
      <c r="D64" s="156">
        <v>2612</v>
      </c>
      <c r="E64" s="156">
        <v>3262</v>
      </c>
      <c r="F64" s="357"/>
    </row>
    <row r="65" spans="1:6" s="632" customFormat="1" ht="20.25" customHeight="1">
      <c r="B65" s="157" t="s">
        <v>408</v>
      </c>
      <c r="C65" s="156">
        <v>14241</v>
      </c>
      <c r="D65" s="156">
        <v>2067</v>
      </c>
      <c r="E65" s="156">
        <v>3311</v>
      </c>
      <c r="F65" s="357"/>
    </row>
    <row r="66" spans="1:6" s="632" customFormat="1" ht="20.25" customHeight="1">
      <c r="B66" s="157" t="s">
        <v>409</v>
      </c>
      <c r="C66" s="156">
        <v>13463</v>
      </c>
      <c r="D66" s="156">
        <v>2359</v>
      </c>
      <c r="E66" s="156">
        <v>2999</v>
      </c>
      <c r="F66" s="357"/>
    </row>
    <row r="67" spans="1:6" s="632" customFormat="1" ht="20.25" customHeight="1">
      <c r="B67" s="157" t="s">
        <v>1099</v>
      </c>
      <c r="C67" s="156">
        <v>13100</v>
      </c>
      <c r="D67" s="156">
        <v>2845</v>
      </c>
      <c r="E67" s="156">
        <v>2790</v>
      </c>
      <c r="F67" s="357"/>
    </row>
    <row r="68" spans="1:6" s="632" customFormat="1" ht="20.25" customHeight="1">
      <c r="B68" s="751" t="s">
        <v>1883</v>
      </c>
      <c r="C68" s="739">
        <f>SUM(C56:C67)</f>
        <v>162914</v>
      </c>
      <c r="D68" s="739">
        <f>SUM(D56:D67)</f>
        <v>31850</v>
      </c>
      <c r="E68" s="739">
        <f>SUM(E56:E67)</f>
        <v>38557</v>
      </c>
      <c r="F68" s="631"/>
    </row>
    <row r="69" spans="1:6" s="632" customFormat="1" ht="20.25" customHeight="1">
      <c r="C69" s="631"/>
      <c r="D69" s="631"/>
      <c r="E69" s="631"/>
      <c r="F69" s="631"/>
    </row>
    <row r="70" spans="1:6" s="599" customFormat="1" ht="20.25" customHeight="1">
      <c r="A70" s="434" t="s">
        <v>2299</v>
      </c>
      <c r="B70" s="56" t="s">
        <v>2316</v>
      </c>
      <c r="E70" s="56"/>
      <c r="F70" s="56"/>
    </row>
    <row r="71" spans="1:6" s="632" customFormat="1" ht="20.25" customHeight="1">
      <c r="B71" s="751" t="s">
        <v>498</v>
      </c>
      <c r="C71" s="751" t="s">
        <v>1888</v>
      </c>
      <c r="D71" s="751" t="s">
        <v>499</v>
      </c>
      <c r="E71" s="71"/>
      <c r="F71" s="57"/>
    </row>
    <row r="72" spans="1:6" s="632" customFormat="1" ht="20.25" customHeight="1">
      <c r="B72" s="157" t="s">
        <v>1889</v>
      </c>
      <c r="C72" s="156">
        <v>1136</v>
      </c>
      <c r="D72" s="156">
        <v>4413</v>
      </c>
      <c r="E72" s="633"/>
      <c r="F72" s="634"/>
    </row>
    <row r="73" spans="1:6" s="632" customFormat="1" ht="20.25" customHeight="1">
      <c r="B73" s="157" t="s">
        <v>210</v>
      </c>
      <c r="C73" s="156">
        <v>1093</v>
      </c>
      <c r="D73" s="156">
        <v>3819</v>
      </c>
      <c r="E73" s="71"/>
    </row>
    <row r="74" spans="1:6" s="632" customFormat="1" ht="20.25" customHeight="1">
      <c r="B74" s="157" t="s">
        <v>814</v>
      </c>
      <c r="C74" s="156">
        <v>1145</v>
      </c>
      <c r="D74" s="156">
        <v>7276</v>
      </c>
      <c r="E74" s="635"/>
    </row>
    <row r="75" spans="1:6" s="632" customFormat="1" ht="20.25" customHeight="1">
      <c r="B75" s="157" t="s">
        <v>815</v>
      </c>
      <c r="C75" s="156">
        <v>1161</v>
      </c>
      <c r="D75" s="156">
        <v>5579</v>
      </c>
      <c r="E75" s="636"/>
      <c r="F75" s="637"/>
    </row>
    <row r="76" spans="1:6" s="632" customFormat="1" ht="20.25" customHeight="1">
      <c r="B76" s="157" t="s">
        <v>816</v>
      </c>
      <c r="C76" s="156">
        <v>1212</v>
      </c>
      <c r="D76" s="156">
        <v>6065</v>
      </c>
      <c r="E76" s="636"/>
      <c r="F76" s="637"/>
    </row>
    <row r="77" spans="1:6" s="632" customFormat="1" ht="20.25" customHeight="1">
      <c r="B77" s="157" t="s">
        <v>817</v>
      </c>
      <c r="C77" s="156">
        <v>1239</v>
      </c>
      <c r="D77" s="156">
        <v>7004</v>
      </c>
      <c r="E77" s="72"/>
      <c r="F77" s="357"/>
    </row>
    <row r="78" spans="1:6" s="632" customFormat="1" ht="20.25" customHeight="1">
      <c r="B78" s="157" t="s">
        <v>405</v>
      </c>
      <c r="C78" s="156">
        <v>1265</v>
      </c>
      <c r="D78" s="156">
        <v>8380</v>
      </c>
    </row>
    <row r="79" spans="1:6" s="632" customFormat="1" ht="20.25" customHeight="1">
      <c r="B79" s="157" t="s">
        <v>406</v>
      </c>
      <c r="C79" s="156">
        <v>1224</v>
      </c>
      <c r="D79" s="156">
        <v>7118</v>
      </c>
    </row>
    <row r="80" spans="1:6" s="632" customFormat="1" ht="20.25" customHeight="1">
      <c r="B80" s="157" t="s">
        <v>407</v>
      </c>
      <c r="C80" s="156">
        <v>1277</v>
      </c>
      <c r="D80" s="156">
        <v>5305</v>
      </c>
    </row>
    <row r="81" spans="1:6" s="632" customFormat="1" ht="20.25" customHeight="1">
      <c r="B81" s="157" t="s">
        <v>408</v>
      </c>
      <c r="C81" s="156">
        <v>1298</v>
      </c>
      <c r="D81" s="156">
        <v>5485</v>
      </c>
      <c r="E81" s="437" t="s">
        <v>2580</v>
      </c>
      <c r="F81" s="437"/>
    </row>
    <row r="82" spans="1:6" s="632" customFormat="1" ht="20.25" customHeight="1">
      <c r="B82" s="157" t="s">
        <v>409</v>
      </c>
      <c r="C82" s="156">
        <v>1323</v>
      </c>
      <c r="D82" s="1047">
        <v>166501</v>
      </c>
      <c r="E82" s="635"/>
    </row>
    <row r="83" spans="1:6" s="632" customFormat="1" ht="20.25" customHeight="1">
      <c r="B83" s="157" t="s">
        <v>1099</v>
      </c>
      <c r="C83" s="156">
        <v>1267</v>
      </c>
      <c r="D83" s="156">
        <v>5436</v>
      </c>
      <c r="E83" s="635"/>
    </row>
    <row r="84" spans="1:6" s="632" customFormat="1" ht="20.25" customHeight="1">
      <c r="B84" s="751" t="s">
        <v>1890</v>
      </c>
      <c r="C84" s="739">
        <f>SUM(C72:C83)</f>
        <v>14640</v>
      </c>
      <c r="D84" s="739">
        <f>SUM(D72:D83)</f>
        <v>232381</v>
      </c>
      <c r="E84" s="638"/>
      <c r="F84" s="631"/>
    </row>
    <row r="85" spans="1:6" s="632" customFormat="1" ht="20.25" customHeight="1">
      <c r="B85" s="346" t="s">
        <v>1891</v>
      </c>
      <c r="C85" s="348" t="s">
        <v>1892</v>
      </c>
      <c r="D85" s="356" t="s">
        <v>1893</v>
      </c>
      <c r="E85" s="631"/>
      <c r="F85" s="631"/>
    </row>
    <row r="86" spans="1:6" s="632" customFormat="1" ht="20.25" customHeight="1">
      <c r="B86" s="613"/>
      <c r="C86" s="354"/>
      <c r="D86" s="743"/>
      <c r="E86" s="631"/>
      <c r="F86" s="631"/>
    </row>
    <row r="87" spans="1:6" ht="20.25" customHeight="1">
      <c r="A87" s="434" t="s">
        <v>2300</v>
      </c>
      <c r="B87" s="55" t="s">
        <v>2203</v>
      </c>
      <c r="C87" s="447"/>
    </row>
    <row r="88" spans="1:6" ht="20.25" customHeight="1">
      <c r="B88" s="751" t="s">
        <v>1902</v>
      </c>
      <c r="C88" s="751" t="s">
        <v>1880</v>
      </c>
      <c r="D88" s="753" t="s">
        <v>499</v>
      </c>
      <c r="E88" s="754" t="s">
        <v>1904</v>
      </c>
      <c r="F88" s="632"/>
    </row>
    <row r="89" spans="1:6" ht="20.25" customHeight="1">
      <c r="B89" s="157" t="s">
        <v>1905</v>
      </c>
      <c r="C89" s="156">
        <v>182</v>
      </c>
      <c r="D89" s="156">
        <v>258</v>
      </c>
      <c r="E89" s="156">
        <v>3060</v>
      </c>
      <c r="F89" s="357"/>
    </row>
    <row r="90" spans="1:6" ht="20.25" customHeight="1">
      <c r="B90" s="157" t="s">
        <v>210</v>
      </c>
      <c r="C90" s="156">
        <v>177</v>
      </c>
      <c r="D90" s="156">
        <v>319</v>
      </c>
      <c r="E90" s="156">
        <v>3063</v>
      </c>
      <c r="F90" s="357"/>
    </row>
    <row r="91" spans="1:6" ht="20.25" customHeight="1">
      <c r="B91" s="157" t="s">
        <v>814</v>
      </c>
      <c r="C91" s="156">
        <v>163</v>
      </c>
      <c r="D91" s="156">
        <v>374</v>
      </c>
      <c r="E91" s="156">
        <v>3867</v>
      </c>
      <c r="F91" s="357"/>
    </row>
    <row r="92" spans="1:6" ht="20.25" customHeight="1">
      <c r="B92" s="157" t="s">
        <v>815</v>
      </c>
      <c r="C92" s="156">
        <v>128</v>
      </c>
      <c r="D92" s="156">
        <v>209</v>
      </c>
      <c r="E92" s="156">
        <v>2956</v>
      </c>
      <c r="F92" s="434"/>
    </row>
    <row r="93" spans="1:6" ht="20.25" customHeight="1">
      <c r="B93" s="157" t="s">
        <v>816</v>
      </c>
      <c r="C93" s="156">
        <v>155</v>
      </c>
      <c r="D93" s="156">
        <v>334</v>
      </c>
      <c r="E93" s="156">
        <v>3838</v>
      </c>
      <c r="F93" s="357"/>
    </row>
    <row r="94" spans="1:6" ht="20.25" customHeight="1">
      <c r="B94" s="157" t="s">
        <v>817</v>
      </c>
      <c r="C94" s="156">
        <v>129</v>
      </c>
      <c r="D94" s="156">
        <v>301</v>
      </c>
      <c r="E94" s="156">
        <v>3826</v>
      </c>
      <c r="F94" s="357"/>
    </row>
    <row r="95" spans="1:6" ht="20.25" customHeight="1">
      <c r="B95" s="157" t="s">
        <v>405</v>
      </c>
      <c r="C95" s="156">
        <v>167</v>
      </c>
      <c r="D95" s="156">
        <v>881</v>
      </c>
      <c r="E95" s="156">
        <v>17108</v>
      </c>
      <c r="F95" s="357"/>
    </row>
    <row r="96" spans="1:6" ht="20.25" customHeight="1">
      <c r="B96" s="157" t="s">
        <v>406</v>
      </c>
      <c r="C96" s="156">
        <v>167</v>
      </c>
      <c r="D96" s="156">
        <v>1037</v>
      </c>
      <c r="E96" s="156">
        <v>12473</v>
      </c>
      <c r="F96" s="357"/>
    </row>
    <row r="97" spans="1:10" ht="20.25" customHeight="1">
      <c r="B97" s="157" t="s">
        <v>407</v>
      </c>
      <c r="C97" s="156">
        <v>153</v>
      </c>
      <c r="D97" s="156">
        <v>236</v>
      </c>
      <c r="E97" s="156">
        <v>2908</v>
      </c>
      <c r="F97" s="357"/>
    </row>
    <row r="98" spans="1:10" ht="20.25" customHeight="1">
      <c r="B98" s="157" t="s">
        <v>408</v>
      </c>
      <c r="C98" s="156">
        <v>139</v>
      </c>
      <c r="D98" s="156">
        <v>234</v>
      </c>
      <c r="E98" s="156">
        <v>2209</v>
      </c>
      <c r="F98" s="357"/>
    </row>
    <row r="99" spans="1:10" ht="20.25" customHeight="1">
      <c r="B99" s="157" t="s">
        <v>409</v>
      </c>
      <c r="C99" s="156">
        <v>150</v>
      </c>
      <c r="D99" s="156">
        <v>169</v>
      </c>
      <c r="E99" s="156">
        <v>3033</v>
      </c>
      <c r="F99" s="440"/>
    </row>
    <row r="100" spans="1:10" ht="20.25" customHeight="1">
      <c r="B100" s="157" t="s">
        <v>1099</v>
      </c>
      <c r="C100" s="156">
        <v>125</v>
      </c>
      <c r="D100" s="156">
        <v>106</v>
      </c>
      <c r="E100" s="156">
        <v>1695</v>
      </c>
      <c r="F100" s="357"/>
    </row>
    <row r="101" spans="1:10" ht="20.25" customHeight="1">
      <c r="B101" s="751" t="s">
        <v>1906</v>
      </c>
      <c r="C101" s="739">
        <f>SUM(C89:C100)</f>
        <v>1835</v>
      </c>
      <c r="D101" s="739">
        <f t="shared" ref="D101:E101" si="1">SUM(D89:D100)</f>
        <v>4458</v>
      </c>
      <c r="E101" s="739">
        <f t="shared" si="1"/>
        <v>60036</v>
      </c>
      <c r="F101" s="631"/>
    </row>
    <row r="102" spans="1:10" ht="20.25" customHeight="1">
      <c r="B102" s="881" t="s">
        <v>1912</v>
      </c>
      <c r="C102" s="881" t="s">
        <v>1913</v>
      </c>
      <c r="D102" s="881" t="s">
        <v>1914</v>
      </c>
      <c r="E102" s="881" t="s">
        <v>1915</v>
      </c>
    </row>
    <row r="103" spans="1:10" ht="20.25" customHeight="1">
      <c r="B103" s="613"/>
      <c r="C103" s="613"/>
      <c r="D103" s="613"/>
      <c r="E103" s="613"/>
    </row>
    <row r="104" spans="1:10" s="67" customFormat="1" ht="20.25" customHeight="1">
      <c r="A104" s="434" t="s">
        <v>2301</v>
      </c>
      <c r="B104" s="658" t="s">
        <v>2202</v>
      </c>
      <c r="E104" s="56"/>
    </row>
    <row r="105" spans="1:10" s="632" customFormat="1" ht="20.25" customHeight="1">
      <c r="B105" s="751" t="s">
        <v>1894</v>
      </c>
      <c r="C105" s="754" t="s">
        <v>1895</v>
      </c>
      <c r="H105" s="754" t="s">
        <v>1896</v>
      </c>
      <c r="I105" s="754" t="s">
        <v>1897</v>
      </c>
      <c r="J105" s="754" t="s">
        <v>1898</v>
      </c>
    </row>
    <row r="106" spans="1:10" s="632" customFormat="1" ht="20.25" customHeight="1">
      <c r="B106" s="157" t="s">
        <v>1889</v>
      </c>
      <c r="C106" s="23">
        <f t="shared" ref="C106:C117" si="2">SUM(H106:J106)</f>
        <v>17404</v>
      </c>
      <c r="H106" s="23">
        <v>12447</v>
      </c>
      <c r="I106" s="23">
        <v>2095</v>
      </c>
      <c r="J106" s="23">
        <v>2862</v>
      </c>
    </row>
    <row r="107" spans="1:10" s="632" customFormat="1" ht="20.25" customHeight="1">
      <c r="B107" s="157" t="s">
        <v>210</v>
      </c>
      <c r="C107" s="23">
        <f t="shared" si="2"/>
        <v>14495</v>
      </c>
      <c r="H107" s="23">
        <v>9839</v>
      </c>
      <c r="I107" s="23">
        <v>1979</v>
      </c>
      <c r="J107" s="23">
        <v>2677</v>
      </c>
    </row>
    <row r="108" spans="1:10" s="632" customFormat="1" ht="20.25" customHeight="1">
      <c r="B108" s="157" t="s">
        <v>814</v>
      </c>
      <c r="C108" s="23">
        <f t="shared" si="2"/>
        <v>22835</v>
      </c>
      <c r="H108" s="23">
        <v>15768</v>
      </c>
      <c r="I108" s="23">
        <v>3438</v>
      </c>
      <c r="J108" s="23">
        <v>3629</v>
      </c>
    </row>
    <row r="109" spans="1:10" s="632" customFormat="1" ht="20.25" customHeight="1">
      <c r="B109" s="157" t="s">
        <v>815</v>
      </c>
      <c r="C109" s="23">
        <f t="shared" si="2"/>
        <v>17086</v>
      </c>
      <c r="H109" s="23">
        <v>11446</v>
      </c>
      <c r="I109" s="23">
        <v>2752</v>
      </c>
      <c r="J109" s="23">
        <v>2888</v>
      </c>
    </row>
    <row r="110" spans="1:10" s="632" customFormat="1" ht="20.25" customHeight="1">
      <c r="B110" s="157" t="s">
        <v>816</v>
      </c>
      <c r="C110" s="23">
        <f t="shared" si="2"/>
        <v>17129</v>
      </c>
      <c r="H110" s="23">
        <v>11699</v>
      </c>
      <c r="I110" s="23">
        <v>2729</v>
      </c>
      <c r="J110" s="23">
        <v>2701</v>
      </c>
    </row>
    <row r="111" spans="1:10" s="632" customFormat="1" ht="20.25" customHeight="1">
      <c r="B111" s="157" t="s">
        <v>817</v>
      </c>
      <c r="C111" s="23">
        <f t="shared" si="2"/>
        <v>15394</v>
      </c>
      <c r="H111" s="23">
        <v>10839</v>
      </c>
      <c r="I111" s="23">
        <v>2599</v>
      </c>
      <c r="J111" s="23">
        <v>1956</v>
      </c>
    </row>
    <row r="112" spans="1:10" s="632" customFormat="1" ht="20.25" customHeight="1">
      <c r="B112" s="157" t="s">
        <v>405</v>
      </c>
      <c r="C112" s="23">
        <f t="shared" si="2"/>
        <v>17851</v>
      </c>
      <c r="H112" s="23">
        <v>12872</v>
      </c>
      <c r="I112" s="23">
        <v>2190</v>
      </c>
      <c r="J112" s="23">
        <v>2789</v>
      </c>
    </row>
    <row r="113" spans="1:15" s="632" customFormat="1" ht="20.25" customHeight="1">
      <c r="B113" s="157" t="s">
        <v>406</v>
      </c>
      <c r="C113" s="23">
        <f t="shared" si="2"/>
        <v>20001</v>
      </c>
      <c r="H113" s="23">
        <v>14605</v>
      </c>
      <c r="I113" s="23">
        <v>2826</v>
      </c>
      <c r="J113" s="23">
        <v>2570</v>
      </c>
    </row>
    <row r="114" spans="1:15" s="632" customFormat="1" ht="20.25" customHeight="1">
      <c r="B114" s="157" t="s">
        <v>407</v>
      </c>
      <c r="C114" s="23">
        <f t="shared" si="2"/>
        <v>20963</v>
      </c>
      <c r="H114" s="23">
        <v>14011</v>
      </c>
      <c r="I114" s="23">
        <v>3307</v>
      </c>
      <c r="J114" s="23">
        <v>3645</v>
      </c>
    </row>
    <row r="115" spans="1:15" s="632" customFormat="1" ht="20.25" customHeight="1">
      <c r="B115" s="157" t="s">
        <v>408</v>
      </c>
      <c r="C115" s="23">
        <f t="shared" si="2"/>
        <v>19759</v>
      </c>
      <c r="H115" s="23">
        <v>13195</v>
      </c>
      <c r="I115" s="23">
        <v>3339</v>
      </c>
      <c r="J115" s="23">
        <v>3225</v>
      </c>
    </row>
    <row r="116" spans="1:15" s="632" customFormat="1" ht="20.25" customHeight="1">
      <c r="B116" s="157" t="s">
        <v>409</v>
      </c>
      <c r="C116" s="23">
        <f t="shared" si="2"/>
        <v>20801</v>
      </c>
      <c r="H116" s="23">
        <v>14422</v>
      </c>
      <c r="I116" s="23">
        <v>2988</v>
      </c>
      <c r="J116" s="23">
        <v>3391</v>
      </c>
    </row>
    <row r="117" spans="1:15" s="632" customFormat="1" ht="20.25" customHeight="1">
      <c r="B117" s="157" t="s">
        <v>1099</v>
      </c>
      <c r="C117" s="23">
        <f t="shared" si="2"/>
        <v>21101</v>
      </c>
      <c r="H117" s="23">
        <v>15175</v>
      </c>
      <c r="I117" s="23">
        <v>2993</v>
      </c>
      <c r="J117" s="23">
        <v>2933</v>
      </c>
    </row>
    <row r="118" spans="1:15" s="632" customFormat="1" ht="20.25" customHeight="1">
      <c r="B118" s="751" t="s">
        <v>1890</v>
      </c>
      <c r="C118" s="830">
        <f>SUM(C106:C117)</f>
        <v>224819</v>
      </c>
      <c r="H118" s="830">
        <f>SUM(H106:H117)</f>
        <v>156318</v>
      </c>
      <c r="I118" s="830">
        <f>SUM(I106:I117)</f>
        <v>33235</v>
      </c>
      <c r="J118" s="830">
        <f>SUM(J106:J117)</f>
        <v>35266</v>
      </c>
    </row>
    <row r="119" spans="1:15" s="632" customFormat="1" ht="20.25" customHeight="1">
      <c r="C119" s="440"/>
      <c r="E119" s="631"/>
      <c r="F119" s="631"/>
      <c r="G119" s="631"/>
    </row>
    <row r="120" spans="1:15" s="632" customFormat="1" ht="20.25" customHeight="1">
      <c r="A120" s="434" t="s">
        <v>2302</v>
      </c>
      <c r="B120" s="56" t="s">
        <v>1900</v>
      </c>
      <c r="E120" s="68"/>
      <c r="F120" s="68"/>
      <c r="H120" s="1437" t="s">
        <v>1901</v>
      </c>
      <c r="I120" s="1437"/>
      <c r="J120" s="1436"/>
      <c r="K120" s="1438"/>
      <c r="L120" s="1430" t="s">
        <v>2380</v>
      </c>
      <c r="M120" s="1436"/>
      <c r="N120" s="1436"/>
      <c r="O120" s="1436"/>
    </row>
    <row r="121" spans="1:15" s="632" customFormat="1" ht="20.25" customHeight="1">
      <c r="B121" s="751" t="s">
        <v>1902</v>
      </c>
      <c r="C121" s="751" t="s">
        <v>1880</v>
      </c>
      <c r="D121" s="751" t="s">
        <v>499</v>
      </c>
      <c r="E121" s="751" t="s">
        <v>1467</v>
      </c>
      <c r="F121" s="751" t="s">
        <v>1468</v>
      </c>
      <c r="H121" s="755" t="s">
        <v>1280</v>
      </c>
      <c r="I121" s="755" t="s">
        <v>499</v>
      </c>
      <c r="J121" s="755" t="s">
        <v>1282</v>
      </c>
      <c r="K121" s="895" t="s">
        <v>2448</v>
      </c>
      <c r="L121" s="892" t="s">
        <v>1280</v>
      </c>
      <c r="M121" s="755" t="s">
        <v>499</v>
      </c>
      <c r="N121" s="755" t="s">
        <v>1282</v>
      </c>
      <c r="O121" s="755" t="s">
        <v>2448</v>
      </c>
    </row>
    <row r="122" spans="1:15" s="632" customFormat="1" ht="20.25" customHeight="1">
      <c r="B122" s="157" t="s">
        <v>1905</v>
      </c>
      <c r="C122" s="23">
        <f>H122+L122</f>
        <v>180</v>
      </c>
      <c r="D122" s="23">
        <f>I122+M122</f>
        <v>17678</v>
      </c>
      <c r="E122" s="23">
        <f>J122+N122</f>
        <v>2070</v>
      </c>
      <c r="F122" s="23">
        <f>K122+O122</f>
        <v>2214</v>
      </c>
      <c r="G122" s="71"/>
      <c r="H122" s="23">
        <v>61</v>
      </c>
      <c r="I122" s="23">
        <v>168</v>
      </c>
      <c r="J122" s="23">
        <v>1655</v>
      </c>
      <c r="K122" s="849">
        <v>1973</v>
      </c>
      <c r="L122" s="893">
        <v>119</v>
      </c>
      <c r="M122" s="23">
        <v>17510</v>
      </c>
      <c r="N122" s="23">
        <v>415</v>
      </c>
      <c r="O122" s="23">
        <v>241</v>
      </c>
    </row>
    <row r="123" spans="1:15" s="632" customFormat="1" ht="20.25" customHeight="1">
      <c r="B123" s="157" t="s">
        <v>210</v>
      </c>
      <c r="C123" s="23">
        <f t="shared" ref="C123:C132" si="3">H123+L123</f>
        <v>183</v>
      </c>
      <c r="D123" s="23">
        <f t="shared" ref="D123:D132" si="4">I123+M123</f>
        <v>10225</v>
      </c>
      <c r="E123" s="23">
        <f>J123+N123</f>
        <v>2189</v>
      </c>
      <c r="F123" s="23">
        <f t="shared" ref="F123:F132" si="5">K123+O123</f>
        <v>2433</v>
      </c>
      <c r="G123" s="71"/>
      <c r="H123" s="23">
        <v>67</v>
      </c>
      <c r="I123" s="23">
        <v>119</v>
      </c>
      <c r="J123" s="23">
        <v>1949</v>
      </c>
      <c r="K123" s="849">
        <v>2218</v>
      </c>
      <c r="L123" s="893">
        <v>116</v>
      </c>
      <c r="M123" s="23">
        <v>10106</v>
      </c>
      <c r="N123" s="23">
        <v>240</v>
      </c>
      <c r="O123" s="23">
        <v>215</v>
      </c>
    </row>
    <row r="124" spans="1:15" s="632" customFormat="1" ht="20.25" customHeight="1">
      <c r="B124" s="157" t="s">
        <v>814</v>
      </c>
      <c r="C124" s="23">
        <f t="shared" si="3"/>
        <v>257</v>
      </c>
      <c r="D124" s="23">
        <f t="shared" si="4"/>
        <v>23432</v>
      </c>
      <c r="E124" s="23">
        <f>J124+N124</f>
        <v>2662</v>
      </c>
      <c r="F124" s="23">
        <f t="shared" si="5"/>
        <v>2959</v>
      </c>
      <c r="G124" s="635"/>
      <c r="H124" s="23">
        <v>96</v>
      </c>
      <c r="I124" s="23">
        <v>280</v>
      </c>
      <c r="J124" s="23">
        <v>2216</v>
      </c>
      <c r="K124" s="849">
        <v>2639</v>
      </c>
      <c r="L124" s="893">
        <v>161</v>
      </c>
      <c r="M124" s="23">
        <v>23152</v>
      </c>
      <c r="N124" s="23">
        <v>446</v>
      </c>
      <c r="O124" s="23">
        <v>320</v>
      </c>
    </row>
    <row r="125" spans="1:15" s="632" customFormat="1" ht="20.25" customHeight="1">
      <c r="B125" s="157" t="s">
        <v>815</v>
      </c>
      <c r="C125" s="23">
        <f t="shared" si="3"/>
        <v>285</v>
      </c>
      <c r="D125" s="23">
        <f t="shared" si="4"/>
        <v>15766</v>
      </c>
      <c r="E125" s="23">
        <f>J125+N125</f>
        <v>7213</v>
      </c>
      <c r="F125" s="23">
        <f t="shared" si="5"/>
        <v>7470</v>
      </c>
      <c r="H125" s="23">
        <v>127</v>
      </c>
      <c r="I125" s="23">
        <v>321</v>
      </c>
      <c r="J125" s="23">
        <v>6570</v>
      </c>
      <c r="K125" s="849">
        <v>6990</v>
      </c>
      <c r="L125" s="893">
        <v>158</v>
      </c>
      <c r="M125" s="23">
        <v>15445</v>
      </c>
      <c r="N125" s="23">
        <v>643</v>
      </c>
      <c r="O125" s="23">
        <v>480</v>
      </c>
    </row>
    <row r="126" spans="1:15" s="632" customFormat="1" ht="20.25" customHeight="1">
      <c r="B126" s="157" t="s">
        <v>816</v>
      </c>
      <c r="C126" s="23">
        <f t="shared" si="3"/>
        <v>293</v>
      </c>
      <c r="D126" s="23">
        <f t="shared" si="4"/>
        <v>10261</v>
      </c>
      <c r="E126" s="23">
        <f>J126+N126</f>
        <v>7460</v>
      </c>
      <c r="F126" s="23">
        <f t="shared" si="5"/>
        <v>6789</v>
      </c>
      <c r="H126" s="23">
        <v>163</v>
      </c>
      <c r="I126" s="23">
        <v>570</v>
      </c>
      <c r="J126" s="23">
        <v>5666</v>
      </c>
      <c r="K126" s="849">
        <v>6485</v>
      </c>
      <c r="L126" s="893">
        <v>130</v>
      </c>
      <c r="M126" s="23">
        <v>9691</v>
      </c>
      <c r="N126" s="23">
        <v>1794</v>
      </c>
      <c r="O126" s="23">
        <v>304</v>
      </c>
    </row>
    <row r="127" spans="1:15" s="632" customFormat="1" ht="20.25" customHeight="1">
      <c r="B127" s="157" t="s">
        <v>817</v>
      </c>
      <c r="C127" s="23">
        <f t="shared" si="3"/>
        <v>267</v>
      </c>
      <c r="D127" s="23">
        <f t="shared" si="4"/>
        <v>7670</v>
      </c>
      <c r="E127" s="23">
        <v>6071</v>
      </c>
      <c r="F127" s="23">
        <v>6564</v>
      </c>
      <c r="H127" s="23">
        <v>162</v>
      </c>
      <c r="I127" s="23">
        <v>427</v>
      </c>
      <c r="J127" s="23">
        <v>5893</v>
      </c>
      <c r="K127" s="849">
        <v>6357</v>
      </c>
      <c r="L127" s="893">
        <v>105</v>
      </c>
      <c r="M127" s="23">
        <v>7243</v>
      </c>
      <c r="N127" s="23">
        <v>178</v>
      </c>
      <c r="O127" s="23">
        <v>207</v>
      </c>
    </row>
    <row r="128" spans="1:15" s="632" customFormat="1" ht="20.25" customHeight="1">
      <c r="B128" s="157" t="s">
        <v>405</v>
      </c>
      <c r="C128" s="23">
        <f>H128+L128</f>
        <v>243</v>
      </c>
      <c r="D128" s="23">
        <f t="shared" si="4"/>
        <v>8670</v>
      </c>
      <c r="E128" s="23">
        <f>J128+N128</f>
        <v>1636</v>
      </c>
      <c r="F128" s="23">
        <f t="shared" si="5"/>
        <v>1602</v>
      </c>
      <c r="G128" s="635"/>
      <c r="H128" s="23">
        <v>111</v>
      </c>
      <c r="I128" s="23">
        <v>318</v>
      </c>
      <c r="J128" s="632">
        <v>1198</v>
      </c>
      <c r="K128" s="849">
        <v>1317</v>
      </c>
      <c r="L128" s="893">
        <v>132</v>
      </c>
      <c r="M128" s="23">
        <v>8352</v>
      </c>
      <c r="N128" s="632">
        <v>438</v>
      </c>
      <c r="O128" s="23">
        <v>285</v>
      </c>
    </row>
    <row r="129" spans="1:19" s="632" customFormat="1" ht="20.25" customHeight="1">
      <c r="B129" s="157" t="s">
        <v>406</v>
      </c>
      <c r="C129" s="23">
        <f t="shared" si="3"/>
        <v>286</v>
      </c>
      <c r="D129" s="23">
        <f t="shared" si="4"/>
        <v>7078</v>
      </c>
      <c r="E129" s="23">
        <f>J129+N129</f>
        <v>3095</v>
      </c>
      <c r="F129" s="23">
        <f t="shared" si="5"/>
        <v>3427</v>
      </c>
      <c r="H129" s="23">
        <v>165</v>
      </c>
      <c r="I129" s="23">
        <v>577</v>
      </c>
      <c r="J129" s="23">
        <v>2873</v>
      </c>
      <c r="K129" s="849">
        <v>3202</v>
      </c>
      <c r="L129" s="893">
        <v>121</v>
      </c>
      <c r="M129" s="23">
        <v>6501</v>
      </c>
      <c r="N129" s="23">
        <v>222</v>
      </c>
      <c r="O129" s="23">
        <v>225</v>
      </c>
    </row>
    <row r="130" spans="1:19" s="632" customFormat="1" ht="20.25" customHeight="1">
      <c r="B130" s="157" t="s">
        <v>407</v>
      </c>
      <c r="C130" s="23">
        <f t="shared" si="3"/>
        <v>296</v>
      </c>
      <c r="D130" s="23">
        <f t="shared" si="4"/>
        <v>7450</v>
      </c>
      <c r="E130" s="23">
        <f>J130+N130</f>
        <v>3969</v>
      </c>
      <c r="F130" s="23">
        <f t="shared" si="5"/>
        <v>4217</v>
      </c>
      <c r="H130" s="23">
        <v>215</v>
      </c>
      <c r="I130" s="23">
        <v>457</v>
      </c>
      <c r="J130" s="23">
        <v>3777</v>
      </c>
      <c r="K130" s="849">
        <v>4056</v>
      </c>
      <c r="L130" s="893">
        <v>81</v>
      </c>
      <c r="M130" s="23">
        <v>6993</v>
      </c>
      <c r="N130" s="23">
        <v>192</v>
      </c>
      <c r="O130" s="23">
        <v>161</v>
      </c>
    </row>
    <row r="131" spans="1:19" s="632" customFormat="1" ht="20.25" customHeight="1">
      <c r="B131" s="157" t="s">
        <v>408</v>
      </c>
      <c r="C131" s="23">
        <f t="shared" si="3"/>
        <v>153</v>
      </c>
      <c r="D131" s="23">
        <f t="shared" si="4"/>
        <v>5338</v>
      </c>
      <c r="E131" s="23">
        <f>J131+N131</f>
        <v>3324</v>
      </c>
      <c r="F131" s="23">
        <f t="shared" si="5"/>
        <v>3206</v>
      </c>
      <c r="H131" s="23">
        <v>82</v>
      </c>
      <c r="I131" s="23">
        <v>164</v>
      </c>
      <c r="J131" s="23">
        <v>2970</v>
      </c>
      <c r="K131" s="849">
        <v>3054</v>
      </c>
      <c r="L131" s="893">
        <v>71</v>
      </c>
      <c r="M131" s="23">
        <v>5174</v>
      </c>
      <c r="N131" s="23">
        <v>354</v>
      </c>
      <c r="O131" s="23">
        <v>152</v>
      </c>
    </row>
    <row r="132" spans="1:19" s="632" customFormat="1" ht="20.25" customHeight="1">
      <c r="B132" s="157" t="s">
        <v>409</v>
      </c>
      <c r="C132" s="23">
        <f t="shared" si="3"/>
        <v>364</v>
      </c>
      <c r="D132" s="23">
        <f t="shared" si="4"/>
        <v>6498</v>
      </c>
      <c r="E132" s="23">
        <f>J132+N132</f>
        <v>8131</v>
      </c>
      <c r="F132" s="23">
        <f t="shared" si="5"/>
        <v>8508</v>
      </c>
      <c r="H132" s="23">
        <v>283</v>
      </c>
      <c r="I132" s="23">
        <v>745</v>
      </c>
      <c r="J132" s="23">
        <v>7700</v>
      </c>
      <c r="K132" s="849">
        <v>8360</v>
      </c>
      <c r="L132" s="893">
        <v>81</v>
      </c>
      <c r="M132" s="23">
        <v>5753</v>
      </c>
      <c r="N132" s="23">
        <v>431</v>
      </c>
      <c r="O132" s="23">
        <v>148</v>
      </c>
    </row>
    <row r="133" spans="1:19" s="632" customFormat="1" ht="20.25" customHeight="1">
      <c r="B133" s="157" t="s">
        <v>1099</v>
      </c>
      <c r="C133" s="23">
        <v>268</v>
      </c>
      <c r="D133" s="23">
        <v>6340</v>
      </c>
      <c r="E133" s="23">
        <v>3495</v>
      </c>
      <c r="F133" s="23">
        <v>4091</v>
      </c>
      <c r="H133" s="23">
        <v>169</v>
      </c>
      <c r="I133" s="23">
        <v>412</v>
      </c>
      <c r="J133" s="23">
        <v>3269</v>
      </c>
      <c r="K133" s="849">
        <v>3832</v>
      </c>
      <c r="L133" s="893">
        <v>99</v>
      </c>
      <c r="M133" s="23">
        <v>5928</v>
      </c>
      <c r="N133" s="23">
        <v>226</v>
      </c>
      <c r="O133" s="23">
        <v>259</v>
      </c>
    </row>
    <row r="134" spans="1:19" s="632" customFormat="1" ht="20.25" customHeight="1">
      <c r="B134" s="751" t="s">
        <v>1906</v>
      </c>
      <c r="C134" s="830">
        <f>SUM(C122:C133)</f>
        <v>3075</v>
      </c>
      <c r="D134" s="830">
        <f>SUM(D122:D133)</f>
        <v>126406</v>
      </c>
      <c r="E134" s="830">
        <f>SUM(E122:E133)</f>
        <v>51315</v>
      </c>
      <c r="F134" s="830">
        <f>SUM(F122:F133)</f>
        <v>53480</v>
      </c>
      <c r="H134" s="830">
        <f t="shared" ref="H134:M134" si="6">SUM(H122:H133)</f>
        <v>1701</v>
      </c>
      <c r="I134" s="830">
        <f t="shared" si="6"/>
        <v>4558</v>
      </c>
      <c r="J134" s="830">
        <f>SUM(J122:J133)</f>
        <v>45736</v>
      </c>
      <c r="K134" s="896">
        <f>SUM(K122:K133)</f>
        <v>50483</v>
      </c>
      <c r="L134" s="894">
        <f t="shared" si="6"/>
        <v>1374</v>
      </c>
      <c r="M134" s="830">
        <f t="shared" si="6"/>
        <v>121848</v>
      </c>
      <c r="N134" s="830">
        <f>SUM(N122:N133)</f>
        <v>5579</v>
      </c>
      <c r="O134" s="830">
        <f>SUM(O122:O133)</f>
        <v>2997</v>
      </c>
    </row>
    <row r="135" spans="1:19" s="632" customFormat="1" ht="20.25" customHeight="1">
      <c r="C135" s="56"/>
      <c r="D135" s="631"/>
      <c r="E135" s="631"/>
      <c r="F135" s="631"/>
      <c r="G135" s="631"/>
      <c r="H135" s="56"/>
      <c r="I135" s="56"/>
    </row>
    <row r="136" spans="1:19" s="632" customFormat="1" ht="20.25" customHeight="1" thickBot="1">
      <c r="C136" s="56"/>
      <c r="D136" s="631"/>
      <c r="E136" s="631"/>
      <c r="F136" s="631"/>
      <c r="G136" s="631"/>
      <c r="H136" s="56"/>
      <c r="I136" s="56"/>
    </row>
    <row r="137" spans="1:19" s="632" customFormat="1" ht="20.25" customHeight="1">
      <c r="A137" s="434" t="s">
        <v>2303</v>
      </c>
      <c r="B137" s="56" t="s">
        <v>2382</v>
      </c>
      <c r="G137" s="839" t="s">
        <v>1907</v>
      </c>
      <c r="H137" s="1422" t="s">
        <v>769</v>
      </c>
      <c r="I137" s="1423"/>
      <c r="J137" s="1424"/>
      <c r="K137" s="1422" t="s">
        <v>1916</v>
      </c>
      <c r="L137" s="1423"/>
      <c r="M137" s="1424"/>
      <c r="N137" s="1422" t="s">
        <v>1917</v>
      </c>
      <c r="O137" s="1423"/>
      <c r="P137" s="1424"/>
      <c r="Q137" s="1422" t="s">
        <v>1909</v>
      </c>
      <c r="R137" s="1423"/>
      <c r="S137" s="1424"/>
    </row>
    <row r="138" spans="1:19" s="632" customFormat="1" ht="20.25" customHeight="1">
      <c r="B138" s="751" t="s">
        <v>1902</v>
      </c>
      <c r="C138" s="751" t="s">
        <v>499</v>
      </c>
      <c r="D138" s="751" t="s">
        <v>1903</v>
      </c>
      <c r="E138" s="754" t="s">
        <v>1904</v>
      </c>
      <c r="G138" s="840" t="s">
        <v>1918</v>
      </c>
      <c r="H138" s="846" t="s">
        <v>499</v>
      </c>
      <c r="I138" s="751" t="s">
        <v>1903</v>
      </c>
      <c r="J138" s="847" t="s">
        <v>1904</v>
      </c>
      <c r="K138" s="846" t="s">
        <v>499</v>
      </c>
      <c r="L138" s="751" t="s">
        <v>1903</v>
      </c>
      <c r="M138" s="847" t="s">
        <v>1904</v>
      </c>
      <c r="N138" s="846" t="s">
        <v>499</v>
      </c>
      <c r="O138" s="751" t="s">
        <v>1903</v>
      </c>
      <c r="P138" s="847" t="s">
        <v>1904</v>
      </c>
      <c r="Q138" s="846" t="s">
        <v>499</v>
      </c>
      <c r="R138" s="751" t="s">
        <v>1903</v>
      </c>
      <c r="S138" s="847" t="s">
        <v>1904</v>
      </c>
    </row>
    <row r="139" spans="1:19" s="632" customFormat="1" ht="20.25" customHeight="1">
      <c r="B139" s="157" t="s">
        <v>1905</v>
      </c>
      <c r="C139" s="23">
        <f t="shared" ref="C139:E150" si="7">H139+K139+N139+Q139</f>
        <v>15332</v>
      </c>
      <c r="D139" s="23">
        <f t="shared" si="7"/>
        <v>6708</v>
      </c>
      <c r="E139" s="23">
        <f t="shared" si="7"/>
        <v>73642</v>
      </c>
      <c r="G139" s="548" t="s">
        <v>1905</v>
      </c>
      <c r="H139" s="848">
        <v>4585</v>
      </c>
      <c r="I139" s="23">
        <v>1956</v>
      </c>
      <c r="J139" s="849">
        <v>22045</v>
      </c>
      <c r="K139" s="848">
        <v>3230</v>
      </c>
      <c r="L139" s="23">
        <v>1516</v>
      </c>
      <c r="M139" s="849">
        <v>16383</v>
      </c>
      <c r="N139" s="848">
        <v>1950</v>
      </c>
      <c r="O139" s="23">
        <v>937</v>
      </c>
      <c r="P139" s="431">
        <v>9557</v>
      </c>
      <c r="Q139" s="549">
        <v>5567</v>
      </c>
      <c r="R139" s="156">
        <v>2299</v>
      </c>
      <c r="S139" s="431">
        <v>25657</v>
      </c>
    </row>
    <row r="140" spans="1:19" s="632" customFormat="1" ht="20.25" customHeight="1">
      <c r="B140" s="157" t="s">
        <v>210</v>
      </c>
      <c r="C140" s="23">
        <f t="shared" si="7"/>
        <v>14087</v>
      </c>
      <c r="D140" s="23">
        <f t="shared" si="7"/>
        <v>6062</v>
      </c>
      <c r="E140" s="23">
        <f t="shared" si="7"/>
        <v>67944</v>
      </c>
      <c r="G140" s="548" t="s">
        <v>210</v>
      </c>
      <c r="H140" s="848">
        <v>3793</v>
      </c>
      <c r="I140" s="23">
        <v>1523</v>
      </c>
      <c r="J140" s="849">
        <v>18233</v>
      </c>
      <c r="K140" s="848">
        <v>2715</v>
      </c>
      <c r="L140" s="23">
        <v>1314</v>
      </c>
      <c r="M140" s="849">
        <v>13900</v>
      </c>
      <c r="N140" s="848">
        <v>1322</v>
      </c>
      <c r="O140" s="23">
        <v>617</v>
      </c>
      <c r="P140" s="431">
        <v>6766</v>
      </c>
      <c r="Q140" s="549">
        <v>6257</v>
      </c>
      <c r="R140" s="156">
        <v>2608</v>
      </c>
      <c r="S140" s="431">
        <v>29045</v>
      </c>
    </row>
    <row r="141" spans="1:19" s="632" customFormat="1" ht="20.25" customHeight="1">
      <c r="B141" s="157" t="s">
        <v>814</v>
      </c>
      <c r="C141" s="23">
        <f t="shared" si="7"/>
        <v>20263</v>
      </c>
      <c r="D141" s="23">
        <f t="shared" si="7"/>
        <v>8755</v>
      </c>
      <c r="E141" s="23">
        <f t="shared" si="7"/>
        <v>96382</v>
      </c>
      <c r="G141" s="548" t="s">
        <v>814</v>
      </c>
      <c r="H141" s="848">
        <v>5623</v>
      </c>
      <c r="I141" s="23">
        <v>2237</v>
      </c>
      <c r="J141" s="849">
        <v>26900</v>
      </c>
      <c r="K141" s="848">
        <v>3375</v>
      </c>
      <c r="L141" s="23">
        <v>1793</v>
      </c>
      <c r="M141" s="849">
        <v>17238</v>
      </c>
      <c r="N141" s="848">
        <v>3121</v>
      </c>
      <c r="O141" s="23">
        <v>1695</v>
      </c>
      <c r="P141" s="431">
        <v>15515</v>
      </c>
      <c r="Q141" s="549">
        <v>8144</v>
      </c>
      <c r="R141" s="156">
        <v>3030</v>
      </c>
      <c r="S141" s="431">
        <v>36729</v>
      </c>
    </row>
    <row r="142" spans="1:19" s="632" customFormat="1" ht="20.25" customHeight="1">
      <c r="B142" s="157" t="s">
        <v>815</v>
      </c>
      <c r="C142" s="23">
        <f t="shared" si="7"/>
        <v>16695</v>
      </c>
      <c r="D142" s="23">
        <f t="shared" si="7"/>
        <v>7399</v>
      </c>
      <c r="E142" s="23">
        <f t="shared" si="7"/>
        <v>77975</v>
      </c>
      <c r="G142" s="548" t="s">
        <v>815</v>
      </c>
      <c r="H142" s="848">
        <v>4277</v>
      </c>
      <c r="I142" s="23">
        <v>2011</v>
      </c>
      <c r="J142" s="849">
        <v>19654</v>
      </c>
      <c r="K142" s="848">
        <v>3146</v>
      </c>
      <c r="L142" s="23">
        <v>1540</v>
      </c>
      <c r="M142" s="849">
        <v>15790</v>
      </c>
      <c r="N142" s="848">
        <v>1997</v>
      </c>
      <c r="O142" s="23">
        <v>1003</v>
      </c>
      <c r="P142" s="431">
        <v>10080</v>
      </c>
      <c r="Q142" s="549">
        <v>7275</v>
      </c>
      <c r="R142" s="156">
        <v>2845</v>
      </c>
      <c r="S142" s="431">
        <v>32451</v>
      </c>
    </row>
    <row r="143" spans="1:19" s="632" customFormat="1" ht="20.25" customHeight="1">
      <c r="B143" s="157" t="s">
        <v>816</v>
      </c>
      <c r="C143" s="23">
        <f t="shared" si="7"/>
        <v>14097</v>
      </c>
      <c r="D143" s="23">
        <f t="shared" si="7"/>
        <v>7438</v>
      </c>
      <c r="E143" s="23">
        <f t="shared" si="7"/>
        <v>67514</v>
      </c>
      <c r="G143" s="548" t="s">
        <v>816</v>
      </c>
      <c r="H143" s="848">
        <v>3961</v>
      </c>
      <c r="I143" s="23">
        <v>1803</v>
      </c>
      <c r="J143" s="849">
        <v>18620</v>
      </c>
      <c r="K143" s="848">
        <v>1676</v>
      </c>
      <c r="L143" s="23">
        <v>1587</v>
      </c>
      <c r="M143" s="849">
        <v>8908</v>
      </c>
      <c r="N143" s="848">
        <v>2170</v>
      </c>
      <c r="O143" s="23">
        <v>1203</v>
      </c>
      <c r="P143" s="431">
        <v>11330</v>
      </c>
      <c r="Q143" s="549">
        <v>6290</v>
      </c>
      <c r="R143" s="156">
        <v>2845</v>
      </c>
      <c r="S143" s="431">
        <v>28656</v>
      </c>
    </row>
    <row r="144" spans="1:19" s="632" customFormat="1" ht="20.25" customHeight="1">
      <c r="B144" s="157" t="s">
        <v>817</v>
      </c>
      <c r="C144" s="23">
        <f t="shared" si="7"/>
        <v>13512</v>
      </c>
      <c r="D144" s="23">
        <f t="shared" si="7"/>
        <v>6361</v>
      </c>
      <c r="E144" s="23">
        <f t="shared" si="7"/>
        <v>64033</v>
      </c>
      <c r="G144" s="548" t="s">
        <v>817</v>
      </c>
      <c r="H144" s="848">
        <v>3763</v>
      </c>
      <c r="I144" s="23">
        <v>1655</v>
      </c>
      <c r="J144" s="849">
        <v>17491</v>
      </c>
      <c r="K144" s="848">
        <v>2060</v>
      </c>
      <c r="L144" s="23">
        <v>1177</v>
      </c>
      <c r="M144" s="849">
        <v>10949</v>
      </c>
      <c r="N144" s="848">
        <v>1159</v>
      </c>
      <c r="O144" s="23">
        <v>556</v>
      </c>
      <c r="P144" s="431">
        <v>5930</v>
      </c>
      <c r="Q144" s="549">
        <v>6530</v>
      </c>
      <c r="R144" s="156">
        <v>2973</v>
      </c>
      <c r="S144" s="431">
        <v>29663</v>
      </c>
    </row>
    <row r="145" spans="1:19" s="632" customFormat="1" ht="20.25" customHeight="1">
      <c r="B145" s="157" t="s">
        <v>405</v>
      </c>
      <c r="C145" s="23">
        <f t="shared" si="7"/>
        <v>12997</v>
      </c>
      <c r="D145" s="23">
        <f t="shared" si="7"/>
        <v>5579</v>
      </c>
      <c r="E145" s="23">
        <f t="shared" si="7"/>
        <v>61414</v>
      </c>
      <c r="G145" s="548" t="s">
        <v>405</v>
      </c>
      <c r="H145" s="848">
        <v>4320</v>
      </c>
      <c r="I145" s="23">
        <v>1854</v>
      </c>
      <c r="J145" s="849">
        <v>20715</v>
      </c>
      <c r="K145" s="848">
        <v>2922</v>
      </c>
      <c r="L145" s="23">
        <v>1328</v>
      </c>
      <c r="M145" s="849">
        <v>14640</v>
      </c>
      <c r="N145" s="848">
        <v>1451</v>
      </c>
      <c r="O145" s="23">
        <v>652</v>
      </c>
      <c r="P145" s="431">
        <v>6993</v>
      </c>
      <c r="Q145" s="549">
        <v>4304</v>
      </c>
      <c r="R145" s="156">
        <v>1745</v>
      </c>
      <c r="S145" s="431">
        <v>19066</v>
      </c>
    </row>
    <row r="146" spans="1:19" s="632" customFormat="1" ht="20.25" customHeight="1">
      <c r="B146" s="157" t="s">
        <v>406</v>
      </c>
      <c r="C146" s="23">
        <f t="shared" si="7"/>
        <v>17438</v>
      </c>
      <c r="D146" s="23">
        <f t="shared" si="7"/>
        <v>7809</v>
      </c>
      <c r="E146" s="23">
        <f t="shared" si="7"/>
        <v>85137</v>
      </c>
      <c r="G146" s="548" t="s">
        <v>406</v>
      </c>
      <c r="H146" s="848">
        <v>4921</v>
      </c>
      <c r="I146" s="23">
        <v>2199</v>
      </c>
      <c r="J146" s="849">
        <v>24346</v>
      </c>
      <c r="K146" s="848">
        <v>3880</v>
      </c>
      <c r="L146" s="23">
        <v>1909</v>
      </c>
      <c r="M146" s="849">
        <v>20283</v>
      </c>
      <c r="N146" s="848">
        <v>1920</v>
      </c>
      <c r="O146" s="23">
        <v>916</v>
      </c>
      <c r="P146" s="431">
        <v>9903</v>
      </c>
      <c r="Q146" s="549">
        <v>6717</v>
      </c>
      <c r="R146" s="156">
        <v>2785</v>
      </c>
      <c r="S146" s="431">
        <v>30605</v>
      </c>
    </row>
    <row r="147" spans="1:19" s="632" customFormat="1" ht="20.25" customHeight="1">
      <c r="B147" s="157" t="s">
        <v>407</v>
      </c>
      <c r="C147" s="23">
        <f t="shared" si="7"/>
        <v>14526</v>
      </c>
      <c r="D147" s="23">
        <f t="shared" si="7"/>
        <v>6527</v>
      </c>
      <c r="E147" s="23">
        <f t="shared" si="7"/>
        <v>70425</v>
      </c>
      <c r="G147" s="548" t="s">
        <v>407</v>
      </c>
      <c r="H147" s="848">
        <v>3090</v>
      </c>
      <c r="I147" s="23">
        <v>1428</v>
      </c>
      <c r="J147" s="849">
        <v>15231</v>
      </c>
      <c r="K147" s="848">
        <v>1939</v>
      </c>
      <c r="L147" s="23">
        <v>1000</v>
      </c>
      <c r="M147" s="849">
        <v>11096</v>
      </c>
      <c r="N147" s="848">
        <v>1979</v>
      </c>
      <c r="O147" s="23">
        <v>900</v>
      </c>
      <c r="P147" s="431">
        <v>10315</v>
      </c>
      <c r="Q147" s="549">
        <v>7518</v>
      </c>
      <c r="R147" s="156">
        <v>3199</v>
      </c>
      <c r="S147" s="431">
        <v>33783</v>
      </c>
    </row>
    <row r="148" spans="1:19" s="632" customFormat="1" ht="20.25" customHeight="1">
      <c r="B148" s="157" t="s">
        <v>408</v>
      </c>
      <c r="C148" s="23">
        <f t="shared" si="7"/>
        <v>18479</v>
      </c>
      <c r="D148" s="23">
        <f t="shared" si="7"/>
        <v>7700</v>
      </c>
      <c r="E148" s="23">
        <f t="shared" si="7"/>
        <v>84972</v>
      </c>
      <c r="G148" s="548" t="s">
        <v>408</v>
      </c>
      <c r="H148" s="848">
        <v>4056</v>
      </c>
      <c r="I148" s="23">
        <v>1647</v>
      </c>
      <c r="J148" s="849">
        <v>19210</v>
      </c>
      <c r="K148" s="848">
        <v>2060</v>
      </c>
      <c r="L148" s="23">
        <v>899</v>
      </c>
      <c r="M148" s="849">
        <v>11064</v>
      </c>
      <c r="N148" s="848">
        <v>2289</v>
      </c>
      <c r="O148" s="23">
        <v>814</v>
      </c>
      <c r="P148" s="431">
        <v>10419</v>
      </c>
      <c r="Q148" s="549">
        <v>10074</v>
      </c>
      <c r="R148" s="156">
        <v>4340</v>
      </c>
      <c r="S148" s="431">
        <v>44279</v>
      </c>
    </row>
    <row r="149" spans="1:19" s="632" customFormat="1" ht="20.25" customHeight="1">
      <c r="B149" s="157" t="s">
        <v>409</v>
      </c>
      <c r="C149" s="23">
        <f t="shared" si="7"/>
        <v>18819</v>
      </c>
      <c r="D149" s="23">
        <f t="shared" si="7"/>
        <v>8729</v>
      </c>
      <c r="E149" s="23">
        <f t="shared" si="7"/>
        <v>85869</v>
      </c>
      <c r="G149" s="548" t="s">
        <v>409</v>
      </c>
      <c r="H149" s="848">
        <v>4161</v>
      </c>
      <c r="I149" s="23">
        <v>1911</v>
      </c>
      <c r="J149" s="849">
        <v>20022</v>
      </c>
      <c r="K149" s="848">
        <v>3588</v>
      </c>
      <c r="L149" s="23">
        <v>1775</v>
      </c>
      <c r="M149" s="849">
        <v>17802</v>
      </c>
      <c r="N149" s="848">
        <v>1679</v>
      </c>
      <c r="O149" s="23">
        <v>790</v>
      </c>
      <c r="P149" s="431">
        <v>8614</v>
      </c>
      <c r="Q149" s="549">
        <v>9391</v>
      </c>
      <c r="R149" s="156">
        <v>4253</v>
      </c>
      <c r="S149" s="431">
        <v>39431</v>
      </c>
    </row>
    <row r="150" spans="1:19" s="632" customFormat="1" ht="20.25" customHeight="1">
      <c r="B150" s="157" t="s">
        <v>1099</v>
      </c>
      <c r="C150" s="23">
        <f t="shared" si="7"/>
        <v>19302</v>
      </c>
      <c r="D150" s="23">
        <f t="shared" si="7"/>
        <v>9212</v>
      </c>
      <c r="E150" s="23">
        <f t="shared" si="7"/>
        <v>90021</v>
      </c>
      <c r="G150" s="548" t="s">
        <v>1099</v>
      </c>
      <c r="H150" s="848">
        <v>5422</v>
      </c>
      <c r="I150" s="23">
        <v>2532</v>
      </c>
      <c r="J150" s="849">
        <v>25466</v>
      </c>
      <c r="K150" s="848">
        <v>3223</v>
      </c>
      <c r="L150" s="23">
        <v>1522</v>
      </c>
      <c r="M150" s="849">
        <v>15617</v>
      </c>
      <c r="N150" s="848">
        <v>2090</v>
      </c>
      <c r="O150" s="23">
        <v>1082</v>
      </c>
      <c r="P150" s="431">
        <v>10524</v>
      </c>
      <c r="Q150" s="549">
        <v>8567</v>
      </c>
      <c r="R150" s="156">
        <v>4076</v>
      </c>
      <c r="S150" s="431">
        <v>38414</v>
      </c>
    </row>
    <row r="151" spans="1:19" s="632" customFormat="1" ht="20.25" customHeight="1" thickBot="1">
      <c r="B151" s="751" t="s">
        <v>1906</v>
      </c>
      <c r="C151" s="830">
        <f>SUM(C139:C150)</f>
        <v>195547</v>
      </c>
      <c r="D151" s="830">
        <f>SUM(D139:D150)</f>
        <v>88279</v>
      </c>
      <c r="E151" s="830">
        <f>SUM(E139:E150)</f>
        <v>925328</v>
      </c>
      <c r="G151" s="839" t="s">
        <v>1910</v>
      </c>
      <c r="H151" s="866">
        <f t="shared" ref="H151:S151" si="8">SUM(H139:H150)</f>
        <v>51972</v>
      </c>
      <c r="I151" s="867">
        <f t="shared" si="8"/>
        <v>22756</v>
      </c>
      <c r="J151" s="868">
        <f t="shared" si="8"/>
        <v>247933</v>
      </c>
      <c r="K151" s="866">
        <f t="shared" si="8"/>
        <v>33814</v>
      </c>
      <c r="L151" s="867">
        <f t="shared" si="8"/>
        <v>17360</v>
      </c>
      <c r="M151" s="868">
        <f t="shared" si="8"/>
        <v>173670</v>
      </c>
      <c r="N151" s="866">
        <f t="shared" si="8"/>
        <v>23127</v>
      </c>
      <c r="O151" s="867">
        <f t="shared" si="8"/>
        <v>11165</v>
      </c>
      <c r="P151" s="868">
        <f t="shared" si="8"/>
        <v>115946</v>
      </c>
      <c r="Q151" s="866">
        <f t="shared" si="8"/>
        <v>86634</v>
      </c>
      <c r="R151" s="867">
        <f t="shared" si="8"/>
        <v>36998</v>
      </c>
      <c r="S151" s="868">
        <f t="shared" si="8"/>
        <v>387779</v>
      </c>
    </row>
    <row r="152" spans="1:19" ht="20.25" customHeight="1">
      <c r="B152" s="346" t="s">
        <v>1912</v>
      </c>
      <c r="C152" s="612" t="s">
        <v>1919</v>
      </c>
      <c r="D152" s="612" t="s">
        <v>1920</v>
      </c>
      <c r="E152" s="612" t="s">
        <v>1921</v>
      </c>
      <c r="G152" s="632"/>
      <c r="H152" s="632"/>
      <c r="I152" s="632"/>
      <c r="J152" s="632"/>
      <c r="K152" s="632"/>
      <c r="L152" s="632"/>
    </row>
    <row r="153" spans="1:19" ht="20.25" customHeight="1" thickBot="1">
      <c r="B153" s="613"/>
      <c r="C153" s="744"/>
      <c r="D153" s="744"/>
      <c r="E153" s="744"/>
      <c r="G153" s="632"/>
      <c r="H153" s="632"/>
      <c r="I153" s="632"/>
      <c r="J153" s="632"/>
      <c r="K153" s="632"/>
      <c r="L153" s="632"/>
    </row>
    <row r="154" spans="1:19" s="632" customFormat="1" ht="20.25" customHeight="1">
      <c r="A154" s="434" t="s">
        <v>2304</v>
      </c>
      <c r="B154" s="56" t="s">
        <v>2318</v>
      </c>
      <c r="G154" s="57"/>
      <c r="H154" s="839" t="s">
        <v>1907</v>
      </c>
      <c r="I154" s="1422" t="s">
        <v>688</v>
      </c>
      <c r="J154" s="1423"/>
      <c r="K154" s="1424"/>
      <c r="L154" s="1422" t="s">
        <v>387</v>
      </c>
      <c r="M154" s="1423"/>
      <c r="N154" s="1424"/>
      <c r="O154" s="1425" t="s">
        <v>383</v>
      </c>
      <c r="P154" s="1426"/>
      <c r="Q154" s="1427"/>
    </row>
    <row r="155" spans="1:19" s="632" customFormat="1" ht="20.25" customHeight="1">
      <c r="B155" s="751" t="s">
        <v>1902</v>
      </c>
      <c r="C155" s="751" t="s">
        <v>1880</v>
      </c>
      <c r="D155" s="751" t="s">
        <v>499</v>
      </c>
      <c r="E155" s="751" t="s">
        <v>1903</v>
      </c>
      <c r="G155" s="749"/>
      <c r="H155" s="840" t="s">
        <v>1918</v>
      </c>
      <c r="I155" s="751" t="s">
        <v>369</v>
      </c>
      <c r="J155" s="751" t="s">
        <v>499</v>
      </c>
      <c r="K155" s="751" t="s">
        <v>372</v>
      </c>
      <c r="L155" s="751" t="s">
        <v>369</v>
      </c>
      <c r="M155" s="751" t="s">
        <v>499</v>
      </c>
      <c r="N155" s="751" t="s">
        <v>372</v>
      </c>
      <c r="O155" s="751" t="s">
        <v>369</v>
      </c>
      <c r="P155" s="751" t="s">
        <v>499</v>
      </c>
      <c r="Q155" s="751" t="s">
        <v>372</v>
      </c>
    </row>
    <row r="156" spans="1:19" s="632" customFormat="1" ht="20.25" customHeight="1">
      <c r="B156" s="157" t="s">
        <v>1905</v>
      </c>
      <c r="C156" s="748">
        <f>I156+L156+O156</f>
        <v>114</v>
      </c>
      <c r="D156" s="748">
        <f>J156+M156+P156</f>
        <v>194</v>
      </c>
      <c r="E156" s="748">
        <f>K156+N156+Q156</f>
        <v>90</v>
      </c>
      <c r="F156" s="637"/>
      <c r="G156" s="57"/>
      <c r="H156" s="548" t="s">
        <v>1882</v>
      </c>
      <c r="I156" s="848">
        <v>32</v>
      </c>
      <c r="J156" s="23">
        <v>47</v>
      </c>
      <c r="K156" s="849">
        <v>6</v>
      </c>
      <c r="L156" s="848">
        <v>64</v>
      </c>
      <c r="M156" s="23">
        <v>131</v>
      </c>
      <c r="N156" s="431">
        <v>66</v>
      </c>
      <c r="O156" s="848">
        <v>18</v>
      </c>
      <c r="P156" s="23">
        <v>16</v>
      </c>
      <c r="Q156" s="849">
        <v>18</v>
      </c>
    </row>
    <row r="157" spans="1:19" s="632" customFormat="1" ht="20.25" customHeight="1">
      <c r="B157" s="157" t="s">
        <v>210</v>
      </c>
      <c r="C157" s="748">
        <f t="shared" ref="C157:C162" si="9">I157+L157+O157</f>
        <v>80</v>
      </c>
      <c r="D157" s="748">
        <f t="shared" ref="D157:D162" si="10">J157+M157+P157</f>
        <v>253</v>
      </c>
      <c r="E157" s="748">
        <f t="shared" ref="E157:E162" si="11">K157+N157+Q157</f>
        <v>97</v>
      </c>
      <c r="F157" s="637"/>
      <c r="G157" s="57"/>
      <c r="H157" s="548" t="s">
        <v>210</v>
      </c>
      <c r="I157" s="848">
        <v>26</v>
      </c>
      <c r="J157" s="23">
        <v>87</v>
      </c>
      <c r="K157" s="849">
        <v>11</v>
      </c>
      <c r="L157" s="848">
        <v>46</v>
      </c>
      <c r="M157" s="23">
        <v>146</v>
      </c>
      <c r="N157" s="431">
        <v>67</v>
      </c>
      <c r="O157" s="848">
        <v>8</v>
      </c>
      <c r="P157" s="23">
        <v>20</v>
      </c>
      <c r="Q157" s="849">
        <v>19</v>
      </c>
    </row>
    <row r="158" spans="1:19" s="632" customFormat="1" ht="20.25" customHeight="1">
      <c r="B158" s="157" t="s">
        <v>814</v>
      </c>
      <c r="C158" s="748">
        <f t="shared" si="9"/>
        <v>75</v>
      </c>
      <c r="D158" s="748">
        <f t="shared" si="10"/>
        <v>230</v>
      </c>
      <c r="E158" s="748">
        <f t="shared" si="11"/>
        <v>109</v>
      </c>
      <c r="F158" s="443"/>
      <c r="G158" s="57"/>
      <c r="H158" s="548" t="s">
        <v>814</v>
      </c>
      <c r="I158" s="848">
        <v>15</v>
      </c>
      <c r="J158" s="23">
        <v>30</v>
      </c>
      <c r="K158" s="849">
        <v>9</v>
      </c>
      <c r="L158" s="848">
        <v>50</v>
      </c>
      <c r="M158" s="23">
        <v>184</v>
      </c>
      <c r="N158" s="431">
        <v>96</v>
      </c>
      <c r="O158" s="848">
        <v>10</v>
      </c>
      <c r="P158" s="23">
        <v>16</v>
      </c>
      <c r="Q158" s="849">
        <v>4</v>
      </c>
    </row>
    <row r="159" spans="1:19" s="632" customFormat="1" ht="20.25" customHeight="1">
      <c r="B159" s="157" t="s">
        <v>815</v>
      </c>
      <c r="C159" s="748">
        <f t="shared" si="9"/>
        <v>108</v>
      </c>
      <c r="D159" s="748">
        <f t="shared" si="10"/>
        <v>373</v>
      </c>
      <c r="E159" s="748">
        <f t="shared" si="11"/>
        <v>105</v>
      </c>
      <c r="F159" s="637"/>
      <c r="G159" s="57"/>
      <c r="H159" s="548" t="s">
        <v>815</v>
      </c>
      <c r="I159" s="848">
        <v>35</v>
      </c>
      <c r="J159" s="23">
        <v>101</v>
      </c>
      <c r="K159" s="849">
        <v>21</v>
      </c>
      <c r="L159" s="848">
        <v>66</v>
      </c>
      <c r="M159" s="23">
        <v>254</v>
      </c>
      <c r="N159" s="431">
        <v>73</v>
      </c>
      <c r="O159" s="848">
        <v>7</v>
      </c>
      <c r="P159" s="23">
        <v>18</v>
      </c>
      <c r="Q159" s="849">
        <v>11</v>
      </c>
    </row>
    <row r="160" spans="1:19" s="632" customFormat="1" ht="20.25" customHeight="1">
      <c r="B160" s="157" t="s">
        <v>816</v>
      </c>
      <c r="C160" s="748">
        <f t="shared" si="9"/>
        <v>99</v>
      </c>
      <c r="D160" s="748">
        <f t="shared" si="10"/>
        <v>145</v>
      </c>
      <c r="E160" s="748">
        <f t="shared" si="11"/>
        <v>55</v>
      </c>
      <c r="F160" s="637"/>
      <c r="G160" s="57"/>
      <c r="H160" s="548" t="s">
        <v>816</v>
      </c>
      <c r="I160" s="848">
        <v>65</v>
      </c>
      <c r="J160" s="23">
        <v>87</v>
      </c>
      <c r="K160" s="849">
        <v>20</v>
      </c>
      <c r="L160" s="848">
        <v>28</v>
      </c>
      <c r="M160" s="23">
        <v>46</v>
      </c>
      <c r="N160" s="431">
        <v>21</v>
      </c>
      <c r="O160" s="848">
        <v>6</v>
      </c>
      <c r="P160" s="23">
        <v>12</v>
      </c>
      <c r="Q160" s="849">
        <v>14</v>
      </c>
    </row>
    <row r="161" spans="1:22" s="632" customFormat="1" ht="20.25" customHeight="1">
      <c r="B161" s="157" t="s">
        <v>817</v>
      </c>
      <c r="C161" s="748">
        <f t="shared" si="9"/>
        <v>71</v>
      </c>
      <c r="D161" s="748">
        <f t="shared" si="10"/>
        <v>169</v>
      </c>
      <c r="E161" s="748">
        <f t="shared" si="11"/>
        <v>49</v>
      </c>
      <c r="F161" s="637"/>
      <c r="G161" s="57"/>
      <c r="H161" s="548" t="s">
        <v>817</v>
      </c>
      <c r="I161" s="848">
        <v>22</v>
      </c>
      <c r="J161" s="23">
        <v>31</v>
      </c>
      <c r="K161" s="849">
        <v>11</v>
      </c>
      <c r="L161" s="848">
        <v>41</v>
      </c>
      <c r="M161" s="23">
        <v>131</v>
      </c>
      <c r="N161" s="431">
        <v>31</v>
      </c>
      <c r="O161" s="848">
        <v>8</v>
      </c>
      <c r="P161" s="23">
        <v>7</v>
      </c>
      <c r="Q161" s="849">
        <v>7</v>
      </c>
    </row>
    <row r="162" spans="1:22" s="632" customFormat="1" ht="20.25" customHeight="1">
      <c r="B162" s="157" t="s">
        <v>405</v>
      </c>
      <c r="C162" s="748">
        <f t="shared" si="9"/>
        <v>136</v>
      </c>
      <c r="D162" s="748">
        <f t="shared" si="10"/>
        <v>479</v>
      </c>
      <c r="E162" s="748">
        <f t="shared" si="11"/>
        <v>106</v>
      </c>
      <c r="F162" s="637"/>
      <c r="G162" s="57"/>
      <c r="H162" s="548" t="s">
        <v>405</v>
      </c>
      <c r="I162" s="848">
        <v>63</v>
      </c>
      <c r="J162" s="23">
        <v>88</v>
      </c>
      <c r="K162" s="849">
        <v>9</v>
      </c>
      <c r="L162" s="848">
        <v>66</v>
      </c>
      <c r="M162" s="23">
        <v>359</v>
      </c>
      <c r="N162" s="431">
        <v>65</v>
      </c>
      <c r="O162" s="848">
        <v>7</v>
      </c>
      <c r="P162" s="23">
        <v>32</v>
      </c>
      <c r="Q162" s="849">
        <v>32</v>
      </c>
    </row>
    <row r="163" spans="1:22" s="632" customFormat="1" ht="20.25" customHeight="1">
      <c r="B163" s="157" t="s">
        <v>406</v>
      </c>
      <c r="C163" s="748">
        <f>I163+L163+O163</f>
        <v>68</v>
      </c>
      <c r="D163" s="748">
        <f>J163+M163+P163</f>
        <v>176</v>
      </c>
      <c r="E163" s="748">
        <f>K163+N163+Q163</f>
        <v>83</v>
      </c>
      <c r="F163" s="637"/>
      <c r="G163" s="57"/>
      <c r="H163" s="548" t="s">
        <v>406</v>
      </c>
      <c r="I163" s="848">
        <v>16</v>
      </c>
      <c r="J163" s="23">
        <v>58</v>
      </c>
      <c r="K163" s="849">
        <v>2</v>
      </c>
      <c r="L163" s="848">
        <v>46</v>
      </c>
      <c r="M163" s="23">
        <v>110</v>
      </c>
      <c r="N163" s="850">
        <v>78</v>
      </c>
      <c r="O163" s="848">
        <v>6</v>
      </c>
      <c r="P163" s="23">
        <v>8</v>
      </c>
      <c r="Q163" s="849">
        <v>3</v>
      </c>
    </row>
    <row r="164" spans="1:22" s="632" customFormat="1" ht="20.25" customHeight="1">
      <c r="B164" s="157" t="s">
        <v>407</v>
      </c>
      <c r="C164" s="748">
        <f t="shared" ref="C164:C166" si="12">I164+L164+O164</f>
        <v>62</v>
      </c>
      <c r="D164" s="748">
        <f t="shared" ref="D164:D166" si="13">J164+M164+P164</f>
        <v>159</v>
      </c>
      <c r="E164" s="748">
        <f t="shared" ref="E164:E166" si="14">K164+N164+Q164</f>
        <v>39</v>
      </c>
      <c r="F164" s="637"/>
      <c r="G164" s="57"/>
      <c r="H164" s="548" t="s">
        <v>407</v>
      </c>
      <c r="I164" s="848">
        <v>16</v>
      </c>
      <c r="J164" s="23">
        <v>14</v>
      </c>
      <c r="K164" s="849">
        <v>3</v>
      </c>
      <c r="L164" s="848">
        <v>43</v>
      </c>
      <c r="M164" s="23">
        <v>141</v>
      </c>
      <c r="N164" s="850">
        <v>33</v>
      </c>
      <c r="O164" s="848">
        <v>3</v>
      </c>
      <c r="P164" s="23">
        <v>4</v>
      </c>
      <c r="Q164" s="849">
        <v>3</v>
      </c>
    </row>
    <row r="165" spans="1:22" s="632" customFormat="1" ht="20.25" customHeight="1">
      <c r="B165" s="157" t="s">
        <v>408</v>
      </c>
      <c r="C165" s="748">
        <f t="shared" si="12"/>
        <v>112</v>
      </c>
      <c r="D165" s="748">
        <f t="shared" si="13"/>
        <v>239</v>
      </c>
      <c r="E165" s="748">
        <f t="shared" si="14"/>
        <v>159</v>
      </c>
      <c r="F165" s="637"/>
      <c r="G165" s="57"/>
      <c r="H165" s="548" t="s">
        <v>408</v>
      </c>
      <c r="I165" s="848">
        <v>33</v>
      </c>
      <c r="J165" s="23">
        <v>44</v>
      </c>
      <c r="K165" s="849">
        <v>19</v>
      </c>
      <c r="L165" s="848">
        <v>66</v>
      </c>
      <c r="M165" s="23">
        <v>169</v>
      </c>
      <c r="N165" s="850">
        <v>121</v>
      </c>
      <c r="O165" s="848">
        <v>13</v>
      </c>
      <c r="P165" s="23">
        <v>26</v>
      </c>
      <c r="Q165" s="849">
        <v>19</v>
      </c>
    </row>
    <row r="166" spans="1:22" s="632" customFormat="1" ht="20.25" customHeight="1">
      <c r="B166" s="157" t="s">
        <v>409</v>
      </c>
      <c r="C166" s="748">
        <f t="shared" si="12"/>
        <v>108</v>
      </c>
      <c r="D166" s="748">
        <f t="shared" si="13"/>
        <v>410</v>
      </c>
      <c r="E166" s="748">
        <f t="shared" si="14"/>
        <v>142</v>
      </c>
      <c r="F166" s="637"/>
      <c r="G166" s="57"/>
      <c r="H166" s="548" t="s">
        <v>409</v>
      </c>
      <c r="I166" s="848">
        <v>23</v>
      </c>
      <c r="J166" s="23">
        <v>23</v>
      </c>
      <c r="K166" s="849">
        <v>12</v>
      </c>
      <c r="L166" s="848">
        <v>75</v>
      </c>
      <c r="M166" s="23">
        <v>374</v>
      </c>
      <c r="N166" s="851">
        <v>126</v>
      </c>
      <c r="O166" s="848">
        <v>10</v>
      </c>
      <c r="P166" s="23">
        <v>13</v>
      </c>
      <c r="Q166" s="849">
        <v>4</v>
      </c>
    </row>
    <row r="167" spans="1:22" s="632" customFormat="1" ht="20.25" customHeight="1">
      <c r="B167" s="157" t="s">
        <v>1099</v>
      </c>
      <c r="C167" s="748">
        <v>131</v>
      </c>
      <c r="D167" s="748">
        <v>342</v>
      </c>
      <c r="E167" s="748">
        <v>154</v>
      </c>
      <c r="F167" s="637"/>
      <c r="G167" s="57"/>
      <c r="H167" s="548" t="s">
        <v>1099</v>
      </c>
      <c r="I167" s="848">
        <v>35</v>
      </c>
      <c r="J167" s="23">
        <v>51</v>
      </c>
      <c r="K167" s="849">
        <v>15</v>
      </c>
      <c r="L167" s="848">
        <v>87</v>
      </c>
      <c r="M167" s="23">
        <v>279</v>
      </c>
      <c r="N167" s="852">
        <v>133</v>
      </c>
      <c r="O167" s="848">
        <v>9</v>
      </c>
      <c r="P167" s="23">
        <v>12</v>
      </c>
      <c r="Q167" s="849">
        <v>6</v>
      </c>
    </row>
    <row r="168" spans="1:22" s="632" customFormat="1" ht="20.25" customHeight="1" thickBot="1">
      <c r="B168" s="751" t="s">
        <v>1906</v>
      </c>
      <c r="C168" s="865">
        <f>SUM(C156:C167)</f>
        <v>1164</v>
      </c>
      <c r="D168" s="865">
        <f>SUM(D156:D167)</f>
        <v>3169</v>
      </c>
      <c r="E168" s="865">
        <f>SUM(E156:E167)</f>
        <v>1188</v>
      </c>
      <c r="F168" s="631"/>
      <c r="G168" s="57"/>
      <c r="H168" s="839" t="s">
        <v>1910</v>
      </c>
      <c r="I168" s="866">
        <f t="shared" ref="I168:K168" si="15">SUM(I156:I167)</f>
        <v>381</v>
      </c>
      <c r="J168" s="867">
        <f t="shared" si="15"/>
        <v>661</v>
      </c>
      <c r="K168" s="868">
        <f t="shared" si="15"/>
        <v>138</v>
      </c>
      <c r="L168" s="866">
        <f t="shared" ref="L168:Q168" si="16">SUM(L156:L167)</f>
        <v>678</v>
      </c>
      <c r="M168" s="867">
        <f t="shared" si="16"/>
        <v>2324</v>
      </c>
      <c r="N168" s="868">
        <f t="shared" si="16"/>
        <v>910</v>
      </c>
      <c r="O168" s="866">
        <f t="shared" si="16"/>
        <v>105</v>
      </c>
      <c r="P168" s="867">
        <f t="shared" si="16"/>
        <v>184</v>
      </c>
      <c r="Q168" s="868">
        <f t="shared" si="16"/>
        <v>140</v>
      </c>
    </row>
    <row r="169" spans="1:22" ht="20.25" customHeight="1">
      <c r="B169" s="346" t="s">
        <v>1912</v>
      </c>
      <c r="C169" s="347" t="s">
        <v>1922</v>
      </c>
      <c r="D169" s="347" t="s">
        <v>1923</v>
      </c>
      <c r="E169" s="347" t="s">
        <v>1483</v>
      </c>
      <c r="F169" s="355"/>
      <c r="R169" s="632"/>
      <c r="S169" s="632"/>
      <c r="T169" s="632"/>
      <c r="U169" s="632"/>
      <c r="V169" s="632"/>
    </row>
    <row r="170" spans="1:22" s="632" customFormat="1" ht="20.25" customHeight="1" thickBot="1">
      <c r="C170" s="631"/>
      <c r="D170" s="631"/>
      <c r="E170" s="631"/>
      <c r="F170" s="631"/>
      <c r="H170" s="55"/>
      <c r="I170" s="55"/>
      <c r="J170" s="55"/>
      <c r="M170" s="55"/>
    </row>
    <row r="171" spans="1:22" ht="20.25" customHeight="1">
      <c r="A171" s="434" t="s">
        <v>2305</v>
      </c>
      <c r="B171" s="55" t="s">
        <v>2319</v>
      </c>
      <c r="G171" s="632"/>
      <c r="H171" s="839" t="s">
        <v>713</v>
      </c>
      <c r="I171" s="1422" t="s">
        <v>2386</v>
      </c>
      <c r="J171" s="1423"/>
      <c r="K171" s="1424"/>
      <c r="L171" s="1422" t="s">
        <v>688</v>
      </c>
      <c r="M171" s="1423"/>
      <c r="N171" s="1424"/>
      <c r="O171" s="1425" t="s">
        <v>387</v>
      </c>
      <c r="P171" s="1426"/>
      <c r="Q171" s="1427"/>
      <c r="R171" s="632"/>
      <c r="S171" s="632"/>
      <c r="T171" s="632"/>
    </row>
    <row r="172" spans="1:22" ht="20.25" customHeight="1">
      <c r="A172" s="632"/>
      <c r="B172" s="751" t="s">
        <v>498</v>
      </c>
      <c r="C172" s="752" t="s">
        <v>1880</v>
      </c>
      <c r="D172" s="752" t="s">
        <v>499</v>
      </c>
      <c r="E172" s="757" t="s">
        <v>1881</v>
      </c>
      <c r="F172" s="72"/>
      <c r="G172" s="357"/>
      <c r="H172" s="840" t="s">
        <v>1918</v>
      </c>
      <c r="I172" s="751" t="s">
        <v>369</v>
      </c>
      <c r="J172" s="751" t="s">
        <v>499</v>
      </c>
      <c r="K172" s="751" t="s">
        <v>372</v>
      </c>
      <c r="L172" s="751" t="s">
        <v>369</v>
      </c>
      <c r="M172" s="751" t="s">
        <v>499</v>
      </c>
      <c r="N172" s="751" t="s">
        <v>372</v>
      </c>
      <c r="O172" s="751" t="s">
        <v>369</v>
      </c>
      <c r="P172" s="751" t="s">
        <v>499</v>
      </c>
      <c r="Q172" s="751" t="s">
        <v>372</v>
      </c>
    </row>
    <row r="173" spans="1:22" ht="20.25" customHeight="1">
      <c r="A173" s="632"/>
      <c r="B173" s="157" t="s">
        <v>1905</v>
      </c>
      <c r="C173" s="748">
        <f t="shared" ref="C173:C179" si="17">I173+L173+O173</f>
        <v>36</v>
      </c>
      <c r="D173" s="748">
        <f t="shared" ref="D173:D179" si="18">J173+M173+P173</f>
        <v>65</v>
      </c>
      <c r="E173" s="748">
        <f t="shared" ref="E173:E179" si="19">K173+N173+Q173</f>
        <v>22</v>
      </c>
      <c r="F173" s="635"/>
      <c r="H173" s="548" t="s">
        <v>514</v>
      </c>
      <c r="I173" s="848">
        <v>17</v>
      </c>
      <c r="J173" s="23">
        <v>53</v>
      </c>
      <c r="K173" s="849">
        <v>15</v>
      </c>
      <c r="L173" s="848">
        <v>6</v>
      </c>
      <c r="M173" s="23">
        <v>7</v>
      </c>
      <c r="N173" s="431">
        <v>4</v>
      </c>
      <c r="O173" s="848">
        <v>13</v>
      </c>
      <c r="P173" s="23">
        <v>5</v>
      </c>
      <c r="Q173" s="849">
        <v>3</v>
      </c>
    </row>
    <row r="174" spans="1:22" ht="20.25" customHeight="1">
      <c r="A174" s="632"/>
      <c r="B174" s="157" t="s">
        <v>210</v>
      </c>
      <c r="C174" s="748">
        <f t="shared" si="17"/>
        <v>56</v>
      </c>
      <c r="D174" s="748">
        <f t="shared" si="18"/>
        <v>119</v>
      </c>
      <c r="E174" s="748">
        <f t="shared" si="19"/>
        <v>74</v>
      </c>
      <c r="F174" s="633"/>
      <c r="H174" s="548" t="s">
        <v>210</v>
      </c>
      <c r="I174" s="848">
        <v>35</v>
      </c>
      <c r="J174" s="23">
        <v>74</v>
      </c>
      <c r="K174" s="849">
        <v>54</v>
      </c>
      <c r="L174" s="848">
        <v>4</v>
      </c>
      <c r="M174" s="23">
        <v>13</v>
      </c>
      <c r="N174" s="431">
        <v>0</v>
      </c>
      <c r="O174" s="848">
        <v>17</v>
      </c>
      <c r="P174" s="23">
        <v>32</v>
      </c>
      <c r="Q174" s="849">
        <v>20</v>
      </c>
    </row>
    <row r="175" spans="1:22" ht="20.25" customHeight="1">
      <c r="A175" s="632"/>
      <c r="B175" s="157" t="s">
        <v>814</v>
      </c>
      <c r="C175" s="748">
        <f t="shared" si="17"/>
        <v>53</v>
      </c>
      <c r="D175" s="748">
        <f t="shared" si="18"/>
        <v>63</v>
      </c>
      <c r="E175" s="748">
        <f t="shared" si="19"/>
        <v>33</v>
      </c>
      <c r="F175" s="633"/>
      <c r="H175" s="548" t="s">
        <v>814</v>
      </c>
      <c r="I175" s="848">
        <v>34</v>
      </c>
      <c r="J175" s="23">
        <v>55</v>
      </c>
      <c r="K175" s="849">
        <v>27</v>
      </c>
      <c r="L175" s="848">
        <v>7</v>
      </c>
      <c r="M175" s="23">
        <v>6</v>
      </c>
      <c r="N175" s="431">
        <v>4</v>
      </c>
      <c r="O175" s="848">
        <v>12</v>
      </c>
      <c r="P175" s="23">
        <v>2</v>
      </c>
      <c r="Q175" s="849">
        <v>2</v>
      </c>
    </row>
    <row r="176" spans="1:22" ht="20.25" customHeight="1">
      <c r="A176" s="632"/>
      <c r="B176" s="157" t="s">
        <v>815</v>
      </c>
      <c r="C176" s="748">
        <f t="shared" si="17"/>
        <v>305</v>
      </c>
      <c r="D176" s="748">
        <f t="shared" si="18"/>
        <v>482</v>
      </c>
      <c r="E176" s="748">
        <f t="shared" si="19"/>
        <v>409</v>
      </c>
      <c r="F176" s="635"/>
      <c r="H176" s="548" t="s">
        <v>815</v>
      </c>
      <c r="I176" s="848">
        <v>280</v>
      </c>
      <c r="J176" s="23">
        <v>445</v>
      </c>
      <c r="K176" s="849">
        <v>397</v>
      </c>
      <c r="L176" s="848">
        <v>12</v>
      </c>
      <c r="M176" s="23">
        <v>31</v>
      </c>
      <c r="N176" s="431">
        <v>6</v>
      </c>
      <c r="O176" s="848">
        <v>13</v>
      </c>
      <c r="P176" s="23">
        <v>6</v>
      </c>
      <c r="Q176" s="849">
        <v>6</v>
      </c>
    </row>
    <row r="177" spans="1:17" ht="20.25" customHeight="1">
      <c r="A177" s="632"/>
      <c r="B177" s="157" t="s">
        <v>816</v>
      </c>
      <c r="C177" s="748">
        <f t="shared" si="17"/>
        <v>112</v>
      </c>
      <c r="D177" s="748">
        <f t="shared" si="18"/>
        <v>169</v>
      </c>
      <c r="E177" s="748">
        <f t="shared" si="19"/>
        <v>138</v>
      </c>
      <c r="F177" s="512"/>
      <c r="H177" s="548" t="s">
        <v>816</v>
      </c>
      <c r="I177" s="848">
        <v>49</v>
      </c>
      <c r="J177" s="23">
        <v>103</v>
      </c>
      <c r="K177" s="849">
        <v>129</v>
      </c>
      <c r="L177" s="848">
        <v>50</v>
      </c>
      <c r="M177" s="23">
        <v>59</v>
      </c>
      <c r="N177" s="431">
        <v>4</v>
      </c>
      <c r="O177" s="848">
        <v>13</v>
      </c>
      <c r="P177" s="23">
        <v>7</v>
      </c>
      <c r="Q177" s="849">
        <v>5</v>
      </c>
    </row>
    <row r="178" spans="1:17" ht="20.25" customHeight="1">
      <c r="A178" s="632"/>
      <c r="B178" s="157" t="s">
        <v>817</v>
      </c>
      <c r="C178" s="748">
        <f t="shared" si="17"/>
        <v>66</v>
      </c>
      <c r="D178" s="748">
        <f t="shared" si="18"/>
        <v>85</v>
      </c>
      <c r="E178" s="748">
        <f t="shared" si="19"/>
        <v>89</v>
      </c>
      <c r="F178" s="439"/>
      <c r="H178" s="548" t="s">
        <v>817</v>
      </c>
      <c r="I178" s="848">
        <v>28</v>
      </c>
      <c r="J178" s="23">
        <v>46</v>
      </c>
      <c r="K178" s="849">
        <v>83</v>
      </c>
      <c r="L178" s="848">
        <v>14</v>
      </c>
      <c r="M178" s="23">
        <v>39</v>
      </c>
      <c r="N178" s="431">
        <v>6</v>
      </c>
      <c r="O178" s="848">
        <v>24</v>
      </c>
      <c r="P178" s="23">
        <v>0</v>
      </c>
      <c r="Q178" s="849">
        <v>0</v>
      </c>
    </row>
    <row r="179" spans="1:17" ht="20.25" customHeight="1">
      <c r="A179" s="632"/>
      <c r="B179" s="157" t="s">
        <v>405</v>
      </c>
      <c r="C179" s="748">
        <f t="shared" si="17"/>
        <v>26</v>
      </c>
      <c r="D179" s="748">
        <f t="shared" si="18"/>
        <v>32</v>
      </c>
      <c r="E179" s="748">
        <f t="shared" si="19"/>
        <v>19</v>
      </c>
      <c r="F179" s="439"/>
      <c r="H179" s="548" t="s">
        <v>405</v>
      </c>
      <c r="I179" s="848">
        <v>14</v>
      </c>
      <c r="J179" s="23">
        <v>19</v>
      </c>
      <c r="K179" s="849">
        <v>13</v>
      </c>
      <c r="L179" s="848">
        <v>4</v>
      </c>
      <c r="M179" s="23">
        <v>9</v>
      </c>
      <c r="N179" s="431">
        <v>1</v>
      </c>
      <c r="O179" s="848">
        <v>8</v>
      </c>
      <c r="P179" s="23">
        <v>4</v>
      </c>
      <c r="Q179" s="849">
        <v>5</v>
      </c>
    </row>
    <row r="180" spans="1:17" ht="20.25" customHeight="1">
      <c r="A180" s="632"/>
      <c r="B180" s="157" t="s">
        <v>406</v>
      </c>
      <c r="C180" s="748">
        <f>I180+L180+O180</f>
        <v>61</v>
      </c>
      <c r="D180" s="748">
        <f>J180+M180+P180</f>
        <v>101</v>
      </c>
      <c r="E180" s="748">
        <f>K180+N180+Q180</f>
        <v>35</v>
      </c>
      <c r="F180" s="512"/>
      <c r="H180" s="548" t="s">
        <v>406</v>
      </c>
      <c r="I180" s="848">
        <v>23</v>
      </c>
      <c r="J180" s="23">
        <v>58</v>
      </c>
      <c r="K180" s="849">
        <v>16</v>
      </c>
      <c r="L180" s="848">
        <v>13</v>
      </c>
      <c r="M180" s="23">
        <v>24</v>
      </c>
      <c r="N180" s="850">
        <v>7</v>
      </c>
      <c r="O180" s="848">
        <v>25</v>
      </c>
      <c r="P180" s="23">
        <v>19</v>
      </c>
      <c r="Q180" s="849">
        <v>12</v>
      </c>
    </row>
    <row r="181" spans="1:17" ht="20.25" customHeight="1">
      <c r="A181" s="632"/>
      <c r="B181" s="157" t="s">
        <v>407</v>
      </c>
      <c r="C181" s="748">
        <f t="shared" ref="C181:C185" si="20">I181+L181+O181</f>
        <v>48</v>
      </c>
      <c r="D181" s="748">
        <f t="shared" ref="D181:D185" si="21">J181+M181+P181</f>
        <v>66</v>
      </c>
      <c r="E181" s="748">
        <f t="shared" ref="E181:E185" si="22">K181+N181+Q181</f>
        <v>26</v>
      </c>
      <c r="F181" s="439"/>
      <c r="H181" s="548" t="s">
        <v>407</v>
      </c>
      <c r="I181" s="848">
        <v>25</v>
      </c>
      <c r="J181" s="23">
        <v>41</v>
      </c>
      <c r="K181" s="849">
        <v>20</v>
      </c>
      <c r="L181" s="848">
        <v>8</v>
      </c>
      <c r="M181" s="23">
        <v>9</v>
      </c>
      <c r="N181" s="850">
        <v>2</v>
      </c>
      <c r="O181" s="848">
        <v>15</v>
      </c>
      <c r="P181" s="23">
        <v>16</v>
      </c>
      <c r="Q181" s="849">
        <v>4</v>
      </c>
    </row>
    <row r="182" spans="1:17" ht="20.25" customHeight="1">
      <c r="A182" s="632"/>
      <c r="B182" s="157" t="s">
        <v>408</v>
      </c>
      <c r="C182" s="748">
        <f t="shared" si="20"/>
        <v>62</v>
      </c>
      <c r="D182" s="748">
        <f t="shared" si="21"/>
        <v>91</v>
      </c>
      <c r="E182" s="748">
        <f t="shared" si="22"/>
        <v>66</v>
      </c>
      <c r="F182" s="439"/>
      <c r="H182" s="548" t="s">
        <v>408</v>
      </c>
      <c r="I182" s="848">
        <v>45</v>
      </c>
      <c r="J182" s="23">
        <v>59</v>
      </c>
      <c r="K182" s="849">
        <v>64</v>
      </c>
      <c r="L182" s="848">
        <v>6</v>
      </c>
      <c r="M182" s="23">
        <v>29</v>
      </c>
      <c r="N182" s="850">
        <v>1</v>
      </c>
      <c r="O182" s="848">
        <v>11</v>
      </c>
      <c r="P182" s="23">
        <v>3</v>
      </c>
      <c r="Q182" s="849">
        <v>1</v>
      </c>
    </row>
    <row r="183" spans="1:17" ht="20.25" customHeight="1">
      <c r="A183" s="632"/>
      <c r="B183" s="548" t="s">
        <v>409</v>
      </c>
      <c r="C183" s="748">
        <f t="shared" si="20"/>
        <v>63</v>
      </c>
      <c r="D183" s="748">
        <f t="shared" si="21"/>
        <v>103</v>
      </c>
      <c r="E183" s="748">
        <f t="shared" si="22"/>
        <v>55</v>
      </c>
      <c r="F183" s="634"/>
      <c r="H183" s="548" t="s">
        <v>409</v>
      </c>
      <c r="I183" s="848">
        <v>44</v>
      </c>
      <c r="J183" s="23">
        <v>80</v>
      </c>
      <c r="K183" s="849">
        <v>51</v>
      </c>
      <c r="L183" s="848">
        <v>11</v>
      </c>
      <c r="M183" s="23">
        <v>12</v>
      </c>
      <c r="N183" s="851">
        <v>3</v>
      </c>
      <c r="O183" s="848">
        <v>8</v>
      </c>
      <c r="P183" s="23">
        <v>11</v>
      </c>
      <c r="Q183" s="849">
        <v>1</v>
      </c>
    </row>
    <row r="184" spans="1:17" ht="20.25" customHeight="1">
      <c r="A184" s="632"/>
      <c r="B184" s="157" t="s">
        <v>1099</v>
      </c>
      <c r="C184" s="748">
        <v>40</v>
      </c>
      <c r="D184" s="748">
        <v>74</v>
      </c>
      <c r="E184" s="748">
        <v>55</v>
      </c>
      <c r="F184" s="635"/>
      <c r="H184" s="548" t="s">
        <v>1099</v>
      </c>
      <c r="I184" s="848">
        <v>16</v>
      </c>
      <c r="J184" s="23">
        <v>22</v>
      </c>
      <c r="K184" s="849">
        <v>14</v>
      </c>
      <c r="L184" s="848">
        <v>10</v>
      </c>
      <c r="M184" s="23">
        <v>36</v>
      </c>
      <c r="N184" s="852">
        <v>7</v>
      </c>
      <c r="O184" s="848">
        <v>14</v>
      </c>
      <c r="P184" s="23">
        <v>16</v>
      </c>
      <c r="Q184" s="849">
        <v>1</v>
      </c>
    </row>
    <row r="185" spans="1:17" ht="20.25" customHeight="1" thickBot="1">
      <c r="A185" s="632"/>
      <c r="B185" s="751" t="s">
        <v>1906</v>
      </c>
      <c r="C185" s="829">
        <f t="shared" si="20"/>
        <v>928</v>
      </c>
      <c r="D185" s="829">
        <f t="shared" si="21"/>
        <v>1450</v>
      </c>
      <c r="E185" s="829">
        <f t="shared" si="22"/>
        <v>988</v>
      </c>
      <c r="F185" s="638"/>
      <c r="H185" s="839" t="s">
        <v>453</v>
      </c>
      <c r="I185" s="866">
        <f t="shared" ref="I185:K185" si="23">SUM(I173:I184)</f>
        <v>610</v>
      </c>
      <c r="J185" s="867">
        <f t="shared" si="23"/>
        <v>1055</v>
      </c>
      <c r="K185" s="868">
        <f t="shared" si="23"/>
        <v>883</v>
      </c>
      <c r="L185" s="866">
        <f t="shared" ref="L185:Q185" si="24">SUM(L173:L184)</f>
        <v>145</v>
      </c>
      <c r="M185" s="867">
        <f t="shared" si="24"/>
        <v>274</v>
      </c>
      <c r="N185" s="868">
        <f t="shared" si="24"/>
        <v>45</v>
      </c>
      <c r="O185" s="866">
        <f t="shared" si="24"/>
        <v>173</v>
      </c>
      <c r="P185" s="867">
        <f t="shared" si="24"/>
        <v>121</v>
      </c>
      <c r="Q185" s="868">
        <f t="shared" si="24"/>
        <v>60</v>
      </c>
    </row>
    <row r="186" spans="1:17" ht="20.25" customHeight="1">
      <c r="B186" s="346" t="s">
        <v>1912</v>
      </c>
      <c r="C186" s="347" t="s">
        <v>1922</v>
      </c>
      <c r="D186" s="347" t="s">
        <v>1923</v>
      </c>
      <c r="E186" s="347" t="s">
        <v>1483</v>
      </c>
      <c r="F186" s="355"/>
    </row>
    <row r="187" spans="1:17" ht="20.25" customHeight="1">
      <c r="A187" s="632"/>
      <c r="B187" s="613"/>
      <c r="C187" s="355"/>
      <c r="D187" s="355"/>
      <c r="E187" s="354"/>
      <c r="F187" s="355"/>
    </row>
    <row r="188" spans="1:17" ht="20.25" customHeight="1">
      <c r="A188" s="434" t="s">
        <v>2306</v>
      </c>
      <c r="B188" s="55" t="s">
        <v>2320</v>
      </c>
    </row>
    <row r="189" spans="1:17" ht="20.25" customHeight="1">
      <c r="B189" s="751" t="s">
        <v>498</v>
      </c>
      <c r="C189" s="751" t="s">
        <v>1880</v>
      </c>
      <c r="D189" s="739" t="s">
        <v>1924</v>
      </c>
      <c r="E189" s="752" t="s">
        <v>1925</v>
      </c>
    </row>
    <row r="190" spans="1:17" ht="20.25" customHeight="1">
      <c r="B190" s="157" t="s">
        <v>1905</v>
      </c>
      <c r="C190" s="592">
        <v>2248</v>
      </c>
      <c r="D190" s="592">
        <v>723</v>
      </c>
      <c r="E190" s="592">
        <v>739</v>
      </c>
    </row>
    <row r="191" spans="1:17" ht="20.25" customHeight="1">
      <c r="B191" s="157" t="s">
        <v>210</v>
      </c>
      <c r="C191" s="23">
        <v>2340</v>
      </c>
      <c r="D191" s="882">
        <v>839</v>
      </c>
      <c r="E191" s="882">
        <v>760</v>
      </c>
    </row>
    <row r="192" spans="1:17" ht="20.25" customHeight="1">
      <c r="B192" s="157" t="s">
        <v>814</v>
      </c>
      <c r="C192" s="23">
        <v>2785</v>
      </c>
      <c r="D192" s="882">
        <v>1123</v>
      </c>
      <c r="E192" s="23">
        <f>1128+12</f>
        <v>1140</v>
      </c>
    </row>
    <row r="193" spans="1:10" ht="20.25" customHeight="1">
      <c r="B193" s="157" t="s">
        <v>815</v>
      </c>
      <c r="C193" s="23">
        <v>2678</v>
      </c>
      <c r="D193" s="882">
        <v>570</v>
      </c>
      <c r="E193" s="23">
        <v>1890</v>
      </c>
    </row>
    <row r="194" spans="1:10" ht="20.25" customHeight="1">
      <c r="B194" s="157" t="s">
        <v>816</v>
      </c>
      <c r="C194" s="23">
        <v>3162</v>
      </c>
      <c r="D194" s="882">
        <v>712</v>
      </c>
      <c r="E194" s="23">
        <v>2867</v>
      </c>
    </row>
    <row r="195" spans="1:10" ht="20.25" customHeight="1">
      <c r="B195" s="157" t="s">
        <v>817</v>
      </c>
      <c r="C195" s="23">
        <v>3198</v>
      </c>
      <c r="D195" s="882">
        <v>572</v>
      </c>
      <c r="E195" s="23">
        <v>2440</v>
      </c>
      <c r="H195" s="357"/>
      <c r="J195" s="357"/>
    </row>
    <row r="196" spans="1:10" ht="20.25" customHeight="1">
      <c r="B196" s="157" t="s">
        <v>405</v>
      </c>
      <c r="C196" s="23">
        <v>4392</v>
      </c>
      <c r="D196" s="882">
        <v>802</v>
      </c>
      <c r="E196" s="23">
        <f>792+19+1961</f>
        <v>2772</v>
      </c>
    </row>
    <row r="197" spans="1:10" ht="20.25" customHeight="1">
      <c r="B197" s="157" t="s">
        <v>406</v>
      </c>
      <c r="C197" s="23">
        <v>4855</v>
      </c>
      <c r="D197" s="882">
        <v>915</v>
      </c>
      <c r="E197" s="23">
        <v>3273</v>
      </c>
    </row>
    <row r="198" spans="1:10" ht="20.25" customHeight="1">
      <c r="B198" s="157" t="s">
        <v>407</v>
      </c>
      <c r="C198" s="23">
        <v>2874</v>
      </c>
      <c r="D198" s="882">
        <v>1078</v>
      </c>
      <c r="E198" s="23">
        <f>1101+28+2228</f>
        <v>3357</v>
      </c>
      <c r="F198" s="72"/>
    </row>
    <row r="199" spans="1:10" ht="20.25" customHeight="1">
      <c r="B199" s="157" t="s">
        <v>408</v>
      </c>
      <c r="C199" s="23">
        <v>2965</v>
      </c>
      <c r="D199" s="23">
        <v>1170</v>
      </c>
      <c r="E199" s="23">
        <v>3402</v>
      </c>
      <c r="F199" s="357"/>
    </row>
    <row r="200" spans="1:10" ht="20.25" customHeight="1">
      <c r="B200" s="157" t="s">
        <v>409</v>
      </c>
      <c r="C200" s="23">
        <v>2181</v>
      </c>
      <c r="D200" s="23">
        <v>1477</v>
      </c>
      <c r="E200" s="23">
        <f>1104+9+2285</f>
        <v>3398</v>
      </c>
    </row>
    <row r="201" spans="1:10" ht="20.25" customHeight="1">
      <c r="B201" s="157" t="s">
        <v>1099</v>
      </c>
      <c r="C201" s="23">
        <v>2896</v>
      </c>
      <c r="D201" s="23">
        <v>1695</v>
      </c>
      <c r="E201" s="23">
        <v>4701</v>
      </c>
    </row>
    <row r="202" spans="1:10" ht="20.25" customHeight="1">
      <c r="B202" s="751" t="s">
        <v>1906</v>
      </c>
      <c r="C202" s="830">
        <f>SUM(C190:C201)</f>
        <v>36574</v>
      </c>
      <c r="D202" s="830">
        <f>SUM(D190:D201)</f>
        <v>11676</v>
      </c>
      <c r="E202" s="830">
        <f>SUM(E190:E201)</f>
        <v>30739</v>
      </c>
    </row>
    <row r="203" spans="1:10" ht="20.25" customHeight="1">
      <c r="B203" s="346" t="s">
        <v>1912</v>
      </c>
      <c r="C203" s="356" t="s">
        <v>2400</v>
      </c>
      <c r="D203" s="356" t="s">
        <v>2445</v>
      </c>
      <c r="E203" s="897" t="s">
        <v>2460</v>
      </c>
    </row>
    <row r="204" spans="1:10" ht="20.25" customHeight="1">
      <c r="B204" s="613"/>
      <c r="C204" s="355"/>
      <c r="D204" s="355"/>
      <c r="E204" s="354"/>
    </row>
    <row r="205" spans="1:10" ht="20.25" customHeight="1">
      <c r="A205" s="434" t="s">
        <v>2307</v>
      </c>
      <c r="B205" s="56" t="s">
        <v>2321</v>
      </c>
      <c r="C205" s="632"/>
      <c r="D205" s="632"/>
      <c r="E205" s="632"/>
    </row>
    <row r="206" spans="1:10" ht="20.25" customHeight="1">
      <c r="B206" s="751" t="s">
        <v>370</v>
      </c>
      <c r="C206" s="751" t="s">
        <v>499</v>
      </c>
      <c r="D206" s="754" t="s">
        <v>280</v>
      </c>
      <c r="E206" s="57"/>
    </row>
    <row r="207" spans="1:10" ht="20.25" customHeight="1">
      <c r="B207" s="157" t="s">
        <v>514</v>
      </c>
      <c r="C207" s="23">
        <v>1496</v>
      </c>
      <c r="D207" s="23">
        <v>6544</v>
      </c>
      <c r="E207" s="357"/>
    </row>
    <row r="208" spans="1:10" ht="20.25" customHeight="1">
      <c r="B208" s="157" t="s">
        <v>210</v>
      </c>
      <c r="C208" s="156">
        <v>1646</v>
      </c>
      <c r="D208" s="156">
        <v>12285</v>
      </c>
      <c r="E208" s="357"/>
    </row>
    <row r="209" spans="1:10" ht="20.25" customHeight="1">
      <c r="B209" s="157" t="s">
        <v>814</v>
      </c>
      <c r="C209" s="23">
        <v>1819</v>
      </c>
      <c r="D209" s="23">
        <v>6641</v>
      </c>
      <c r="E209" s="440"/>
    </row>
    <row r="210" spans="1:10" ht="20.25" customHeight="1">
      <c r="B210" s="157" t="s">
        <v>815</v>
      </c>
      <c r="C210" s="23">
        <v>3121</v>
      </c>
      <c r="D210" s="23">
        <v>15231</v>
      </c>
      <c r="E210" s="637"/>
    </row>
    <row r="211" spans="1:10" ht="20.25" customHeight="1">
      <c r="B211" s="157" t="s">
        <v>816</v>
      </c>
      <c r="C211" s="23">
        <v>2680</v>
      </c>
      <c r="D211" s="23">
        <v>17130</v>
      </c>
      <c r="E211" s="637"/>
    </row>
    <row r="212" spans="1:10" ht="20.25" customHeight="1">
      <c r="B212" s="157" t="s">
        <v>817</v>
      </c>
      <c r="C212" s="837">
        <v>2679</v>
      </c>
      <c r="D212" s="837">
        <v>17047</v>
      </c>
      <c r="E212" s="637"/>
    </row>
    <row r="213" spans="1:10" ht="20.25" customHeight="1">
      <c r="B213" s="157" t="s">
        <v>405</v>
      </c>
      <c r="C213" s="23">
        <v>3107</v>
      </c>
      <c r="D213" s="23">
        <v>17823</v>
      </c>
      <c r="E213" s="637"/>
    </row>
    <row r="214" spans="1:10" ht="20.25" customHeight="1">
      <c r="B214" s="157" t="s">
        <v>406</v>
      </c>
      <c r="C214" s="23">
        <v>2600</v>
      </c>
      <c r="D214" s="23">
        <v>17315</v>
      </c>
      <c r="E214" s="637"/>
    </row>
    <row r="215" spans="1:10" ht="20.25" customHeight="1">
      <c r="B215" s="157" t="s">
        <v>407</v>
      </c>
      <c r="C215" s="23">
        <v>2395</v>
      </c>
      <c r="D215" s="23">
        <v>15028</v>
      </c>
      <c r="E215" s="637"/>
    </row>
    <row r="216" spans="1:10" ht="20.25" customHeight="1">
      <c r="B216" s="157" t="s">
        <v>408</v>
      </c>
      <c r="C216" s="23">
        <v>2426</v>
      </c>
      <c r="D216" s="23">
        <v>15381</v>
      </c>
      <c r="E216" s="637"/>
    </row>
    <row r="217" spans="1:10" ht="20.25" customHeight="1">
      <c r="B217" s="157" t="s">
        <v>409</v>
      </c>
      <c r="C217" s="23">
        <v>2845</v>
      </c>
      <c r="D217" s="23">
        <v>12451</v>
      </c>
      <c r="E217" s="637"/>
    </row>
    <row r="218" spans="1:10" ht="20.25" customHeight="1">
      <c r="B218" s="639" t="s">
        <v>1099</v>
      </c>
      <c r="C218" s="23">
        <v>2481</v>
      </c>
      <c r="D218" s="23">
        <v>16028</v>
      </c>
      <c r="E218" s="637"/>
    </row>
    <row r="219" spans="1:10" ht="20.25" customHeight="1">
      <c r="B219" s="751" t="s">
        <v>367</v>
      </c>
      <c r="C219" s="830">
        <f>SUM(C207:C218)</f>
        <v>29295</v>
      </c>
      <c r="D219" s="830">
        <f>SUM(D207:D218)</f>
        <v>168904</v>
      </c>
      <c r="E219" s="631"/>
    </row>
    <row r="220" spans="1:10" ht="20.25" customHeight="1">
      <c r="B220" s="632"/>
      <c r="C220" s="631"/>
      <c r="D220" s="631"/>
      <c r="E220" s="631"/>
    </row>
    <row r="221" spans="1:10" s="599" customFormat="1" ht="20.25" customHeight="1">
      <c r="A221" s="434" t="s">
        <v>2308</v>
      </c>
      <c r="B221" s="56" t="s">
        <v>2486</v>
      </c>
      <c r="D221" s="75"/>
      <c r="G221" s="55"/>
      <c r="H221" s="839" t="s">
        <v>713</v>
      </c>
      <c r="I221" s="839" t="s">
        <v>2395</v>
      </c>
      <c r="J221" s="754" t="s">
        <v>2396</v>
      </c>
    </row>
    <row r="222" spans="1:10" s="632" customFormat="1" ht="20.25" customHeight="1">
      <c r="B222" s="751" t="s">
        <v>498</v>
      </c>
      <c r="C222" s="751" t="s">
        <v>1870</v>
      </c>
      <c r="D222" s="864" t="s">
        <v>2398</v>
      </c>
      <c r="H222" s="751" t="s">
        <v>498</v>
      </c>
      <c r="I222" s="751" t="s">
        <v>366</v>
      </c>
      <c r="J222" s="751" t="s">
        <v>366</v>
      </c>
    </row>
    <row r="223" spans="1:10" s="632" customFormat="1" ht="20.25" customHeight="1">
      <c r="A223" s="434"/>
      <c r="B223" s="157" t="s">
        <v>1882</v>
      </c>
      <c r="C223" s="695">
        <f t="shared" ref="C223:C233" si="25">I223+J223</f>
        <v>2285</v>
      </c>
      <c r="H223" s="157" t="s">
        <v>1097</v>
      </c>
      <c r="I223" s="602">
        <v>1554</v>
      </c>
      <c r="J223" s="602">
        <v>731</v>
      </c>
    </row>
    <row r="224" spans="1:10" s="632" customFormat="1" ht="20.25" customHeight="1">
      <c r="A224" s="434"/>
      <c r="B224" s="157" t="s">
        <v>210</v>
      </c>
      <c r="C224" s="695">
        <f t="shared" si="25"/>
        <v>2226</v>
      </c>
      <c r="H224" s="157" t="s">
        <v>210</v>
      </c>
      <c r="I224" s="602">
        <v>1563</v>
      </c>
      <c r="J224" s="602">
        <v>663</v>
      </c>
    </row>
    <row r="225" spans="1:10" s="632" customFormat="1" ht="20.25" customHeight="1">
      <c r="A225" s="434"/>
      <c r="B225" s="157" t="s">
        <v>814</v>
      </c>
      <c r="C225" s="695">
        <f t="shared" si="25"/>
        <v>2703</v>
      </c>
      <c r="H225" s="157" t="s">
        <v>814</v>
      </c>
      <c r="I225" s="602">
        <v>1967</v>
      </c>
      <c r="J225" s="602">
        <v>736</v>
      </c>
    </row>
    <row r="226" spans="1:10" s="632" customFormat="1" ht="20.25" customHeight="1">
      <c r="A226" s="434"/>
      <c r="B226" s="157" t="s">
        <v>815</v>
      </c>
      <c r="C226" s="695">
        <f t="shared" si="25"/>
        <v>1883</v>
      </c>
      <c r="H226" s="157" t="s">
        <v>815</v>
      </c>
      <c r="I226" s="602">
        <v>1350</v>
      </c>
      <c r="J226" s="602">
        <v>533</v>
      </c>
    </row>
    <row r="227" spans="1:10" s="632" customFormat="1" ht="20.25" customHeight="1">
      <c r="A227" s="434"/>
      <c r="B227" s="157" t="s">
        <v>816</v>
      </c>
      <c r="C227" s="695">
        <f t="shared" si="25"/>
        <v>2421</v>
      </c>
      <c r="H227" s="157" t="s">
        <v>816</v>
      </c>
      <c r="I227" s="602">
        <v>1800</v>
      </c>
      <c r="J227" s="602">
        <v>621</v>
      </c>
    </row>
    <row r="228" spans="1:10" s="632" customFormat="1" ht="20.25" customHeight="1">
      <c r="A228" s="434"/>
      <c r="B228" s="157" t="s">
        <v>817</v>
      </c>
      <c r="C228" s="695">
        <f t="shared" si="25"/>
        <v>1649</v>
      </c>
      <c r="H228" s="157" t="s">
        <v>817</v>
      </c>
      <c r="I228" s="602">
        <v>1210</v>
      </c>
      <c r="J228" s="602">
        <v>439</v>
      </c>
    </row>
    <row r="229" spans="1:10" s="632" customFormat="1" ht="20.25" customHeight="1">
      <c r="A229" s="434"/>
      <c r="B229" s="157" t="s">
        <v>405</v>
      </c>
      <c r="C229" s="695">
        <f t="shared" si="25"/>
        <v>2236</v>
      </c>
      <c r="H229" s="157" t="s">
        <v>405</v>
      </c>
      <c r="I229" s="602">
        <v>1491</v>
      </c>
      <c r="J229" s="602">
        <v>745</v>
      </c>
    </row>
    <row r="230" spans="1:10" s="632" customFormat="1" ht="20.25" customHeight="1">
      <c r="A230" s="434"/>
      <c r="B230" s="157" t="s">
        <v>406</v>
      </c>
      <c r="C230" s="695">
        <f t="shared" si="25"/>
        <v>2383</v>
      </c>
      <c r="H230" s="157" t="s">
        <v>406</v>
      </c>
      <c r="I230" s="602">
        <v>1534</v>
      </c>
      <c r="J230" s="602">
        <v>849</v>
      </c>
    </row>
    <row r="231" spans="1:10" s="632" customFormat="1" ht="20.25" customHeight="1">
      <c r="A231" s="434"/>
      <c r="B231" s="157" t="s">
        <v>407</v>
      </c>
      <c r="C231" s="695">
        <f t="shared" si="25"/>
        <v>2000</v>
      </c>
      <c r="H231" s="157" t="s">
        <v>407</v>
      </c>
      <c r="I231" s="602">
        <v>1345</v>
      </c>
      <c r="J231" s="602">
        <v>655</v>
      </c>
    </row>
    <row r="232" spans="1:10" s="632" customFormat="1" ht="20.25" customHeight="1">
      <c r="A232" s="434"/>
      <c r="B232" s="157" t="s">
        <v>408</v>
      </c>
      <c r="C232" s="695">
        <f t="shared" si="25"/>
        <v>1912</v>
      </c>
      <c r="H232" s="157" t="s">
        <v>408</v>
      </c>
      <c r="I232" s="602">
        <v>1321</v>
      </c>
      <c r="J232" s="602">
        <v>591</v>
      </c>
    </row>
    <row r="233" spans="1:10" s="632" customFormat="1" ht="20.25" customHeight="1">
      <c r="A233" s="434"/>
      <c r="B233" s="157" t="s">
        <v>409</v>
      </c>
      <c r="C233" s="695">
        <f t="shared" si="25"/>
        <v>3738</v>
      </c>
      <c r="H233" s="157" t="s">
        <v>409</v>
      </c>
      <c r="I233" s="695">
        <v>3050</v>
      </c>
      <c r="J233" s="695">
        <v>688</v>
      </c>
    </row>
    <row r="234" spans="1:10" s="632" customFormat="1" ht="20.25" customHeight="1">
      <c r="A234" s="434"/>
      <c r="B234" s="157" t="s">
        <v>1099</v>
      </c>
      <c r="C234" s="695">
        <f>I234+J234</f>
        <v>7025</v>
      </c>
      <c r="H234" s="157" t="s">
        <v>1099</v>
      </c>
      <c r="I234" s="695">
        <v>6424</v>
      </c>
      <c r="J234" s="695">
        <v>601</v>
      </c>
    </row>
    <row r="235" spans="1:10" s="632" customFormat="1" ht="20.25" customHeight="1">
      <c r="A235" s="434"/>
      <c r="B235" s="751" t="s">
        <v>1883</v>
      </c>
      <c r="C235" s="869">
        <f>SUM(C223:C234)</f>
        <v>32461</v>
      </c>
      <c r="H235" s="751" t="s">
        <v>367</v>
      </c>
      <c r="I235" s="869">
        <f>SUM(I223:I234)</f>
        <v>24609</v>
      </c>
      <c r="J235" s="869">
        <f>SUM(J223:J234)</f>
        <v>7852</v>
      </c>
    </row>
    <row r="236" spans="1:10" ht="20.25" customHeight="1">
      <c r="B236" s="346" t="s">
        <v>1884</v>
      </c>
      <c r="C236" s="347" t="s">
        <v>2397</v>
      </c>
      <c r="D236" s="632"/>
      <c r="E236" s="632"/>
      <c r="F236" s="355"/>
      <c r="H236" s="632"/>
      <c r="I236" s="632"/>
    </row>
    <row r="237" spans="1:10" s="632" customFormat="1" ht="20.25" customHeight="1">
      <c r="A237" s="434"/>
      <c r="C237" s="631"/>
      <c r="D237" s="631"/>
      <c r="E237" s="631"/>
      <c r="F237" s="631"/>
    </row>
    <row r="238" spans="1:10" ht="20.25" customHeight="1">
      <c r="A238" s="434" t="s">
        <v>2309</v>
      </c>
      <c r="B238" s="437" t="s">
        <v>2207</v>
      </c>
    </row>
    <row r="239" spans="1:10" ht="20.25" customHeight="1">
      <c r="A239" s="632"/>
      <c r="B239" s="751" t="s">
        <v>498</v>
      </c>
      <c r="C239" s="754" t="s">
        <v>1952</v>
      </c>
      <c r="D239" s="754" t="s">
        <v>807</v>
      </c>
      <c r="E239" s="754" t="s">
        <v>1951</v>
      </c>
      <c r="F239" s="754" t="s">
        <v>1953</v>
      </c>
      <c r="H239" s="57"/>
    </row>
    <row r="240" spans="1:10" ht="20.25" customHeight="1">
      <c r="A240" s="632"/>
      <c r="B240" s="157" t="s">
        <v>1905</v>
      </c>
      <c r="C240" s="748">
        <v>39</v>
      </c>
      <c r="D240" s="748">
        <v>35</v>
      </c>
      <c r="E240" s="748">
        <v>20</v>
      </c>
      <c r="F240" s="748">
        <v>48</v>
      </c>
      <c r="H240" s="689"/>
    </row>
    <row r="241" spans="1:8" ht="20.25" customHeight="1">
      <c r="A241" s="632"/>
      <c r="B241" s="157" t="s">
        <v>210</v>
      </c>
      <c r="C241" s="748">
        <v>35</v>
      </c>
      <c r="D241" s="748">
        <v>29</v>
      </c>
      <c r="E241" s="748">
        <v>15</v>
      </c>
      <c r="F241" s="748">
        <v>32</v>
      </c>
      <c r="H241" s="689"/>
    </row>
    <row r="242" spans="1:8" ht="20.25" customHeight="1">
      <c r="A242" s="632"/>
      <c r="B242" s="157" t="s">
        <v>814</v>
      </c>
      <c r="C242" s="891"/>
      <c r="D242" s="891"/>
      <c r="E242" s="891"/>
      <c r="F242" s="891"/>
      <c r="G242" s="886" t="s">
        <v>2444</v>
      </c>
      <c r="H242" s="689"/>
    </row>
    <row r="243" spans="1:8" ht="20.25" customHeight="1">
      <c r="A243" s="632"/>
      <c r="B243" s="157" t="s">
        <v>815</v>
      </c>
      <c r="C243" s="891"/>
      <c r="D243" s="891"/>
      <c r="E243" s="891"/>
      <c r="F243" s="891"/>
      <c r="G243" s="886" t="s">
        <v>2446</v>
      </c>
      <c r="H243" s="357"/>
    </row>
    <row r="244" spans="1:8" ht="20.25" customHeight="1">
      <c r="A244" s="632"/>
      <c r="B244" s="157" t="s">
        <v>816</v>
      </c>
      <c r="C244" s="748">
        <v>15</v>
      </c>
      <c r="D244" s="891"/>
      <c r="E244" s="748">
        <v>8</v>
      </c>
      <c r="F244" s="748">
        <v>21</v>
      </c>
      <c r="H244" s="357"/>
    </row>
    <row r="245" spans="1:8" ht="20.25" customHeight="1">
      <c r="A245" s="632"/>
      <c r="B245" s="157" t="s">
        <v>817</v>
      </c>
      <c r="C245" s="891"/>
      <c r="D245" s="891"/>
      <c r="E245" s="891"/>
      <c r="F245" s="891"/>
      <c r="G245" s="886" t="s">
        <v>326</v>
      </c>
      <c r="H245" s="357"/>
    </row>
    <row r="246" spans="1:8" ht="20.25" customHeight="1">
      <c r="A246" s="632"/>
      <c r="B246" s="157" t="s">
        <v>405</v>
      </c>
      <c r="C246" s="891"/>
      <c r="D246" s="891"/>
      <c r="E246" s="891"/>
      <c r="F246" s="891"/>
      <c r="G246" s="886" t="s">
        <v>326</v>
      </c>
      <c r="H246" s="357"/>
    </row>
    <row r="247" spans="1:8" ht="20.25" customHeight="1">
      <c r="A247" s="632"/>
      <c r="B247" s="157" t="s">
        <v>406</v>
      </c>
      <c r="C247" s="891"/>
      <c r="D247" s="891"/>
      <c r="E247" s="891"/>
      <c r="F247" s="891"/>
      <c r="G247" s="886" t="s">
        <v>326</v>
      </c>
      <c r="H247" s="357"/>
    </row>
    <row r="248" spans="1:8" ht="20.25" customHeight="1">
      <c r="A248" s="632"/>
      <c r="B248" s="157" t="s">
        <v>407</v>
      </c>
      <c r="C248" s="891"/>
      <c r="D248" s="891"/>
      <c r="E248" s="891"/>
      <c r="F248" s="891"/>
      <c r="G248" s="886" t="s">
        <v>326</v>
      </c>
      <c r="H248" s="357"/>
    </row>
    <row r="249" spans="1:8" ht="20.25" customHeight="1">
      <c r="A249" s="632"/>
      <c r="B249" s="157" t="s">
        <v>408</v>
      </c>
      <c r="C249" s="891"/>
      <c r="D249" s="891"/>
      <c r="E249" s="891"/>
      <c r="F249" s="891"/>
      <c r="G249" s="886" t="s">
        <v>2487</v>
      </c>
      <c r="H249" s="357"/>
    </row>
    <row r="250" spans="1:8" ht="20.25" customHeight="1">
      <c r="A250" s="632"/>
      <c r="B250" s="157" t="s">
        <v>409</v>
      </c>
      <c r="C250" s="891"/>
      <c r="D250" s="891"/>
      <c r="E250" s="891"/>
      <c r="F250" s="891"/>
      <c r="G250" s="886" t="s">
        <v>2461</v>
      </c>
      <c r="H250" s="357"/>
    </row>
    <row r="251" spans="1:8" ht="20.25" customHeight="1">
      <c r="A251" s="632"/>
      <c r="B251" s="157" t="s">
        <v>1099</v>
      </c>
      <c r="C251" s="891"/>
      <c r="D251" s="891"/>
      <c r="E251" s="891"/>
      <c r="F251" s="891"/>
      <c r="G251" s="886" t="s">
        <v>2461</v>
      </c>
      <c r="H251" s="357"/>
    </row>
    <row r="252" spans="1:8" ht="20.25" customHeight="1">
      <c r="A252" s="632"/>
      <c r="B252" s="751" t="s">
        <v>1906</v>
      </c>
      <c r="C252" s="869">
        <f>SUM(C240:C251)</f>
        <v>89</v>
      </c>
      <c r="D252" s="869">
        <f>SUM(D240:D251)</f>
        <v>64</v>
      </c>
      <c r="E252" s="869">
        <f>SUM(E240:E251)</f>
        <v>43</v>
      </c>
      <c r="F252" s="869">
        <f>SUM(F240:F251)</f>
        <v>101</v>
      </c>
      <c r="H252" s="631"/>
    </row>
    <row r="253" spans="1:8" ht="20.25" customHeight="1">
      <c r="B253" s="346" t="s">
        <v>1912</v>
      </c>
      <c r="C253" s="347" t="s">
        <v>1955</v>
      </c>
      <c r="D253" s="347" t="s">
        <v>1961</v>
      </c>
      <c r="E253" s="347" t="s">
        <v>1955</v>
      </c>
      <c r="F253" s="347" t="s">
        <v>1955</v>
      </c>
      <c r="H253" s="355"/>
    </row>
    <row r="254" spans="1:8" s="632" customFormat="1" ht="20.25" customHeight="1">
      <c r="C254" s="631"/>
      <c r="D254" s="631"/>
      <c r="E254" s="631"/>
      <c r="F254" s="631"/>
    </row>
    <row r="255" spans="1:8" ht="20.25" customHeight="1">
      <c r="A255" s="434" t="s">
        <v>2310</v>
      </c>
      <c r="B255" s="55" t="s">
        <v>1928</v>
      </c>
    </row>
    <row r="256" spans="1:8" ht="20.25" customHeight="1">
      <c r="B256" s="751" t="s">
        <v>498</v>
      </c>
      <c r="C256" s="751" t="s">
        <v>1880</v>
      </c>
      <c r="D256" s="751" t="s">
        <v>1929</v>
      </c>
      <c r="E256" s="752" t="s">
        <v>1925</v>
      </c>
    </row>
    <row r="257" spans="1:5" ht="20.25" customHeight="1">
      <c r="B257" s="157" t="s">
        <v>1905</v>
      </c>
      <c r="C257" s="156">
        <v>100</v>
      </c>
      <c r="D257" s="598">
        <v>78</v>
      </c>
      <c r="E257" s="156">
        <v>1216</v>
      </c>
    </row>
    <row r="258" spans="1:5" ht="20.25" customHeight="1">
      <c r="B258" s="157" t="s">
        <v>210</v>
      </c>
      <c r="C258" s="826">
        <v>85</v>
      </c>
      <c r="D258" s="826">
        <v>149</v>
      </c>
      <c r="E258" s="826">
        <v>1303</v>
      </c>
    </row>
    <row r="259" spans="1:5" ht="20.25" customHeight="1">
      <c r="B259" s="157" t="s">
        <v>814</v>
      </c>
      <c r="C259" s="156">
        <v>95</v>
      </c>
      <c r="D259" s="598">
        <v>250</v>
      </c>
      <c r="E259" s="156">
        <v>2761</v>
      </c>
    </row>
    <row r="260" spans="1:5" ht="20.25" customHeight="1">
      <c r="B260" s="157" t="s">
        <v>815</v>
      </c>
      <c r="C260" s="156">
        <v>72</v>
      </c>
      <c r="D260" s="598">
        <v>129</v>
      </c>
      <c r="E260" s="156">
        <v>1360</v>
      </c>
    </row>
    <row r="261" spans="1:5" ht="20.25" customHeight="1">
      <c r="B261" s="157" t="s">
        <v>816</v>
      </c>
      <c r="C261" s="156">
        <v>65</v>
      </c>
      <c r="D261" s="598">
        <v>226</v>
      </c>
      <c r="E261" s="156">
        <v>2334</v>
      </c>
    </row>
    <row r="262" spans="1:5" ht="20.25" customHeight="1">
      <c r="B262" s="157" t="s">
        <v>817</v>
      </c>
      <c r="C262" s="156">
        <v>61</v>
      </c>
      <c r="D262" s="598">
        <v>241</v>
      </c>
      <c r="E262" s="156">
        <v>2256</v>
      </c>
    </row>
    <row r="263" spans="1:5" ht="20.25" customHeight="1">
      <c r="B263" s="157" t="s">
        <v>405</v>
      </c>
      <c r="C263" s="156">
        <v>49</v>
      </c>
      <c r="D263" s="598">
        <v>741</v>
      </c>
      <c r="E263" s="156">
        <v>15504</v>
      </c>
    </row>
    <row r="264" spans="1:5" ht="20.25" customHeight="1">
      <c r="B264" s="157" t="s">
        <v>406</v>
      </c>
      <c r="C264" s="156">
        <v>43</v>
      </c>
      <c r="D264" s="598">
        <v>839</v>
      </c>
      <c r="E264" s="156">
        <v>9563</v>
      </c>
    </row>
    <row r="265" spans="1:5" ht="20.25" customHeight="1">
      <c r="B265" s="157" t="s">
        <v>407</v>
      </c>
      <c r="C265" s="156">
        <v>106</v>
      </c>
      <c r="D265" s="598">
        <v>148</v>
      </c>
      <c r="E265" s="156">
        <v>1576</v>
      </c>
    </row>
    <row r="266" spans="1:5" ht="20.25" customHeight="1">
      <c r="B266" s="157" t="s">
        <v>408</v>
      </c>
      <c r="C266" s="156">
        <v>118</v>
      </c>
      <c r="D266" s="598">
        <v>212</v>
      </c>
      <c r="E266" s="156">
        <v>1852</v>
      </c>
    </row>
    <row r="267" spans="1:5" ht="20.25" customHeight="1">
      <c r="B267" s="548" t="s">
        <v>409</v>
      </c>
      <c r="C267" s="156">
        <v>88</v>
      </c>
      <c r="D267" s="156">
        <v>134</v>
      </c>
      <c r="E267" s="156">
        <v>1674</v>
      </c>
    </row>
    <row r="268" spans="1:5" ht="20.25" customHeight="1">
      <c r="B268" s="157" t="s">
        <v>1099</v>
      </c>
      <c r="C268" s="156">
        <v>47</v>
      </c>
      <c r="D268" s="598">
        <v>60</v>
      </c>
      <c r="E268" s="156">
        <v>691</v>
      </c>
    </row>
    <row r="269" spans="1:5" ht="20.25" customHeight="1">
      <c r="B269" s="751" t="s">
        <v>1906</v>
      </c>
      <c r="C269" s="870">
        <f>SUM(C257:C268)</f>
        <v>929</v>
      </c>
      <c r="D269" s="870">
        <f>SUM(D257:D268)</f>
        <v>3207</v>
      </c>
      <c r="E269" s="739">
        <f>SUM(E257:E268)</f>
        <v>42090</v>
      </c>
    </row>
    <row r="270" spans="1:5" ht="20.25" customHeight="1">
      <c r="B270" s="346" t="s">
        <v>1912</v>
      </c>
      <c r="C270" s="347" t="s">
        <v>1930</v>
      </c>
      <c r="D270" s="624" t="s">
        <v>1931</v>
      </c>
      <c r="E270" s="625" t="s">
        <v>1932</v>
      </c>
    </row>
    <row r="271" spans="1:5" ht="20.25" customHeight="1">
      <c r="A271" s="632"/>
    </row>
    <row r="272" spans="1:5" ht="20.25" customHeight="1">
      <c r="A272" s="434" t="s">
        <v>2311</v>
      </c>
      <c r="B272" s="55" t="s">
        <v>1933</v>
      </c>
    </row>
    <row r="273" spans="1:4" ht="20.25" customHeight="1">
      <c r="B273" s="751" t="s">
        <v>498</v>
      </c>
      <c r="C273" s="751" t="s">
        <v>1880</v>
      </c>
      <c r="D273" s="752" t="s">
        <v>1925</v>
      </c>
    </row>
    <row r="274" spans="1:4" ht="20.25" customHeight="1">
      <c r="B274" s="157" t="s">
        <v>1905</v>
      </c>
      <c r="C274" s="745">
        <v>7</v>
      </c>
      <c r="D274" s="745">
        <v>43</v>
      </c>
    </row>
    <row r="275" spans="1:4" ht="20.25" customHeight="1">
      <c r="B275" s="157" t="s">
        <v>210</v>
      </c>
      <c r="C275" s="745">
        <v>10</v>
      </c>
      <c r="D275" s="745">
        <v>49</v>
      </c>
    </row>
    <row r="276" spans="1:4" ht="20.25" customHeight="1">
      <c r="B276" s="157" t="s">
        <v>814</v>
      </c>
      <c r="C276" s="745">
        <v>3</v>
      </c>
      <c r="D276" s="745">
        <v>23</v>
      </c>
    </row>
    <row r="277" spans="1:4" ht="20.25" customHeight="1">
      <c r="B277" s="157" t="s">
        <v>815</v>
      </c>
      <c r="C277" s="745">
        <v>8</v>
      </c>
      <c r="D277" s="745">
        <v>40</v>
      </c>
    </row>
    <row r="278" spans="1:4" ht="20.25" customHeight="1">
      <c r="B278" s="157" t="s">
        <v>816</v>
      </c>
      <c r="C278" s="745">
        <v>7</v>
      </c>
      <c r="D278" s="745">
        <v>58</v>
      </c>
    </row>
    <row r="279" spans="1:4" ht="20.25" customHeight="1">
      <c r="B279" s="157" t="s">
        <v>817</v>
      </c>
      <c r="C279" s="745">
        <v>8</v>
      </c>
      <c r="D279" s="745">
        <v>64</v>
      </c>
    </row>
    <row r="280" spans="1:4" ht="20.25" customHeight="1">
      <c r="B280" s="157" t="s">
        <v>405</v>
      </c>
      <c r="C280" s="745">
        <v>8</v>
      </c>
      <c r="D280" s="745">
        <v>82</v>
      </c>
    </row>
    <row r="281" spans="1:4" ht="20.25" customHeight="1">
      <c r="B281" s="157" t="s">
        <v>406</v>
      </c>
      <c r="C281" s="745">
        <v>13</v>
      </c>
      <c r="D281" s="745">
        <v>136</v>
      </c>
    </row>
    <row r="282" spans="1:4" ht="20.25" customHeight="1">
      <c r="B282" s="157" t="s">
        <v>407</v>
      </c>
      <c r="C282" s="745">
        <v>8</v>
      </c>
      <c r="D282" s="745">
        <v>63</v>
      </c>
    </row>
    <row r="283" spans="1:4" ht="20.25" customHeight="1">
      <c r="B283" s="157" t="s">
        <v>408</v>
      </c>
      <c r="C283" s="745">
        <v>10</v>
      </c>
      <c r="D283" s="745">
        <v>84</v>
      </c>
    </row>
    <row r="284" spans="1:4" ht="20.25" customHeight="1">
      <c r="B284" s="157" t="s">
        <v>409</v>
      </c>
      <c r="C284" s="750">
        <v>12</v>
      </c>
      <c r="D284" s="750">
        <v>137</v>
      </c>
    </row>
    <row r="285" spans="1:4" ht="20.25" customHeight="1">
      <c r="B285" s="157" t="s">
        <v>1099</v>
      </c>
      <c r="C285" s="745">
        <v>9</v>
      </c>
      <c r="D285" s="745">
        <v>87</v>
      </c>
    </row>
    <row r="286" spans="1:4" ht="20.25" customHeight="1">
      <c r="B286" s="751" t="s">
        <v>1906</v>
      </c>
      <c r="C286" s="865">
        <f>SUM(C274:C285)</f>
        <v>103</v>
      </c>
      <c r="D286" s="865">
        <f>SUM(D274:D285)</f>
        <v>866</v>
      </c>
    </row>
    <row r="287" spans="1:4" ht="20.25" customHeight="1">
      <c r="B287" s="346" t="s">
        <v>1912</v>
      </c>
      <c r="C287" s="347" t="s">
        <v>1930</v>
      </c>
      <c r="D287" s="347" t="s">
        <v>1934</v>
      </c>
    </row>
    <row r="288" spans="1:4" s="632" customFormat="1" ht="20.25" customHeight="1">
      <c r="A288" s="434"/>
      <c r="C288" s="631"/>
      <c r="D288" s="631"/>
    </row>
    <row r="289" spans="1:11" ht="20.25" customHeight="1">
      <c r="A289" s="434" t="s">
        <v>2312</v>
      </c>
      <c r="B289" s="437" t="s">
        <v>2208</v>
      </c>
    </row>
    <row r="290" spans="1:11" ht="20.25" customHeight="1">
      <c r="B290" s="751" t="s">
        <v>370</v>
      </c>
      <c r="C290" s="754" t="s">
        <v>1956</v>
      </c>
      <c r="D290" s="751" t="s">
        <v>368</v>
      </c>
      <c r="E290" s="754" t="s">
        <v>1957</v>
      </c>
      <c r="F290" s="632"/>
      <c r="G290" s="57"/>
      <c r="H290" s="632"/>
    </row>
    <row r="291" spans="1:11" ht="20.25" customHeight="1">
      <c r="B291" s="157" t="s">
        <v>514</v>
      </c>
      <c r="C291" s="745">
        <v>429</v>
      </c>
      <c r="D291" s="745">
        <v>3257</v>
      </c>
      <c r="E291" s="745">
        <v>35</v>
      </c>
      <c r="F291" s="57"/>
      <c r="G291" s="74"/>
      <c r="H291" s="74"/>
      <c r="K291" s="57"/>
    </row>
    <row r="292" spans="1:11" ht="20.25" customHeight="1">
      <c r="B292" s="157" t="s">
        <v>210</v>
      </c>
      <c r="C292" s="745">
        <v>476</v>
      </c>
      <c r="D292" s="745">
        <v>3765</v>
      </c>
      <c r="E292" s="745">
        <v>49</v>
      </c>
      <c r="F292" s="57"/>
      <c r="G292" s="74"/>
      <c r="H292" s="74"/>
      <c r="K292" s="74"/>
    </row>
    <row r="293" spans="1:11" ht="20.25" customHeight="1">
      <c r="B293" s="157" t="s">
        <v>814</v>
      </c>
      <c r="C293" s="745">
        <v>624</v>
      </c>
      <c r="D293" s="745">
        <v>4863</v>
      </c>
      <c r="E293" s="745">
        <v>20</v>
      </c>
      <c r="F293" s="57"/>
      <c r="G293" s="74"/>
      <c r="H293" s="74"/>
      <c r="K293" s="74"/>
    </row>
    <row r="294" spans="1:11" ht="20.25" customHeight="1">
      <c r="B294" s="157" t="s">
        <v>815</v>
      </c>
      <c r="C294" s="745">
        <v>578</v>
      </c>
      <c r="D294" s="745">
        <v>4268</v>
      </c>
      <c r="E294" s="745">
        <v>18</v>
      </c>
      <c r="F294" s="57"/>
      <c r="G294" s="434"/>
      <c r="H294" s="434"/>
      <c r="K294" s="74"/>
    </row>
    <row r="295" spans="1:11" ht="20.25" customHeight="1">
      <c r="B295" s="157" t="s">
        <v>816</v>
      </c>
      <c r="C295" s="745">
        <v>645</v>
      </c>
      <c r="D295" s="745">
        <v>5231</v>
      </c>
      <c r="E295" s="745">
        <v>25</v>
      </c>
      <c r="F295" s="57"/>
      <c r="G295" s="434"/>
      <c r="H295" s="434"/>
      <c r="K295" s="434"/>
    </row>
    <row r="296" spans="1:11" ht="20.25" customHeight="1">
      <c r="B296" s="157" t="s">
        <v>817</v>
      </c>
      <c r="C296" s="838">
        <v>789</v>
      </c>
      <c r="D296" s="837">
        <v>6389</v>
      </c>
      <c r="E296" s="838">
        <v>45</v>
      </c>
      <c r="F296" s="57"/>
      <c r="G296" s="434"/>
      <c r="H296" s="434"/>
      <c r="K296" s="434"/>
    </row>
    <row r="297" spans="1:11" ht="20.25" customHeight="1">
      <c r="B297" s="157" t="s">
        <v>405</v>
      </c>
      <c r="C297" s="745">
        <v>729</v>
      </c>
      <c r="D297" s="837">
        <v>6107</v>
      </c>
      <c r="E297" s="745">
        <v>98</v>
      </c>
      <c r="F297" s="434"/>
      <c r="G297" s="434"/>
      <c r="J297" s="434"/>
    </row>
    <row r="298" spans="1:11" ht="20.25" customHeight="1">
      <c r="B298" s="157" t="s">
        <v>406</v>
      </c>
      <c r="C298" s="156">
        <v>623</v>
      </c>
      <c r="D298" s="156">
        <v>4648</v>
      </c>
      <c r="E298" s="156">
        <v>24</v>
      </c>
      <c r="F298" s="57"/>
      <c r="G298" s="434"/>
      <c r="H298" s="434"/>
      <c r="K298" s="434"/>
    </row>
    <row r="299" spans="1:11" ht="20.25" customHeight="1">
      <c r="B299" s="157" t="s">
        <v>407</v>
      </c>
      <c r="C299" s="156">
        <v>743</v>
      </c>
      <c r="D299" s="156">
        <v>5948</v>
      </c>
      <c r="E299" s="156">
        <v>45</v>
      </c>
      <c r="F299" s="57"/>
      <c r="G299" s="434"/>
      <c r="H299" s="434"/>
      <c r="K299" s="434"/>
    </row>
    <row r="300" spans="1:11" ht="20.25" customHeight="1">
      <c r="B300" s="157" t="s">
        <v>408</v>
      </c>
      <c r="C300" s="156">
        <v>693</v>
      </c>
      <c r="D300" s="156">
        <v>5263</v>
      </c>
      <c r="E300" s="156">
        <v>35</v>
      </c>
      <c r="F300" s="57"/>
      <c r="G300" s="434"/>
      <c r="H300" s="434"/>
      <c r="K300" s="434"/>
    </row>
    <row r="301" spans="1:11" ht="20.25" customHeight="1">
      <c r="B301" s="157" t="s">
        <v>409</v>
      </c>
      <c r="C301" s="156">
        <v>786</v>
      </c>
      <c r="D301" s="156">
        <v>6262</v>
      </c>
      <c r="E301" s="156">
        <v>18</v>
      </c>
      <c r="F301" s="57"/>
      <c r="G301" s="434"/>
      <c r="H301" s="434"/>
      <c r="K301" s="434"/>
    </row>
    <row r="302" spans="1:11" ht="20.25" customHeight="1">
      <c r="B302" s="639" t="s">
        <v>1099</v>
      </c>
      <c r="C302" s="156">
        <v>852</v>
      </c>
      <c r="D302" s="156">
        <v>7963</v>
      </c>
      <c r="E302" s="156">
        <v>35</v>
      </c>
      <c r="F302" s="57"/>
      <c r="G302" s="434"/>
      <c r="H302" s="434"/>
      <c r="K302" s="434"/>
    </row>
    <row r="303" spans="1:11" ht="20.25" customHeight="1">
      <c r="B303" s="751" t="s">
        <v>367</v>
      </c>
      <c r="C303" s="871">
        <f>SUM(C291:C302)</f>
        <v>7967</v>
      </c>
      <c r="D303" s="871">
        <f>SUM(D291:D302)</f>
        <v>63964</v>
      </c>
      <c r="E303" s="871">
        <f>SUM(E291:E302)</f>
        <v>447</v>
      </c>
      <c r="F303" s="632"/>
      <c r="G303" s="631"/>
      <c r="H303" s="631"/>
      <c r="K303" s="434"/>
    </row>
    <row r="304" spans="1:11" ht="20.25" customHeight="1">
      <c r="B304" s="346" t="s">
        <v>1912</v>
      </c>
      <c r="C304" s="347" t="s">
        <v>1955</v>
      </c>
      <c r="D304" s="347" t="s">
        <v>1955</v>
      </c>
      <c r="E304" s="347" t="s">
        <v>1955</v>
      </c>
      <c r="F304" s="613"/>
      <c r="G304" s="355"/>
      <c r="H304" s="355"/>
      <c r="K304" s="631"/>
    </row>
    <row r="305" spans="1:6" s="632" customFormat="1" ht="20.25" customHeight="1">
      <c r="E305" s="68"/>
      <c r="F305" s="68"/>
    </row>
    <row r="306" spans="1:6" ht="20.25" customHeight="1">
      <c r="A306" s="434" t="s">
        <v>2427</v>
      </c>
      <c r="B306" s="437" t="s">
        <v>2453</v>
      </c>
    </row>
    <row r="307" spans="1:6" ht="20.25" customHeight="1">
      <c r="B307" s="751" t="s">
        <v>498</v>
      </c>
      <c r="C307" s="739" t="s">
        <v>1924</v>
      </c>
      <c r="E307" s="357"/>
    </row>
    <row r="308" spans="1:6" ht="20.25" customHeight="1">
      <c r="B308" s="157" t="s">
        <v>1905</v>
      </c>
      <c r="C308" s="70">
        <v>1683</v>
      </c>
      <c r="E308" s="357"/>
    </row>
    <row r="309" spans="1:6" ht="20.25" customHeight="1">
      <c r="B309" s="157" t="s">
        <v>210</v>
      </c>
      <c r="C309" s="70">
        <v>2734</v>
      </c>
      <c r="E309" s="357"/>
    </row>
    <row r="310" spans="1:6" ht="20.25" customHeight="1">
      <c r="B310" s="157" t="s">
        <v>814</v>
      </c>
      <c r="C310" s="70">
        <v>891</v>
      </c>
      <c r="E310" s="357"/>
    </row>
    <row r="311" spans="1:6" ht="20.25" customHeight="1">
      <c r="B311" s="157" t="s">
        <v>815</v>
      </c>
      <c r="C311" s="745">
        <v>969</v>
      </c>
      <c r="E311" s="357"/>
    </row>
    <row r="312" spans="1:6" ht="20.25" customHeight="1">
      <c r="B312" s="157" t="s">
        <v>816</v>
      </c>
      <c r="C312" s="745" t="s">
        <v>384</v>
      </c>
      <c r="E312" s="357"/>
    </row>
    <row r="313" spans="1:6" ht="20.25" customHeight="1">
      <c r="B313" s="157" t="s">
        <v>817</v>
      </c>
      <c r="C313" s="745" t="s">
        <v>384</v>
      </c>
      <c r="E313" s="357"/>
    </row>
    <row r="314" spans="1:6" ht="20.25" customHeight="1">
      <c r="B314" s="157" t="s">
        <v>405</v>
      </c>
      <c r="C314" s="745" t="s">
        <v>384</v>
      </c>
      <c r="E314" s="357"/>
    </row>
    <row r="315" spans="1:6" ht="20.25" customHeight="1">
      <c r="B315" s="157" t="s">
        <v>406</v>
      </c>
      <c r="C315" s="745" t="s">
        <v>384</v>
      </c>
      <c r="E315" s="357"/>
    </row>
    <row r="316" spans="1:6" ht="20.25" customHeight="1">
      <c r="B316" s="157" t="s">
        <v>407</v>
      </c>
      <c r="C316" s="745" t="s">
        <v>384</v>
      </c>
      <c r="E316" s="357"/>
    </row>
    <row r="317" spans="1:6" ht="20.25" customHeight="1">
      <c r="B317" s="157" t="s">
        <v>408</v>
      </c>
      <c r="C317" s="745" t="s">
        <v>384</v>
      </c>
      <c r="E317" s="357"/>
    </row>
    <row r="318" spans="1:6" ht="20.25" customHeight="1">
      <c r="B318" s="157" t="s">
        <v>409</v>
      </c>
      <c r="C318" s="745" t="s">
        <v>384</v>
      </c>
      <c r="E318" s="357"/>
    </row>
    <row r="319" spans="1:6" ht="20.25" customHeight="1">
      <c r="B319" s="157" t="s">
        <v>1099</v>
      </c>
      <c r="C319" s="745" t="s">
        <v>384</v>
      </c>
      <c r="E319" s="357"/>
    </row>
    <row r="320" spans="1:6" ht="20.25" customHeight="1">
      <c r="B320" s="751" t="s">
        <v>1906</v>
      </c>
      <c r="C320" s="865">
        <f>SUM(C308:C319)</f>
        <v>6277</v>
      </c>
      <c r="E320" s="631"/>
    </row>
    <row r="321" spans="1:5" ht="20.25" customHeight="1">
      <c r="B321" s="346" t="s">
        <v>1912</v>
      </c>
      <c r="C321" s="348" t="s">
        <v>2322</v>
      </c>
      <c r="E321" s="354"/>
    </row>
    <row r="322" spans="1:5" s="632" customFormat="1" ht="20.25" customHeight="1"/>
    <row r="323" spans="1:5" ht="20.25" customHeight="1">
      <c r="A323" s="434" t="s">
        <v>2428</v>
      </c>
      <c r="B323" s="437" t="s">
        <v>2206</v>
      </c>
    </row>
    <row r="324" spans="1:5" ht="20.25" customHeight="1">
      <c r="B324" s="751" t="s">
        <v>498</v>
      </c>
      <c r="C324" s="751" t="s">
        <v>1880</v>
      </c>
      <c r="D324" s="739" t="s">
        <v>807</v>
      </c>
      <c r="E324" s="357"/>
    </row>
    <row r="325" spans="1:5" ht="20.25" customHeight="1">
      <c r="B325" s="157" t="s">
        <v>1905</v>
      </c>
      <c r="C325" s="590">
        <v>10</v>
      </c>
      <c r="D325" s="590">
        <v>35</v>
      </c>
      <c r="E325" s="357"/>
    </row>
    <row r="326" spans="1:5" ht="20.25" customHeight="1">
      <c r="B326" s="157" t="s">
        <v>210</v>
      </c>
      <c r="C326" s="590">
        <v>5</v>
      </c>
      <c r="D326" s="590">
        <v>24</v>
      </c>
      <c r="E326" s="357"/>
    </row>
    <row r="327" spans="1:5" ht="20.25" customHeight="1">
      <c r="B327" s="157" t="s">
        <v>814</v>
      </c>
      <c r="C327" s="156">
        <v>7</v>
      </c>
      <c r="D327" s="156">
        <v>26</v>
      </c>
      <c r="E327" s="357"/>
    </row>
    <row r="328" spans="1:5" ht="20.25" customHeight="1">
      <c r="B328" s="157" t="s">
        <v>815</v>
      </c>
      <c r="C328" s="156">
        <v>5</v>
      </c>
      <c r="D328" s="156">
        <v>14</v>
      </c>
      <c r="E328" s="357"/>
    </row>
    <row r="329" spans="1:5" ht="20.25" customHeight="1">
      <c r="B329" s="157" t="s">
        <v>816</v>
      </c>
      <c r="C329" s="156">
        <v>5</v>
      </c>
      <c r="D329" s="156">
        <v>23</v>
      </c>
      <c r="E329" s="357"/>
    </row>
    <row r="330" spans="1:5" ht="20.25" customHeight="1">
      <c r="B330" s="157" t="s">
        <v>817</v>
      </c>
      <c r="C330" s="156">
        <v>3</v>
      </c>
      <c r="D330" s="156">
        <v>11</v>
      </c>
      <c r="E330" s="357"/>
    </row>
    <row r="331" spans="1:5" ht="20.25" customHeight="1">
      <c r="B331" s="157" t="s">
        <v>405</v>
      </c>
      <c r="C331" s="156">
        <v>8</v>
      </c>
      <c r="D331" s="156">
        <v>19</v>
      </c>
      <c r="E331" s="357"/>
    </row>
    <row r="332" spans="1:5" ht="20.25" customHeight="1">
      <c r="B332" s="157" t="s">
        <v>406</v>
      </c>
      <c r="C332" s="156">
        <v>7</v>
      </c>
      <c r="D332" s="156">
        <v>20</v>
      </c>
      <c r="E332" s="357"/>
    </row>
    <row r="333" spans="1:5" ht="20.25" customHeight="1">
      <c r="B333" s="157" t="s">
        <v>407</v>
      </c>
      <c r="C333" s="156">
        <v>7</v>
      </c>
      <c r="D333" s="156">
        <v>23</v>
      </c>
      <c r="E333" s="357"/>
    </row>
    <row r="334" spans="1:5" ht="20.25" customHeight="1">
      <c r="B334" s="157" t="s">
        <v>408</v>
      </c>
      <c r="C334" s="156">
        <v>1</v>
      </c>
      <c r="D334" s="156">
        <v>10</v>
      </c>
      <c r="E334" s="357"/>
    </row>
    <row r="335" spans="1:5" ht="20.25" customHeight="1">
      <c r="B335" s="157" t="s">
        <v>409</v>
      </c>
      <c r="C335" s="697">
        <v>3</v>
      </c>
      <c r="D335" s="697">
        <v>8</v>
      </c>
      <c r="E335" s="357"/>
    </row>
    <row r="336" spans="1:5" ht="20.25" customHeight="1">
      <c r="B336" s="157" t="s">
        <v>1099</v>
      </c>
      <c r="C336" s="697">
        <v>2</v>
      </c>
      <c r="D336" s="697">
        <v>14</v>
      </c>
      <c r="E336" s="357"/>
    </row>
    <row r="337" spans="1:7" ht="20.25" customHeight="1">
      <c r="B337" s="751" t="s">
        <v>1906</v>
      </c>
      <c r="C337" s="872">
        <f>SUM(C325:C336)</f>
        <v>63</v>
      </c>
      <c r="D337" s="872">
        <f>SUM(D325:D336)</f>
        <v>227</v>
      </c>
      <c r="E337" s="631"/>
    </row>
    <row r="338" spans="1:7" ht="20.25" customHeight="1">
      <c r="B338" s="346" t="s">
        <v>1912</v>
      </c>
      <c r="C338" s="347">
        <v>7</v>
      </c>
      <c r="D338" s="347" t="s">
        <v>1959</v>
      </c>
      <c r="E338" s="354"/>
    </row>
    <row r="339" spans="1:7" ht="20.25" customHeight="1">
      <c r="C339">
        <v>87</v>
      </c>
    </row>
    <row r="340" spans="1:7" ht="20.25" customHeight="1">
      <c r="A340" s="55" t="s">
        <v>2429</v>
      </c>
      <c r="B340" s="55" t="s">
        <v>1926</v>
      </c>
    </row>
    <row r="341" spans="1:7" ht="20.25" customHeight="1">
      <c r="B341" s="751" t="s">
        <v>498</v>
      </c>
      <c r="C341" s="752" t="s">
        <v>1925</v>
      </c>
      <c r="D341" s="632"/>
    </row>
    <row r="342" spans="1:7" ht="20.25" customHeight="1">
      <c r="B342" s="157" t="s">
        <v>1905</v>
      </c>
      <c r="C342" s="23">
        <v>13</v>
      </c>
      <c r="D342" s="634"/>
      <c r="G342" s="437"/>
    </row>
    <row r="343" spans="1:7" ht="20.25" customHeight="1">
      <c r="B343" s="157" t="s">
        <v>210</v>
      </c>
      <c r="C343" s="23">
        <v>182</v>
      </c>
      <c r="D343" s="634"/>
    </row>
    <row r="344" spans="1:7" ht="20.25" customHeight="1">
      <c r="B344" s="157" t="s">
        <v>814</v>
      </c>
      <c r="C344" s="23">
        <v>88</v>
      </c>
      <c r="D344" s="634"/>
    </row>
    <row r="345" spans="1:7" ht="20.25" customHeight="1">
      <c r="B345" s="157" t="s">
        <v>815</v>
      </c>
      <c r="C345" s="23">
        <v>24</v>
      </c>
      <c r="D345" s="632"/>
    </row>
    <row r="346" spans="1:7" ht="20.25" customHeight="1">
      <c r="B346" s="157" t="s">
        <v>816</v>
      </c>
      <c r="C346" s="23">
        <v>107</v>
      </c>
      <c r="D346" s="632"/>
    </row>
    <row r="347" spans="1:7" ht="20.25" customHeight="1">
      <c r="B347" s="157" t="s">
        <v>817</v>
      </c>
      <c r="C347" s="23">
        <v>110</v>
      </c>
      <c r="D347" s="634"/>
    </row>
    <row r="348" spans="1:7" ht="20.25" customHeight="1">
      <c r="B348" s="157" t="s">
        <v>405</v>
      </c>
      <c r="C348" s="23">
        <v>7</v>
      </c>
      <c r="D348" s="632"/>
    </row>
    <row r="349" spans="1:7" ht="20.25" customHeight="1">
      <c r="B349" s="157" t="s">
        <v>406</v>
      </c>
      <c r="C349" s="23">
        <v>87</v>
      </c>
      <c r="D349" s="634"/>
    </row>
    <row r="350" spans="1:7" ht="20.25" customHeight="1">
      <c r="B350" s="157" t="s">
        <v>407</v>
      </c>
      <c r="C350" s="23">
        <v>180</v>
      </c>
      <c r="D350" s="634"/>
    </row>
    <row r="351" spans="1:7" ht="20.25" customHeight="1">
      <c r="B351" s="157" t="s">
        <v>408</v>
      </c>
      <c r="C351" s="23">
        <v>66</v>
      </c>
      <c r="D351" s="634"/>
    </row>
    <row r="352" spans="1:7" ht="20.25" customHeight="1">
      <c r="B352" s="157" t="s">
        <v>409</v>
      </c>
      <c r="C352" s="23">
        <v>171</v>
      </c>
      <c r="D352" s="634"/>
    </row>
    <row r="353" spans="1:6" ht="20.25" customHeight="1">
      <c r="B353" s="157" t="s">
        <v>1099</v>
      </c>
      <c r="C353" s="23">
        <v>270</v>
      </c>
      <c r="D353" s="632"/>
    </row>
    <row r="354" spans="1:6" ht="20.25" customHeight="1">
      <c r="B354" s="751" t="s">
        <v>1906</v>
      </c>
      <c r="C354" s="830">
        <f>SUM(C342:C353)</f>
        <v>1305</v>
      </c>
      <c r="D354" s="631"/>
    </row>
    <row r="355" spans="1:6" ht="20.25" customHeight="1">
      <c r="B355" s="346" t="s">
        <v>1912</v>
      </c>
      <c r="C355" s="347" t="s">
        <v>1927</v>
      </c>
      <c r="F355" s="355"/>
    </row>
    <row r="357" spans="1:6" ht="20.25" customHeight="1">
      <c r="A357" s="434" t="s">
        <v>2313</v>
      </c>
      <c r="B357" s="55" t="s">
        <v>2417</v>
      </c>
    </row>
    <row r="358" spans="1:6" ht="20.25" customHeight="1">
      <c r="B358" s="751" t="s">
        <v>498</v>
      </c>
      <c r="C358" s="752" t="s">
        <v>499</v>
      </c>
      <c r="D358" s="752" t="s">
        <v>366</v>
      </c>
    </row>
    <row r="359" spans="1:6" ht="20.25" customHeight="1">
      <c r="B359" s="157" t="s">
        <v>514</v>
      </c>
      <c r="C359" s="748">
        <v>0</v>
      </c>
      <c r="D359" s="748">
        <v>20</v>
      </c>
    </row>
    <row r="360" spans="1:6" ht="20.25" customHeight="1">
      <c r="B360" s="157" t="s">
        <v>210</v>
      </c>
      <c r="C360" s="748">
        <v>9</v>
      </c>
      <c r="D360" s="748">
        <v>233</v>
      </c>
    </row>
    <row r="361" spans="1:6" ht="20.25" customHeight="1">
      <c r="B361" s="157" t="s">
        <v>814</v>
      </c>
      <c r="C361" s="748">
        <v>1</v>
      </c>
      <c r="D361" s="748">
        <v>66</v>
      </c>
    </row>
    <row r="362" spans="1:6" ht="20.25" customHeight="1">
      <c r="B362" s="157" t="s">
        <v>815</v>
      </c>
      <c r="C362" s="748">
        <v>2</v>
      </c>
      <c r="D362" s="748">
        <v>38</v>
      </c>
    </row>
    <row r="363" spans="1:6" ht="20.25" customHeight="1">
      <c r="B363" s="157" t="s">
        <v>816</v>
      </c>
      <c r="C363" s="748">
        <v>5</v>
      </c>
      <c r="D363" s="748">
        <v>55</v>
      </c>
    </row>
    <row r="364" spans="1:6" ht="20.25" customHeight="1">
      <c r="B364" s="157" t="s">
        <v>817</v>
      </c>
      <c r="C364" s="748">
        <v>1</v>
      </c>
      <c r="D364" s="748">
        <v>61</v>
      </c>
    </row>
    <row r="365" spans="1:6" ht="20.25" customHeight="1">
      <c r="B365" s="157" t="s">
        <v>405</v>
      </c>
      <c r="C365" s="748">
        <v>3</v>
      </c>
      <c r="D365" s="748">
        <v>91</v>
      </c>
    </row>
    <row r="366" spans="1:6" ht="20.25" customHeight="1">
      <c r="B366" s="157" t="s">
        <v>406</v>
      </c>
      <c r="C366" s="748">
        <v>7</v>
      </c>
      <c r="D366" s="748">
        <v>80</v>
      </c>
    </row>
    <row r="367" spans="1:6" ht="20.25" customHeight="1">
      <c r="B367" s="157" t="s">
        <v>407</v>
      </c>
      <c r="C367" s="748">
        <v>3</v>
      </c>
      <c r="D367" s="748">
        <v>68</v>
      </c>
    </row>
    <row r="368" spans="1:6" ht="20.25" customHeight="1">
      <c r="B368" s="157" t="s">
        <v>408</v>
      </c>
      <c r="C368" s="748">
        <v>4</v>
      </c>
      <c r="D368" s="748">
        <v>66</v>
      </c>
    </row>
    <row r="369" spans="1:4" ht="20.25" customHeight="1">
      <c r="B369" s="548" t="s">
        <v>409</v>
      </c>
      <c r="C369" s="748">
        <v>2</v>
      </c>
      <c r="D369" s="748">
        <v>45</v>
      </c>
    </row>
    <row r="370" spans="1:4" ht="20.25" customHeight="1">
      <c r="B370" s="157" t="s">
        <v>1099</v>
      </c>
      <c r="C370" s="748">
        <v>10</v>
      </c>
      <c r="D370" s="748">
        <v>16</v>
      </c>
    </row>
    <row r="371" spans="1:4" ht="20.25" customHeight="1">
      <c r="B371" s="751" t="s">
        <v>367</v>
      </c>
      <c r="C371" s="829">
        <f t="shared" ref="C371:D371" si="26">SUM(C359:C370)</f>
        <v>47</v>
      </c>
      <c r="D371" s="829">
        <f t="shared" si="26"/>
        <v>839</v>
      </c>
    </row>
    <row r="372" spans="1:4" ht="20.25" customHeight="1">
      <c r="B372" s="346" t="s">
        <v>204</v>
      </c>
      <c r="C372" s="356" t="s">
        <v>2438</v>
      </c>
      <c r="D372" s="356" t="s">
        <v>2439</v>
      </c>
    </row>
    <row r="374" spans="1:4" ht="20.25" customHeight="1">
      <c r="A374" s="434" t="s">
        <v>2314</v>
      </c>
      <c r="B374" s="55" t="s">
        <v>2419</v>
      </c>
    </row>
    <row r="375" spans="1:4" ht="20.25" customHeight="1">
      <c r="B375" s="751" t="s">
        <v>498</v>
      </c>
      <c r="C375" s="752" t="s">
        <v>499</v>
      </c>
    </row>
    <row r="376" spans="1:4" ht="20.25" customHeight="1">
      <c r="B376" s="157" t="s">
        <v>514</v>
      </c>
      <c r="C376" s="748">
        <v>589</v>
      </c>
    </row>
    <row r="377" spans="1:4" ht="20.25" customHeight="1">
      <c r="B377" s="157" t="s">
        <v>210</v>
      </c>
      <c r="C377" s="748">
        <v>1922</v>
      </c>
    </row>
    <row r="378" spans="1:4" ht="20.25" customHeight="1">
      <c r="B378" s="157" t="s">
        <v>814</v>
      </c>
      <c r="C378" s="748">
        <v>1623</v>
      </c>
    </row>
    <row r="379" spans="1:4" ht="20.25" customHeight="1">
      <c r="B379" s="157" t="s">
        <v>815</v>
      </c>
      <c r="C379" s="745" t="s">
        <v>2447</v>
      </c>
    </row>
    <row r="380" spans="1:4" ht="20.25" customHeight="1">
      <c r="B380" s="157" t="s">
        <v>816</v>
      </c>
      <c r="C380" s="745" t="s">
        <v>2447</v>
      </c>
    </row>
    <row r="381" spans="1:4" ht="20.25" customHeight="1">
      <c r="B381" s="157" t="s">
        <v>817</v>
      </c>
      <c r="C381" s="748" t="s">
        <v>2454</v>
      </c>
    </row>
    <row r="382" spans="1:4" ht="20.25" customHeight="1">
      <c r="B382" s="157" t="s">
        <v>405</v>
      </c>
      <c r="C382" s="748" t="s">
        <v>2454</v>
      </c>
    </row>
    <row r="383" spans="1:4" ht="20.25" customHeight="1">
      <c r="B383" s="157" t="s">
        <v>406</v>
      </c>
      <c r="C383" s="748" t="s">
        <v>2454</v>
      </c>
    </row>
    <row r="384" spans="1:4" ht="20.25" customHeight="1">
      <c r="B384" s="157" t="s">
        <v>407</v>
      </c>
      <c r="C384" s="748" t="s">
        <v>2454</v>
      </c>
    </row>
    <row r="385" spans="1:6" ht="20.25" customHeight="1">
      <c r="B385" s="157" t="s">
        <v>408</v>
      </c>
      <c r="C385" s="748" t="s">
        <v>2454</v>
      </c>
    </row>
    <row r="386" spans="1:6" ht="20.25" customHeight="1">
      <c r="B386" s="548" t="s">
        <v>409</v>
      </c>
      <c r="C386" s="748" t="s">
        <v>2454</v>
      </c>
    </row>
    <row r="387" spans="1:6" ht="20.25" customHeight="1">
      <c r="B387" s="157" t="s">
        <v>1099</v>
      </c>
      <c r="C387" s="748" t="s">
        <v>2454</v>
      </c>
    </row>
    <row r="388" spans="1:6" ht="20.25" customHeight="1">
      <c r="B388" s="751" t="s">
        <v>367</v>
      </c>
      <c r="C388" s="829">
        <f t="shared" ref="C388" si="27">SUM(C376:C387)</f>
        <v>4134</v>
      </c>
    </row>
    <row r="389" spans="1:6" ht="20.25" customHeight="1">
      <c r="B389" s="346" t="s">
        <v>204</v>
      </c>
      <c r="C389" s="347" t="s">
        <v>1955</v>
      </c>
    </row>
    <row r="391" spans="1:6" ht="20.25" customHeight="1">
      <c r="A391" s="434" t="s">
        <v>2315</v>
      </c>
      <c r="B391" s="55" t="s">
        <v>2421</v>
      </c>
    </row>
    <row r="392" spans="1:6" ht="20.25" customHeight="1">
      <c r="B392" s="751" t="s">
        <v>498</v>
      </c>
      <c r="C392" s="752" t="s">
        <v>369</v>
      </c>
      <c r="D392" s="752" t="s">
        <v>499</v>
      </c>
      <c r="E392" s="752" t="s">
        <v>366</v>
      </c>
    </row>
    <row r="393" spans="1:6" ht="20.25" customHeight="1">
      <c r="B393" s="157" t="s">
        <v>514</v>
      </c>
      <c r="C393" s="745" t="s">
        <v>2423</v>
      </c>
      <c r="D393" s="745" t="s">
        <v>2423</v>
      </c>
      <c r="E393" s="745" t="s">
        <v>2423</v>
      </c>
      <c r="F393" s="55" t="s">
        <v>2430</v>
      </c>
    </row>
    <row r="394" spans="1:6" ht="20.25" customHeight="1">
      <c r="B394" s="157" t="s">
        <v>210</v>
      </c>
      <c r="C394" s="748">
        <v>20</v>
      </c>
      <c r="D394" s="748">
        <v>123</v>
      </c>
      <c r="E394" s="748">
        <v>80</v>
      </c>
    </row>
    <row r="395" spans="1:6" ht="20.25" customHeight="1">
      <c r="B395" s="157" t="s">
        <v>814</v>
      </c>
      <c r="C395" s="748">
        <v>14</v>
      </c>
      <c r="D395" s="748">
        <v>32</v>
      </c>
      <c r="E395" s="748">
        <v>20</v>
      </c>
    </row>
    <row r="396" spans="1:6" ht="20.25" customHeight="1">
      <c r="B396" s="157" t="s">
        <v>815</v>
      </c>
      <c r="C396" s="748">
        <v>14</v>
      </c>
      <c r="D396" s="748">
        <v>40</v>
      </c>
      <c r="E396" s="748">
        <v>2</v>
      </c>
    </row>
    <row r="397" spans="1:6" ht="20.25" customHeight="1">
      <c r="B397" s="157" t="s">
        <v>816</v>
      </c>
      <c r="C397" s="748">
        <v>7</v>
      </c>
      <c r="D397" s="748">
        <v>13</v>
      </c>
      <c r="E397" s="748">
        <v>2</v>
      </c>
    </row>
    <row r="398" spans="1:6" ht="20.25" customHeight="1">
      <c r="B398" s="157" t="s">
        <v>817</v>
      </c>
      <c r="C398" s="748">
        <v>8</v>
      </c>
      <c r="D398" s="748">
        <v>28</v>
      </c>
      <c r="E398" s="748">
        <v>13</v>
      </c>
    </row>
    <row r="399" spans="1:6" ht="20.25" customHeight="1">
      <c r="B399" s="157" t="s">
        <v>405</v>
      </c>
      <c r="C399" s="748">
        <v>7</v>
      </c>
      <c r="D399" s="748">
        <v>21</v>
      </c>
      <c r="E399" s="748">
        <v>62</v>
      </c>
    </row>
    <row r="400" spans="1:6" ht="20.25" customHeight="1">
      <c r="B400" s="157" t="s">
        <v>406</v>
      </c>
      <c r="C400" s="748">
        <v>18</v>
      </c>
      <c r="D400" s="748">
        <v>37</v>
      </c>
      <c r="E400" s="748">
        <v>17</v>
      </c>
    </row>
    <row r="401" spans="2:5" ht="20.25" customHeight="1">
      <c r="B401" s="157" t="s">
        <v>407</v>
      </c>
      <c r="C401" s="748">
        <v>19</v>
      </c>
      <c r="D401" s="748">
        <v>49</v>
      </c>
      <c r="E401" s="748">
        <v>289</v>
      </c>
    </row>
    <row r="402" spans="2:5" ht="20.25" customHeight="1">
      <c r="B402" s="157" t="s">
        <v>408</v>
      </c>
      <c r="C402" s="748">
        <v>10</v>
      </c>
      <c r="D402" s="748">
        <v>27</v>
      </c>
      <c r="E402" s="748">
        <v>356</v>
      </c>
    </row>
    <row r="403" spans="2:5" ht="20.25" customHeight="1">
      <c r="B403" s="548" t="s">
        <v>409</v>
      </c>
      <c r="C403" s="748">
        <v>14</v>
      </c>
      <c r="D403" s="748">
        <v>31</v>
      </c>
      <c r="E403" s="748">
        <v>420</v>
      </c>
    </row>
    <row r="404" spans="2:5" ht="20.25" customHeight="1">
      <c r="B404" s="157" t="s">
        <v>1099</v>
      </c>
      <c r="C404" s="748">
        <v>45</v>
      </c>
      <c r="D404" s="748">
        <v>106</v>
      </c>
      <c r="E404" s="748">
        <v>66</v>
      </c>
    </row>
    <row r="405" spans="2:5" ht="20.25" customHeight="1">
      <c r="B405" s="751" t="s">
        <v>367</v>
      </c>
      <c r="C405" s="829">
        <f>SUM(C393:C404)</f>
        <v>176</v>
      </c>
      <c r="D405" s="829">
        <f t="shared" ref="D405" si="28">SUM(D393:D404)</f>
        <v>507</v>
      </c>
      <c r="E405" s="829">
        <f t="shared" ref="E405" si="29">SUM(E393:E404)</f>
        <v>1327</v>
      </c>
    </row>
    <row r="406" spans="2:5" ht="20.25" customHeight="1">
      <c r="B406" s="346" t="s">
        <v>204</v>
      </c>
      <c r="C406" s="347" t="s">
        <v>1268</v>
      </c>
      <c r="D406" s="347" t="s">
        <v>1269</v>
      </c>
      <c r="E406" s="347" t="s">
        <v>1483</v>
      </c>
    </row>
  </sheetData>
  <mergeCells count="29">
    <mergeCell ref="G45:H45"/>
    <mergeCell ref="G46:H46"/>
    <mergeCell ref="H137:J137"/>
    <mergeCell ref="K137:M137"/>
    <mergeCell ref="N137:P137"/>
    <mergeCell ref="G52:H52"/>
    <mergeCell ref="L120:O120"/>
    <mergeCell ref="G47:H47"/>
    <mergeCell ref="G48:H48"/>
    <mergeCell ref="G49:H49"/>
    <mergeCell ref="G50:H50"/>
    <mergeCell ref="G51:H51"/>
    <mergeCell ref="H120:K120"/>
    <mergeCell ref="A1:F1"/>
    <mergeCell ref="G37:H37"/>
    <mergeCell ref="G38:H38"/>
    <mergeCell ref="G39:H39"/>
    <mergeCell ref="G44:H44"/>
    <mergeCell ref="G40:H40"/>
    <mergeCell ref="G41:H41"/>
    <mergeCell ref="G42:H42"/>
    <mergeCell ref="G43:H43"/>
    <mergeCell ref="Q137:S137"/>
    <mergeCell ref="I171:K171"/>
    <mergeCell ref="L171:N171"/>
    <mergeCell ref="O171:Q171"/>
    <mergeCell ref="I154:K154"/>
    <mergeCell ref="O154:Q154"/>
    <mergeCell ref="L154:N154"/>
  </mergeCells>
  <phoneticPr fontId="11" type="noConversion"/>
  <conditionalFormatting sqref="I51">
    <cfRule type="cellIs" dxfId="15" priority="22" operator="between">
      <formula>$I$52</formula>
      <formula>1000</formula>
    </cfRule>
    <cfRule type="expression" dxfId="14" priority="24">
      <formula>$I51&gt;=$I$52</formula>
    </cfRule>
    <cfRule type="cellIs" dxfId="13" priority="25" operator="greaterThan">
      <formula>$I$52</formula>
    </cfRule>
  </conditionalFormatting>
  <conditionalFormatting sqref="I51:J51">
    <cfRule type="cellIs" dxfId="12" priority="10" operator="between">
      <formula>350</formula>
      <formula>1000</formula>
    </cfRule>
  </conditionalFormatting>
  <conditionalFormatting sqref="J51">
    <cfRule type="cellIs" dxfId="11" priority="5" operator="between">
      <formula>$J$52</formula>
      <formula>1000</formula>
    </cfRule>
    <cfRule type="cellIs" dxfId="10" priority="11" operator="greaterThan">
      <formula>$J$52</formula>
    </cfRule>
  </conditionalFormatting>
  <conditionalFormatting sqref="K51">
    <cfRule type="cellIs" dxfId="9" priority="2" operator="greaterThan">
      <formula>$K$52</formula>
    </cfRule>
  </conditionalFormatting>
  <conditionalFormatting sqref="L51">
    <cfRule type="cellIs" dxfId="8" priority="1" operator="greaterThan">
      <formula>$L$52</formula>
    </cfRule>
  </conditionalFormatting>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V73"/>
  <sheetViews>
    <sheetView workbookViewId="0"/>
  </sheetViews>
  <sheetFormatPr defaultColWidth="8.75" defaultRowHeight="12.75" outlineLevelCol="1"/>
  <cols>
    <col min="1" max="1" width="3.875" style="645" customWidth="1"/>
    <col min="2" max="2" width="10.5" style="679" customWidth="1"/>
    <col min="3" max="3" width="8.875" style="679" customWidth="1"/>
    <col min="4" max="4" width="5.125" style="645" customWidth="1"/>
    <col min="5" max="5" width="21.125" style="679" customWidth="1"/>
    <col min="6" max="6" width="9" style="645" hidden="1" customWidth="1" outlineLevel="1"/>
    <col min="7" max="7" width="11.75" style="680" hidden="1" customWidth="1" outlineLevel="1"/>
    <col min="8" max="8" width="8.25" style="645" hidden="1" customWidth="1" outlineLevel="1"/>
    <col min="9" max="9" width="10.75" style="681" customWidth="1" collapsed="1"/>
    <col min="10" max="11" width="4.75" style="645" customWidth="1"/>
    <col min="12" max="12" width="4.875" style="645" customWidth="1"/>
    <col min="13" max="16" width="4.75" style="645" customWidth="1"/>
    <col min="17" max="17" width="5.75" style="645" customWidth="1"/>
    <col min="18" max="18" width="4.75" style="645" customWidth="1"/>
    <col min="19" max="21" width="5" style="645" customWidth="1"/>
    <col min="22" max="22" width="4.75" style="645" customWidth="1"/>
    <col min="23" max="16384" width="8.75" style="645"/>
  </cols>
  <sheetData>
    <row r="1" spans="1:22" ht="28.5">
      <c r="A1" s="660" t="s">
        <v>2068</v>
      </c>
      <c r="B1" s="661" t="s">
        <v>2069</v>
      </c>
      <c r="C1" s="661" t="s">
        <v>854</v>
      </c>
      <c r="D1" s="660" t="s">
        <v>2070</v>
      </c>
      <c r="E1" s="661" t="s">
        <v>2071</v>
      </c>
      <c r="F1" s="660" t="s">
        <v>1035</v>
      </c>
      <c r="G1" s="684" t="s">
        <v>2168</v>
      </c>
      <c r="H1" s="660" t="s">
        <v>2072</v>
      </c>
      <c r="I1" s="683" t="s">
        <v>2073</v>
      </c>
      <c r="J1" s="662" t="s">
        <v>2074</v>
      </c>
      <c r="K1" s="662" t="s">
        <v>2075</v>
      </c>
      <c r="L1" s="662" t="s">
        <v>2076</v>
      </c>
      <c r="M1" s="662" t="s">
        <v>2077</v>
      </c>
      <c r="N1" s="662" t="s">
        <v>2078</v>
      </c>
      <c r="O1" s="662" t="s">
        <v>2079</v>
      </c>
      <c r="P1" s="662" t="s">
        <v>2080</v>
      </c>
      <c r="Q1" s="662" t="s">
        <v>2081</v>
      </c>
      <c r="R1" s="662" t="s">
        <v>2082</v>
      </c>
      <c r="S1" s="662" t="s">
        <v>2083</v>
      </c>
      <c r="T1" s="662" t="s">
        <v>2084</v>
      </c>
      <c r="U1" s="662" t="s">
        <v>2085</v>
      </c>
      <c r="V1" s="663" t="s">
        <v>2086</v>
      </c>
    </row>
    <row r="2" spans="1:22" s="404" customFormat="1" ht="28.5">
      <c r="A2" s="664">
        <v>1</v>
      </c>
      <c r="B2" s="665" t="s">
        <v>2087</v>
      </c>
      <c r="C2" s="665" t="s">
        <v>456</v>
      </c>
      <c r="D2" s="664" t="s">
        <v>2089</v>
      </c>
      <c r="E2" s="665" t="s">
        <v>1970</v>
      </c>
      <c r="F2" s="664" t="s">
        <v>171</v>
      </c>
      <c r="G2" s="666" t="s">
        <v>2024</v>
      </c>
      <c r="H2" s="659" t="s">
        <v>2090</v>
      </c>
      <c r="I2" s="667">
        <v>2549</v>
      </c>
      <c r="J2" s="404">
        <v>3</v>
      </c>
      <c r="K2" s="404">
        <v>2</v>
      </c>
      <c r="L2" s="404">
        <v>1</v>
      </c>
      <c r="M2" s="404">
        <v>1</v>
      </c>
      <c r="N2" s="404">
        <v>2</v>
      </c>
      <c r="O2" s="404">
        <v>2</v>
      </c>
      <c r="P2" s="404">
        <v>0</v>
      </c>
      <c r="V2" s="688">
        <f>SUM(J2:U2)</f>
        <v>11</v>
      </c>
    </row>
    <row r="3" spans="1:22" s="404" customFormat="1" ht="28.5">
      <c r="A3" s="664">
        <v>2</v>
      </c>
      <c r="B3" s="665" t="s">
        <v>2087</v>
      </c>
      <c r="C3" s="665" t="s">
        <v>895</v>
      </c>
      <c r="D3" s="664" t="s">
        <v>2089</v>
      </c>
      <c r="E3" s="665" t="s">
        <v>1971</v>
      </c>
      <c r="F3" s="664" t="s">
        <v>172</v>
      </c>
      <c r="G3" s="666" t="s">
        <v>2024</v>
      </c>
      <c r="H3" s="659" t="s">
        <v>2090</v>
      </c>
      <c r="I3" s="667">
        <v>3000</v>
      </c>
      <c r="J3" s="404">
        <v>2</v>
      </c>
      <c r="K3" s="404">
        <v>0</v>
      </c>
      <c r="L3" s="404">
        <v>0</v>
      </c>
      <c r="M3" s="404">
        <v>0</v>
      </c>
      <c r="N3" s="404">
        <v>1</v>
      </c>
      <c r="O3" s="404">
        <v>0</v>
      </c>
      <c r="P3" s="404">
        <v>0</v>
      </c>
      <c r="V3" s="688">
        <f t="shared" ref="V3:V66" si="0">SUM(J3:U3)</f>
        <v>3</v>
      </c>
    </row>
    <row r="4" spans="1:22" s="404" customFormat="1" ht="28.5">
      <c r="A4" s="664">
        <v>3</v>
      </c>
      <c r="B4" s="665" t="s">
        <v>2087</v>
      </c>
      <c r="C4" s="665" t="s">
        <v>451</v>
      </c>
      <c r="D4" s="664" t="s">
        <v>2089</v>
      </c>
      <c r="E4" s="665" t="s">
        <v>1972</v>
      </c>
      <c r="F4" s="664" t="s">
        <v>173</v>
      </c>
      <c r="G4" s="666" t="s">
        <v>2024</v>
      </c>
      <c r="H4" s="659" t="s">
        <v>2090</v>
      </c>
      <c r="I4" s="667">
        <v>3536</v>
      </c>
      <c r="J4" s="404">
        <v>7</v>
      </c>
      <c r="K4" s="404">
        <v>0</v>
      </c>
      <c r="L4" s="404">
        <v>2</v>
      </c>
      <c r="M4" s="404">
        <v>6</v>
      </c>
      <c r="N4" s="404">
        <v>1</v>
      </c>
      <c r="O4" s="404">
        <v>2</v>
      </c>
      <c r="P4" s="404">
        <v>4</v>
      </c>
      <c r="V4" s="688">
        <f t="shared" si="0"/>
        <v>22</v>
      </c>
    </row>
    <row r="5" spans="1:22" s="404" customFormat="1" ht="22.5">
      <c r="A5" s="664">
        <v>4</v>
      </c>
      <c r="B5" s="665" t="s">
        <v>2093</v>
      </c>
      <c r="C5" s="665" t="s">
        <v>495</v>
      </c>
      <c r="D5" s="664" t="s">
        <v>2089</v>
      </c>
      <c r="E5" s="665" t="s">
        <v>1973</v>
      </c>
      <c r="F5" s="664" t="s">
        <v>174</v>
      </c>
      <c r="G5" s="666" t="s">
        <v>2024</v>
      </c>
      <c r="H5" s="659" t="s">
        <v>2090</v>
      </c>
      <c r="I5" s="667">
        <v>3756</v>
      </c>
      <c r="J5" s="404">
        <v>0</v>
      </c>
      <c r="K5" s="404">
        <v>0</v>
      </c>
      <c r="L5" s="404">
        <v>0</v>
      </c>
      <c r="M5" s="404">
        <v>0</v>
      </c>
      <c r="N5" s="404">
        <v>0</v>
      </c>
      <c r="O5" s="404">
        <v>1</v>
      </c>
      <c r="P5" s="404">
        <v>0</v>
      </c>
      <c r="V5" s="688">
        <f t="shared" si="0"/>
        <v>1</v>
      </c>
    </row>
    <row r="6" spans="1:22" s="404" customFormat="1" ht="28.5">
      <c r="A6" s="664">
        <v>5</v>
      </c>
      <c r="B6" s="665" t="s">
        <v>2087</v>
      </c>
      <c r="C6" s="665" t="s">
        <v>896</v>
      </c>
      <c r="D6" s="664" t="s">
        <v>2089</v>
      </c>
      <c r="E6" s="665" t="s">
        <v>1974</v>
      </c>
      <c r="F6" s="664" t="s">
        <v>175</v>
      </c>
      <c r="G6" s="666" t="s">
        <v>2024</v>
      </c>
      <c r="H6" s="659" t="s">
        <v>2090</v>
      </c>
      <c r="I6" s="667">
        <v>4786</v>
      </c>
      <c r="J6" s="404">
        <v>7</v>
      </c>
      <c r="K6" s="404">
        <v>2</v>
      </c>
      <c r="L6" s="404">
        <v>1</v>
      </c>
      <c r="M6" s="404">
        <v>2</v>
      </c>
      <c r="N6" s="404">
        <v>5</v>
      </c>
      <c r="O6" s="404">
        <v>3</v>
      </c>
      <c r="P6" s="404">
        <v>8</v>
      </c>
      <c r="V6" s="688">
        <f t="shared" si="0"/>
        <v>28</v>
      </c>
    </row>
    <row r="7" spans="1:22" s="404" customFormat="1" ht="22.5">
      <c r="A7" s="664">
        <v>6</v>
      </c>
      <c r="B7" s="665" t="s">
        <v>2096</v>
      </c>
      <c r="C7" s="665" t="s">
        <v>894</v>
      </c>
      <c r="D7" s="664" t="s">
        <v>2089</v>
      </c>
      <c r="E7" s="665" t="s">
        <v>1975</v>
      </c>
      <c r="F7" s="664" t="s">
        <v>2045</v>
      </c>
      <c r="G7" s="666" t="s">
        <v>2024</v>
      </c>
      <c r="H7" s="659" t="s">
        <v>2090</v>
      </c>
      <c r="I7" s="667">
        <v>3131</v>
      </c>
      <c r="J7" s="404">
        <v>6</v>
      </c>
      <c r="K7" s="404">
        <v>6</v>
      </c>
      <c r="L7" s="404">
        <v>3</v>
      </c>
      <c r="M7" s="404">
        <v>3</v>
      </c>
      <c r="N7" s="404">
        <v>6</v>
      </c>
      <c r="O7" s="404">
        <v>3</v>
      </c>
      <c r="P7" s="404">
        <v>3</v>
      </c>
      <c r="V7" s="688">
        <f t="shared" si="0"/>
        <v>30</v>
      </c>
    </row>
    <row r="8" spans="1:22" s="404" customFormat="1" ht="28.5">
      <c r="A8" s="664">
        <v>7</v>
      </c>
      <c r="B8" s="665" t="s">
        <v>2087</v>
      </c>
      <c r="C8" s="665" t="s">
        <v>791</v>
      </c>
      <c r="D8" s="664" t="s">
        <v>2089</v>
      </c>
      <c r="E8" s="665" t="s">
        <v>1981</v>
      </c>
      <c r="F8" s="664" t="s">
        <v>2046</v>
      </c>
      <c r="G8" s="666" t="s">
        <v>2025</v>
      </c>
      <c r="H8" s="659" t="s">
        <v>2090</v>
      </c>
      <c r="I8" s="667">
        <v>2250</v>
      </c>
      <c r="J8" s="404">
        <v>6</v>
      </c>
      <c r="K8" s="404">
        <v>1</v>
      </c>
      <c r="L8" s="404">
        <v>1</v>
      </c>
      <c r="M8" s="404">
        <v>0</v>
      </c>
      <c r="N8" s="404">
        <v>2</v>
      </c>
      <c r="O8" s="404">
        <v>1</v>
      </c>
      <c r="P8" s="404">
        <v>2</v>
      </c>
      <c r="V8" s="688">
        <f t="shared" si="0"/>
        <v>13</v>
      </c>
    </row>
    <row r="9" spans="1:22" ht="22.5">
      <c r="A9" s="664">
        <v>8</v>
      </c>
      <c r="B9" s="665" t="s">
        <v>2093</v>
      </c>
      <c r="C9" s="665" t="s">
        <v>349</v>
      </c>
      <c r="D9" s="664" t="s">
        <v>2089</v>
      </c>
      <c r="E9" s="665" t="s">
        <v>1980</v>
      </c>
      <c r="F9" s="664" t="s">
        <v>2047</v>
      </c>
      <c r="G9" s="666" t="s">
        <v>2025</v>
      </c>
      <c r="H9" s="659" t="s">
        <v>2090</v>
      </c>
      <c r="I9" s="667">
        <v>2250</v>
      </c>
      <c r="J9" s="404">
        <v>0</v>
      </c>
      <c r="K9" s="404">
        <v>0</v>
      </c>
      <c r="L9" s="404">
        <v>6</v>
      </c>
      <c r="M9" s="404">
        <v>1</v>
      </c>
      <c r="N9" s="404">
        <v>3</v>
      </c>
      <c r="O9" s="404">
        <v>2</v>
      </c>
      <c r="P9" s="404">
        <v>1</v>
      </c>
      <c r="Q9" s="404"/>
      <c r="R9" s="404"/>
      <c r="S9" s="404"/>
      <c r="T9" s="404"/>
      <c r="U9" s="404"/>
      <c r="V9" s="688">
        <f t="shared" si="0"/>
        <v>13</v>
      </c>
    </row>
    <row r="10" spans="1:22" ht="22.5">
      <c r="A10" s="664">
        <v>9</v>
      </c>
      <c r="B10" s="665" t="s">
        <v>2100</v>
      </c>
      <c r="C10" s="665" t="s">
        <v>715</v>
      </c>
      <c r="D10" s="664" t="s">
        <v>2089</v>
      </c>
      <c r="E10" s="665" t="s">
        <v>1979</v>
      </c>
      <c r="F10" s="664" t="s">
        <v>683</v>
      </c>
      <c r="G10" s="666" t="s">
        <v>2025</v>
      </c>
      <c r="H10" s="659" t="s">
        <v>2090</v>
      </c>
      <c r="I10" s="667">
        <v>2250</v>
      </c>
      <c r="J10" s="404">
        <v>1</v>
      </c>
      <c r="K10" s="404">
        <v>0</v>
      </c>
      <c r="L10" s="404">
        <v>5</v>
      </c>
      <c r="M10" s="404">
        <v>3</v>
      </c>
      <c r="N10" s="404">
        <v>1</v>
      </c>
      <c r="O10" s="404">
        <v>2</v>
      </c>
      <c r="P10" s="404">
        <v>2</v>
      </c>
      <c r="Q10" s="404"/>
      <c r="R10" s="404"/>
      <c r="S10" s="404"/>
      <c r="T10" s="404"/>
      <c r="U10" s="404"/>
      <c r="V10" s="688">
        <f t="shared" si="0"/>
        <v>14</v>
      </c>
    </row>
    <row r="11" spans="1:22" ht="28.5">
      <c r="A11" s="664">
        <v>10</v>
      </c>
      <c r="B11" s="665" t="s">
        <v>2087</v>
      </c>
      <c r="C11" s="665" t="s">
        <v>456</v>
      </c>
      <c r="D11" s="664" t="s">
        <v>2089</v>
      </c>
      <c r="E11" s="665" t="s">
        <v>1978</v>
      </c>
      <c r="F11" s="664" t="s">
        <v>684</v>
      </c>
      <c r="G11" s="666" t="s">
        <v>2025</v>
      </c>
      <c r="H11" s="659" t="s">
        <v>2090</v>
      </c>
      <c r="I11" s="667">
        <v>2250</v>
      </c>
      <c r="J11" s="404">
        <v>4</v>
      </c>
      <c r="K11" s="404">
        <v>3</v>
      </c>
      <c r="L11" s="404">
        <v>2</v>
      </c>
      <c r="M11" s="404">
        <v>2</v>
      </c>
      <c r="N11" s="404">
        <v>2</v>
      </c>
      <c r="O11" s="404">
        <v>7</v>
      </c>
      <c r="P11" s="404">
        <v>0</v>
      </c>
      <c r="Q11" s="404"/>
      <c r="R11" s="404"/>
      <c r="S11" s="404"/>
      <c r="T11" s="404"/>
      <c r="U11" s="404"/>
      <c r="V11" s="688">
        <f t="shared" si="0"/>
        <v>20</v>
      </c>
    </row>
    <row r="12" spans="1:22" ht="22.5">
      <c r="A12" s="664">
        <v>11</v>
      </c>
      <c r="B12" s="665" t="s">
        <v>2093</v>
      </c>
      <c r="C12" s="665" t="s">
        <v>794</v>
      </c>
      <c r="D12" s="664" t="s">
        <v>2089</v>
      </c>
      <c r="E12" s="665" t="s">
        <v>1977</v>
      </c>
      <c r="F12" s="664" t="s">
        <v>2048</v>
      </c>
      <c r="G12" s="666" t="s">
        <v>2025</v>
      </c>
      <c r="H12" s="659" t="s">
        <v>2090</v>
      </c>
      <c r="I12" s="667">
        <v>2250</v>
      </c>
      <c r="J12" s="404">
        <v>1</v>
      </c>
      <c r="K12" s="404">
        <v>0</v>
      </c>
      <c r="L12" s="404">
        <v>3</v>
      </c>
      <c r="M12" s="404">
        <v>0</v>
      </c>
      <c r="N12" s="404">
        <v>2</v>
      </c>
      <c r="O12" s="404">
        <v>8</v>
      </c>
      <c r="P12" s="404">
        <v>0</v>
      </c>
      <c r="Q12" s="404"/>
      <c r="R12" s="404"/>
      <c r="S12" s="404"/>
      <c r="T12" s="404"/>
      <c r="U12" s="404"/>
      <c r="V12" s="688">
        <f t="shared" si="0"/>
        <v>14</v>
      </c>
    </row>
    <row r="13" spans="1:22" ht="25.5">
      <c r="A13" s="664">
        <v>12</v>
      </c>
      <c r="B13" s="665" t="s">
        <v>2096</v>
      </c>
      <c r="C13" s="665" t="s">
        <v>794</v>
      </c>
      <c r="D13" s="664" t="s">
        <v>2089</v>
      </c>
      <c r="E13" s="665" t="s">
        <v>2020</v>
      </c>
      <c r="F13" s="664" t="s">
        <v>686</v>
      </c>
      <c r="G13" s="666" t="s">
        <v>2025</v>
      </c>
      <c r="H13" s="659" t="s">
        <v>2090</v>
      </c>
      <c r="I13" s="667">
        <v>2250</v>
      </c>
      <c r="J13" s="404">
        <v>1</v>
      </c>
      <c r="K13" s="404">
        <v>0</v>
      </c>
      <c r="L13" s="404">
        <v>1</v>
      </c>
      <c r="M13" s="404">
        <v>0</v>
      </c>
      <c r="N13" s="404">
        <v>0</v>
      </c>
      <c r="O13" s="404">
        <v>2</v>
      </c>
      <c r="P13" s="404">
        <v>0</v>
      </c>
      <c r="Q13" s="404"/>
      <c r="R13" s="404"/>
      <c r="S13" s="404"/>
      <c r="T13" s="404"/>
      <c r="U13" s="404"/>
      <c r="V13" s="688">
        <f t="shared" si="0"/>
        <v>4</v>
      </c>
    </row>
    <row r="14" spans="1:22" ht="28.5">
      <c r="A14" s="664">
        <v>13</v>
      </c>
      <c r="B14" s="665" t="s">
        <v>2103</v>
      </c>
      <c r="C14" s="665" t="s">
        <v>792</v>
      </c>
      <c r="D14" s="664" t="s">
        <v>2089</v>
      </c>
      <c r="E14" s="665" t="s">
        <v>1976</v>
      </c>
      <c r="F14" s="664" t="s">
        <v>2049</v>
      </c>
      <c r="G14" s="666" t="s">
        <v>2025</v>
      </c>
      <c r="H14" s="659" t="s">
        <v>2090</v>
      </c>
      <c r="I14" s="667">
        <v>2250</v>
      </c>
      <c r="J14" s="404">
        <v>9</v>
      </c>
      <c r="K14" s="404">
        <v>19</v>
      </c>
      <c r="L14" s="404">
        <v>40</v>
      </c>
      <c r="M14" s="404">
        <v>21</v>
      </c>
      <c r="N14" s="404">
        <v>12</v>
      </c>
      <c r="O14" s="404">
        <v>26</v>
      </c>
      <c r="P14" s="404">
        <v>2</v>
      </c>
      <c r="Q14" s="404"/>
      <c r="R14" s="404"/>
      <c r="S14" s="404"/>
      <c r="T14" s="404"/>
      <c r="U14" s="404"/>
      <c r="V14" s="688">
        <f t="shared" si="0"/>
        <v>129</v>
      </c>
    </row>
    <row r="15" spans="1:22" ht="25.5">
      <c r="A15" s="664">
        <v>14</v>
      </c>
      <c r="B15" s="665" t="s">
        <v>2093</v>
      </c>
      <c r="C15" s="665" t="s">
        <v>770</v>
      </c>
      <c r="D15" s="664" t="s">
        <v>2089</v>
      </c>
      <c r="E15" s="665" t="s">
        <v>2021</v>
      </c>
      <c r="F15" s="664" t="s">
        <v>762</v>
      </c>
      <c r="G15" s="666" t="s">
        <v>394</v>
      </c>
      <c r="H15" s="659" t="s">
        <v>2090</v>
      </c>
      <c r="I15" s="667">
        <v>975</v>
      </c>
      <c r="J15" s="404">
        <v>0</v>
      </c>
      <c r="K15" s="404">
        <v>0</v>
      </c>
      <c r="L15" s="404">
        <v>0</v>
      </c>
      <c r="M15" s="404">
        <v>0</v>
      </c>
      <c r="N15" s="404">
        <v>0</v>
      </c>
      <c r="O15" s="404">
        <v>2</v>
      </c>
      <c r="P15" s="404">
        <v>1</v>
      </c>
      <c r="Q15" s="404"/>
      <c r="R15" s="404"/>
      <c r="S15" s="404"/>
      <c r="T15" s="404"/>
      <c r="U15" s="404"/>
      <c r="V15" s="688">
        <f t="shared" si="0"/>
        <v>3</v>
      </c>
    </row>
    <row r="16" spans="1:22" s="404" customFormat="1" ht="25.5">
      <c r="A16" s="664">
        <v>15</v>
      </c>
      <c r="B16" s="665" t="s">
        <v>2093</v>
      </c>
      <c r="C16" s="665" t="s">
        <v>1027</v>
      </c>
      <c r="D16" s="664" t="s">
        <v>2089</v>
      </c>
      <c r="E16" s="665" t="s">
        <v>2022</v>
      </c>
      <c r="F16" s="664" t="s">
        <v>1126</v>
      </c>
      <c r="G16" s="666" t="s">
        <v>394</v>
      </c>
      <c r="H16" s="659" t="s">
        <v>2090</v>
      </c>
      <c r="I16" s="667">
        <v>472</v>
      </c>
      <c r="J16" s="404">
        <v>0</v>
      </c>
      <c r="K16" s="404">
        <v>0</v>
      </c>
      <c r="L16" s="404">
        <v>0</v>
      </c>
      <c r="M16" s="404">
        <v>0</v>
      </c>
      <c r="N16" s="404">
        <v>1</v>
      </c>
      <c r="O16" s="404">
        <v>0</v>
      </c>
      <c r="P16" s="404">
        <v>0</v>
      </c>
      <c r="V16" s="688">
        <f t="shared" si="0"/>
        <v>1</v>
      </c>
    </row>
    <row r="17" spans="1:22" s="404" customFormat="1" ht="25.5">
      <c r="A17" s="664">
        <v>16</v>
      </c>
      <c r="B17" s="665" t="s">
        <v>2107</v>
      </c>
      <c r="C17" s="665" t="s">
        <v>850</v>
      </c>
      <c r="D17" s="664" t="s">
        <v>2089</v>
      </c>
      <c r="E17" s="665" t="s">
        <v>1982</v>
      </c>
      <c r="F17" s="664" t="s">
        <v>1125</v>
      </c>
      <c r="G17" s="666" t="s">
        <v>394</v>
      </c>
      <c r="H17" s="659" t="s">
        <v>2090</v>
      </c>
      <c r="I17" s="667">
        <v>2374</v>
      </c>
      <c r="J17" s="404">
        <v>2</v>
      </c>
      <c r="K17" s="404">
        <v>2</v>
      </c>
      <c r="L17" s="404">
        <v>0</v>
      </c>
      <c r="M17" s="404">
        <v>0</v>
      </c>
      <c r="N17" s="404">
        <v>0</v>
      </c>
      <c r="O17" s="404">
        <v>0</v>
      </c>
      <c r="P17" s="404">
        <v>1</v>
      </c>
      <c r="V17" s="688">
        <f t="shared" si="0"/>
        <v>5</v>
      </c>
    </row>
    <row r="18" spans="1:22" s="404" customFormat="1" ht="28.5">
      <c r="A18" s="664">
        <v>17</v>
      </c>
      <c r="B18" s="665" t="s">
        <v>2087</v>
      </c>
      <c r="C18" s="665" t="s">
        <v>764</v>
      </c>
      <c r="D18" s="664" t="s">
        <v>2089</v>
      </c>
      <c r="E18" s="665" t="s">
        <v>2066</v>
      </c>
      <c r="F18" s="664" t="s">
        <v>1043</v>
      </c>
      <c r="G18" s="666" t="s">
        <v>1048</v>
      </c>
      <c r="H18" s="659" t="s">
        <v>2067</v>
      </c>
      <c r="I18" s="667">
        <v>3921</v>
      </c>
      <c r="J18" s="404">
        <v>9</v>
      </c>
      <c r="K18" s="404">
        <v>5</v>
      </c>
      <c r="L18" s="404">
        <v>5</v>
      </c>
      <c r="M18" s="404">
        <v>5</v>
      </c>
      <c r="N18" s="404">
        <v>69</v>
      </c>
      <c r="O18" s="404">
        <v>7</v>
      </c>
      <c r="P18" s="404">
        <v>5</v>
      </c>
      <c r="V18" s="688">
        <f t="shared" si="0"/>
        <v>105</v>
      </c>
    </row>
    <row r="19" spans="1:22" s="404" customFormat="1" ht="22.5">
      <c r="A19" s="664">
        <v>18</v>
      </c>
      <c r="B19" s="665" t="s">
        <v>2110</v>
      </c>
      <c r="C19" s="665" t="s">
        <v>495</v>
      </c>
      <c r="D19" s="664" t="s">
        <v>2089</v>
      </c>
      <c r="E19" s="665" t="s">
        <v>1983</v>
      </c>
      <c r="F19" s="664" t="s">
        <v>2050</v>
      </c>
      <c r="G19" s="666" t="s">
        <v>394</v>
      </c>
      <c r="H19" s="659" t="s">
        <v>2090</v>
      </c>
      <c r="I19" s="667">
        <v>1520</v>
      </c>
      <c r="J19" s="404">
        <v>5</v>
      </c>
      <c r="K19" s="404">
        <v>4</v>
      </c>
      <c r="L19" s="404">
        <v>1</v>
      </c>
      <c r="M19" s="404">
        <v>11</v>
      </c>
      <c r="N19" s="404">
        <v>5</v>
      </c>
      <c r="O19" s="404">
        <v>3</v>
      </c>
      <c r="P19" s="404">
        <v>2</v>
      </c>
      <c r="V19" s="688">
        <f t="shared" si="0"/>
        <v>31</v>
      </c>
    </row>
    <row r="20" spans="1:22" s="404" customFormat="1" ht="22.5">
      <c r="A20" s="664">
        <v>19</v>
      </c>
      <c r="B20" s="665" t="s">
        <v>2110</v>
      </c>
      <c r="C20" s="665" t="s">
        <v>451</v>
      </c>
      <c r="D20" s="664" t="s">
        <v>2089</v>
      </c>
      <c r="E20" s="665" t="s">
        <v>1984</v>
      </c>
      <c r="F20" s="664" t="s">
        <v>177</v>
      </c>
      <c r="G20" s="666" t="s">
        <v>394</v>
      </c>
      <c r="H20" s="659" t="s">
        <v>2090</v>
      </c>
      <c r="I20" s="667">
        <v>1140</v>
      </c>
      <c r="J20" s="404">
        <v>1</v>
      </c>
      <c r="K20" s="404">
        <v>0</v>
      </c>
      <c r="L20" s="404">
        <v>0</v>
      </c>
      <c r="M20" s="404">
        <v>2</v>
      </c>
      <c r="N20" s="404">
        <v>1</v>
      </c>
      <c r="O20" s="404">
        <v>0</v>
      </c>
      <c r="P20" s="404">
        <v>0</v>
      </c>
      <c r="V20" s="688">
        <f t="shared" si="0"/>
        <v>4</v>
      </c>
    </row>
    <row r="21" spans="1:22" s="404" customFormat="1" ht="25.5">
      <c r="A21" s="664">
        <v>20</v>
      </c>
      <c r="B21" s="665" t="s">
        <v>2107</v>
      </c>
      <c r="C21" s="665" t="s">
        <v>879</v>
      </c>
      <c r="D21" s="664" t="s">
        <v>2089</v>
      </c>
      <c r="E21" s="665" t="s">
        <v>1997</v>
      </c>
      <c r="F21" s="664" t="s">
        <v>1127</v>
      </c>
      <c r="G21" s="666" t="s">
        <v>394</v>
      </c>
      <c r="H21" s="659" t="s">
        <v>2090</v>
      </c>
      <c r="I21" s="667">
        <v>1311</v>
      </c>
      <c r="J21" s="404">
        <v>12</v>
      </c>
      <c r="K21" s="404">
        <v>7</v>
      </c>
      <c r="L21" s="404">
        <v>5</v>
      </c>
      <c r="M21" s="404">
        <v>9</v>
      </c>
      <c r="N21" s="404">
        <v>22</v>
      </c>
      <c r="O21" s="404">
        <v>9</v>
      </c>
      <c r="P21" s="404">
        <v>2</v>
      </c>
      <c r="V21" s="688">
        <f t="shared" si="0"/>
        <v>66</v>
      </c>
    </row>
    <row r="22" spans="1:22" s="404" customFormat="1" ht="25.5">
      <c r="A22" s="664">
        <v>21</v>
      </c>
      <c r="B22" s="665" t="s">
        <v>2093</v>
      </c>
      <c r="C22" s="665" t="s">
        <v>1027</v>
      </c>
      <c r="D22" s="664" t="s">
        <v>2089</v>
      </c>
      <c r="E22" s="665" t="s">
        <v>1985</v>
      </c>
      <c r="F22" s="664" t="s">
        <v>763</v>
      </c>
      <c r="G22" s="666" t="s">
        <v>2026</v>
      </c>
      <c r="H22" s="659" t="s">
        <v>2090</v>
      </c>
      <c r="I22" s="667">
        <v>2489</v>
      </c>
      <c r="J22" s="404">
        <v>0</v>
      </c>
      <c r="K22" s="404">
        <v>1</v>
      </c>
      <c r="L22" s="404">
        <v>0</v>
      </c>
      <c r="M22" s="404">
        <v>142</v>
      </c>
      <c r="N22" s="404">
        <v>10</v>
      </c>
      <c r="O22" s="404">
        <v>1</v>
      </c>
      <c r="P22" s="404">
        <v>2</v>
      </c>
      <c r="V22" s="688">
        <f t="shared" si="0"/>
        <v>156</v>
      </c>
    </row>
    <row r="23" spans="1:22" s="404" customFormat="1" ht="25.5">
      <c r="A23" s="664">
        <v>22</v>
      </c>
      <c r="B23" s="665" t="s">
        <v>2093</v>
      </c>
      <c r="C23" s="665" t="s">
        <v>1027</v>
      </c>
      <c r="D23" s="664" t="s">
        <v>2089</v>
      </c>
      <c r="E23" s="665" t="s">
        <v>1986</v>
      </c>
      <c r="F23" s="664" t="s">
        <v>1128</v>
      </c>
      <c r="G23" s="666" t="s">
        <v>2026</v>
      </c>
      <c r="H23" s="659" t="s">
        <v>2090</v>
      </c>
      <c r="I23" s="667">
        <v>1571</v>
      </c>
      <c r="J23" s="404">
        <v>0</v>
      </c>
      <c r="K23" s="404">
        <v>3</v>
      </c>
      <c r="L23" s="404">
        <v>2</v>
      </c>
      <c r="M23" s="404">
        <v>29</v>
      </c>
      <c r="N23" s="404">
        <v>2</v>
      </c>
      <c r="O23" s="404">
        <v>0</v>
      </c>
      <c r="P23" s="404">
        <v>0</v>
      </c>
      <c r="V23" s="688">
        <f t="shared" si="0"/>
        <v>36</v>
      </c>
    </row>
    <row r="24" spans="1:22" s="404" customFormat="1" ht="25.5">
      <c r="A24" s="664">
        <v>23</v>
      </c>
      <c r="B24" s="665" t="s">
        <v>2107</v>
      </c>
      <c r="C24" s="665" t="s">
        <v>846</v>
      </c>
      <c r="D24" s="664" t="s">
        <v>2089</v>
      </c>
      <c r="E24" s="665" t="s">
        <v>1987</v>
      </c>
      <c r="F24" s="664" t="s">
        <v>780</v>
      </c>
      <c r="G24" s="666" t="s">
        <v>2026</v>
      </c>
      <c r="H24" s="659" t="s">
        <v>2090</v>
      </c>
      <c r="I24" s="667">
        <v>2143</v>
      </c>
      <c r="J24" s="404">
        <v>2</v>
      </c>
      <c r="K24" s="404">
        <v>3</v>
      </c>
      <c r="L24" s="404">
        <v>3</v>
      </c>
      <c r="M24" s="404">
        <v>136</v>
      </c>
      <c r="N24" s="404">
        <v>10</v>
      </c>
      <c r="O24" s="404">
        <v>0</v>
      </c>
      <c r="P24" s="404">
        <v>1</v>
      </c>
      <c r="V24" s="688">
        <f t="shared" si="0"/>
        <v>155</v>
      </c>
    </row>
    <row r="25" spans="1:22" s="404" customFormat="1" ht="14.25">
      <c r="A25" s="664">
        <v>24</v>
      </c>
      <c r="B25" s="665" t="s">
        <v>2093</v>
      </c>
      <c r="C25" s="665" t="s">
        <v>1049</v>
      </c>
      <c r="D25" s="664" t="s">
        <v>2089</v>
      </c>
      <c r="E25" s="665" t="s">
        <v>1988</v>
      </c>
      <c r="F25" s="664" t="s">
        <v>519</v>
      </c>
      <c r="G25" s="666" t="s">
        <v>2027</v>
      </c>
      <c r="H25" s="659" t="s">
        <v>2090</v>
      </c>
      <c r="I25" s="667">
        <v>1637</v>
      </c>
      <c r="J25" s="404">
        <v>0</v>
      </c>
      <c r="K25" s="404">
        <v>0</v>
      </c>
      <c r="L25" s="404">
        <v>1</v>
      </c>
      <c r="M25" s="404">
        <v>1</v>
      </c>
      <c r="N25" s="404">
        <v>0</v>
      </c>
      <c r="O25" s="404">
        <v>0</v>
      </c>
      <c r="P25" s="404">
        <v>0</v>
      </c>
      <c r="V25" s="688">
        <f t="shared" si="0"/>
        <v>2</v>
      </c>
    </row>
    <row r="26" spans="1:22" s="404" customFormat="1" ht="14.25">
      <c r="A26" s="664">
        <v>25</v>
      </c>
      <c r="B26" s="665" t="s">
        <v>2096</v>
      </c>
      <c r="C26" s="665" t="s">
        <v>1129</v>
      </c>
      <c r="D26" s="664" t="s">
        <v>2089</v>
      </c>
      <c r="E26" s="665" t="s">
        <v>1989</v>
      </c>
      <c r="F26" s="664" t="s">
        <v>2051</v>
      </c>
      <c r="G26" s="666" t="s">
        <v>2027</v>
      </c>
      <c r="H26" s="659" t="s">
        <v>2090</v>
      </c>
      <c r="I26" s="667">
        <v>1996</v>
      </c>
      <c r="J26" s="404">
        <v>2</v>
      </c>
      <c r="K26" s="404">
        <v>4</v>
      </c>
      <c r="L26" s="404">
        <v>1</v>
      </c>
      <c r="M26" s="404">
        <v>259</v>
      </c>
      <c r="N26" s="404">
        <v>15</v>
      </c>
      <c r="O26" s="404">
        <v>1</v>
      </c>
      <c r="P26" s="404">
        <v>5</v>
      </c>
      <c r="V26" s="688">
        <f t="shared" si="0"/>
        <v>287</v>
      </c>
    </row>
    <row r="27" spans="1:22" s="404" customFormat="1" ht="25.5">
      <c r="A27" s="664">
        <v>26</v>
      </c>
      <c r="B27" s="665" t="s">
        <v>2093</v>
      </c>
      <c r="C27" s="665" t="s">
        <v>764</v>
      </c>
      <c r="D27" s="664" t="s">
        <v>2089</v>
      </c>
      <c r="E27" s="665" t="s">
        <v>1990</v>
      </c>
      <c r="F27" s="664" t="s">
        <v>517</v>
      </c>
      <c r="G27" s="666" t="s">
        <v>2027</v>
      </c>
      <c r="H27" s="659" t="s">
        <v>2090</v>
      </c>
      <c r="I27" s="667">
        <v>647</v>
      </c>
      <c r="J27" s="404">
        <v>0</v>
      </c>
      <c r="K27" s="404">
        <v>0</v>
      </c>
      <c r="L27" s="404">
        <v>0</v>
      </c>
      <c r="M27" s="404">
        <v>0</v>
      </c>
      <c r="N27" s="404">
        <v>0</v>
      </c>
      <c r="O27" s="404">
        <v>0</v>
      </c>
      <c r="P27" s="404">
        <v>0</v>
      </c>
      <c r="V27" s="688">
        <f t="shared" si="0"/>
        <v>0</v>
      </c>
    </row>
    <row r="28" spans="1:22" s="404" customFormat="1" ht="25.5">
      <c r="A28" s="664">
        <v>27</v>
      </c>
      <c r="B28" s="665" t="s">
        <v>2093</v>
      </c>
      <c r="C28" s="665" t="s">
        <v>770</v>
      </c>
      <c r="D28" s="664" t="s">
        <v>2089</v>
      </c>
      <c r="E28" s="665" t="s">
        <v>2008</v>
      </c>
      <c r="F28" s="664" t="s">
        <v>2052</v>
      </c>
      <c r="G28" s="666" t="s">
        <v>2027</v>
      </c>
      <c r="H28" s="659" t="s">
        <v>2090</v>
      </c>
      <c r="I28" s="667">
        <v>330</v>
      </c>
      <c r="J28" s="404">
        <v>0</v>
      </c>
      <c r="K28" s="404">
        <v>0</v>
      </c>
      <c r="L28" s="404">
        <v>0</v>
      </c>
      <c r="M28" s="404">
        <v>0</v>
      </c>
      <c r="N28" s="404">
        <v>0</v>
      </c>
      <c r="O28" s="404">
        <v>0</v>
      </c>
      <c r="P28" s="404">
        <v>0</v>
      </c>
      <c r="V28" s="688">
        <f t="shared" si="0"/>
        <v>0</v>
      </c>
    </row>
    <row r="29" spans="1:22" s="404" customFormat="1" ht="14.25">
      <c r="A29" s="664">
        <v>28</v>
      </c>
      <c r="B29" s="665" t="s">
        <v>2100</v>
      </c>
      <c r="C29" s="665" t="s">
        <v>1129</v>
      </c>
      <c r="D29" s="664" t="s">
        <v>2089</v>
      </c>
      <c r="E29" s="665" t="s">
        <v>2012</v>
      </c>
      <c r="F29" s="664" t="s">
        <v>2053</v>
      </c>
      <c r="G29" s="666" t="s">
        <v>2027</v>
      </c>
      <c r="H29" s="659" t="s">
        <v>2090</v>
      </c>
      <c r="I29" s="667">
        <v>1067</v>
      </c>
      <c r="J29" s="404">
        <v>2</v>
      </c>
      <c r="K29" s="404">
        <v>2</v>
      </c>
      <c r="L29" s="404">
        <v>1</v>
      </c>
      <c r="M29" s="404">
        <v>3</v>
      </c>
      <c r="N29" s="404">
        <v>1</v>
      </c>
      <c r="O29" s="404">
        <v>1</v>
      </c>
      <c r="P29" s="404">
        <v>1</v>
      </c>
      <c r="V29" s="688">
        <f t="shared" si="0"/>
        <v>11</v>
      </c>
    </row>
    <row r="30" spans="1:22" s="404" customFormat="1" ht="14.25">
      <c r="A30" s="664">
        <v>29</v>
      </c>
      <c r="B30" s="665" t="s">
        <v>2113</v>
      </c>
      <c r="C30" s="665" t="s">
        <v>380</v>
      </c>
      <c r="D30" s="664" t="s">
        <v>2115</v>
      </c>
      <c r="E30" s="665" t="s">
        <v>2011</v>
      </c>
      <c r="F30" s="664" t="s">
        <v>2054</v>
      </c>
      <c r="G30" s="666" t="s">
        <v>2027</v>
      </c>
      <c r="H30" s="659" t="s">
        <v>2116</v>
      </c>
      <c r="I30" s="667">
        <v>3872</v>
      </c>
      <c r="J30" s="404">
        <v>0</v>
      </c>
      <c r="K30" s="404">
        <v>0</v>
      </c>
      <c r="L30" s="404">
        <v>0</v>
      </c>
      <c r="M30" s="404">
        <v>1</v>
      </c>
      <c r="N30" s="404">
        <v>1</v>
      </c>
      <c r="O30" s="404">
        <v>1</v>
      </c>
      <c r="P30" s="404">
        <v>0</v>
      </c>
      <c r="V30" s="688">
        <f t="shared" si="0"/>
        <v>3</v>
      </c>
    </row>
    <row r="31" spans="1:22" s="404" customFormat="1" ht="33.75">
      <c r="A31" s="664">
        <v>30</v>
      </c>
      <c r="B31" s="665" t="s">
        <v>2096</v>
      </c>
      <c r="C31" s="665" t="s">
        <v>380</v>
      </c>
      <c r="D31" s="664" t="s">
        <v>2089</v>
      </c>
      <c r="E31" s="665" t="s">
        <v>1991</v>
      </c>
      <c r="F31" s="664" t="s">
        <v>694</v>
      </c>
      <c r="G31" s="666" t="s">
        <v>2028</v>
      </c>
      <c r="H31" s="659" t="s">
        <v>2090</v>
      </c>
      <c r="I31" s="667">
        <v>1015</v>
      </c>
      <c r="J31" s="404">
        <v>2</v>
      </c>
      <c r="K31" s="404">
        <v>1</v>
      </c>
      <c r="L31" s="404">
        <v>0</v>
      </c>
      <c r="M31" s="404">
        <v>3</v>
      </c>
      <c r="N31" s="404">
        <v>0</v>
      </c>
      <c r="O31" s="404">
        <v>3</v>
      </c>
      <c r="P31" s="404">
        <v>0</v>
      </c>
      <c r="V31" s="688">
        <f t="shared" si="0"/>
        <v>9</v>
      </c>
    </row>
    <row r="32" spans="1:22" s="404" customFormat="1" ht="33.75">
      <c r="A32" s="664">
        <v>31</v>
      </c>
      <c r="B32" s="665" t="s">
        <v>2087</v>
      </c>
      <c r="C32" s="665" t="s">
        <v>497</v>
      </c>
      <c r="D32" s="664" t="s">
        <v>2089</v>
      </c>
      <c r="E32" s="665" t="s">
        <v>1994</v>
      </c>
      <c r="F32" s="664" t="s">
        <v>1030</v>
      </c>
      <c r="G32" s="666" t="s">
        <v>841</v>
      </c>
      <c r="H32" s="659" t="s">
        <v>2090</v>
      </c>
      <c r="I32" s="667">
        <v>3300</v>
      </c>
      <c r="J32" s="404">
        <v>8</v>
      </c>
      <c r="K32" s="404">
        <v>2</v>
      </c>
      <c r="L32" s="404">
        <v>3</v>
      </c>
      <c r="M32" s="404">
        <v>5</v>
      </c>
      <c r="N32" s="404">
        <v>2</v>
      </c>
      <c r="O32" s="404">
        <v>9</v>
      </c>
      <c r="P32" s="404">
        <v>4</v>
      </c>
      <c r="V32" s="688">
        <f t="shared" si="0"/>
        <v>33</v>
      </c>
    </row>
    <row r="33" spans="1:22" s="404" customFormat="1" ht="33.75">
      <c r="A33" s="664">
        <v>32</v>
      </c>
      <c r="B33" s="665" t="s">
        <v>2087</v>
      </c>
      <c r="C33" s="665" t="s">
        <v>497</v>
      </c>
      <c r="D33" s="664" t="s">
        <v>2089</v>
      </c>
      <c r="E33" s="665" t="s">
        <v>1993</v>
      </c>
      <c r="F33" s="664" t="s">
        <v>743</v>
      </c>
      <c r="G33" s="666" t="s">
        <v>841</v>
      </c>
      <c r="H33" s="659" t="s">
        <v>2090</v>
      </c>
      <c r="I33" s="667">
        <v>5400</v>
      </c>
      <c r="J33" s="404">
        <v>3</v>
      </c>
      <c r="K33" s="404">
        <v>1</v>
      </c>
      <c r="L33" s="404">
        <v>1</v>
      </c>
      <c r="M33" s="404">
        <v>1</v>
      </c>
      <c r="N33" s="404">
        <v>1</v>
      </c>
      <c r="O33" s="404">
        <v>7</v>
      </c>
      <c r="P33" s="404">
        <v>3</v>
      </c>
      <c r="V33" s="688">
        <f t="shared" si="0"/>
        <v>17</v>
      </c>
    </row>
    <row r="34" spans="1:22" s="404" customFormat="1" ht="22.5">
      <c r="A34" s="664">
        <v>33</v>
      </c>
      <c r="B34" s="665" t="s">
        <v>2093</v>
      </c>
      <c r="C34" s="665" t="s">
        <v>378</v>
      </c>
      <c r="D34" s="664" t="s">
        <v>2089</v>
      </c>
      <c r="E34" s="665" t="s">
        <v>1992</v>
      </c>
      <c r="F34" s="664" t="s">
        <v>379</v>
      </c>
      <c r="G34" s="666" t="s">
        <v>394</v>
      </c>
      <c r="H34" s="659" t="s">
        <v>2090</v>
      </c>
      <c r="I34" s="667">
        <v>1115</v>
      </c>
      <c r="J34" s="404">
        <v>0</v>
      </c>
      <c r="K34" s="404">
        <v>7</v>
      </c>
      <c r="L34" s="404">
        <v>0</v>
      </c>
      <c r="M34" s="404">
        <v>0</v>
      </c>
      <c r="N34" s="404">
        <v>0</v>
      </c>
      <c r="O34" s="404">
        <v>4</v>
      </c>
      <c r="P34" s="404">
        <v>2</v>
      </c>
      <c r="V34" s="688">
        <f t="shared" si="0"/>
        <v>13</v>
      </c>
    </row>
    <row r="35" spans="1:22" s="404" customFormat="1" ht="25.5">
      <c r="A35" s="664">
        <v>34</v>
      </c>
      <c r="B35" s="665" t="s">
        <v>2093</v>
      </c>
      <c r="C35" s="665" t="s">
        <v>813</v>
      </c>
      <c r="D35" s="664" t="s">
        <v>2089</v>
      </c>
      <c r="E35" s="665" t="s">
        <v>1995</v>
      </c>
      <c r="F35" s="664" t="s">
        <v>2055</v>
      </c>
      <c r="G35" s="666" t="s">
        <v>473</v>
      </c>
      <c r="H35" s="659" t="s">
        <v>2090</v>
      </c>
      <c r="I35" s="667">
        <v>2200</v>
      </c>
      <c r="J35" s="404">
        <v>0</v>
      </c>
      <c r="K35" s="404">
        <v>2</v>
      </c>
      <c r="L35" s="404">
        <v>1</v>
      </c>
      <c r="M35" s="404">
        <v>0</v>
      </c>
      <c r="N35" s="404">
        <v>3</v>
      </c>
      <c r="O35" s="404">
        <v>0</v>
      </c>
      <c r="P35" s="404">
        <v>4</v>
      </c>
      <c r="V35" s="688">
        <f t="shared" si="0"/>
        <v>10</v>
      </c>
    </row>
    <row r="36" spans="1:22" s="404" customFormat="1" ht="38.25">
      <c r="A36" s="664">
        <v>35</v>
      </c>
      <c r="B36" s="665" t="s">
        <v>2093</v>
      </c>
      <c r="C36" s="665" t="s">
        <v>813</v>
      </c>
      <c r="D36" s="664" t="s">
        <v>2089</v>
      </c>
      <c r="E36" s="665" t="s">
        <v>2019</v>
      </c>
      <c r="F36" s="664" t="s">
        <v>2055</v>
      </c>
      <c r="G36" s="666" t="s">
        <v>473</v>
      </c>
      <c r="H36" s="659" t="s">
        <v>2090</v>
      </c>
      <c r="I36" s="667">
        <v>990</v>
      </c>
      <c r="J36" s="404">
        <v>0</v>
      </c>
      <c r="K36" s="404">
        <v>4</v>
      </c>
      <c r="L36" s="404">
        <v>0</v>
      </c>
      <c r="M36" s="404">
        <v>0</v>
      </c>
      <c r="N36" s="404">
        <v>1</v>
      </c>
      <c r="O36" s="404">
        <v>0</v>
      </c>
      <c r="P36" s="404">
        <v>4</v>
      </c>
      <c r="V36" s="688">
        <f t="shared" si="0"/>
        <v>9</v>
      </c>
    </row>
    <row r="37" spans="1:22" s="404" customFormat="1" ht="38.25">
      <c r="A37" s="664">
        <v>36</v>
      </c>
      <c r="B37" s="668" t="s">
        <v>2120</v>
      </c>
      <c r="C37" s="665" t="s">
        <v>429</v>
      </c>
      <c r="D37" s="664" t="s">
        <v>2089</v>
      </c>
      <c r="E37" s="665" t="s">
        <v>1998</v>
      </c>
      <c r="F37" s="664" t="s">
        <v>430</v>
      </c>
      <c r="G37" s="666" t="s">
        <v>1108</v>
      </c>
      <c r="H37" s="659" t="s">
        <v>2090</v>
      </c>
      <c r="I37" s="667">
        <v>1020</v>
      </c>
      <c r="J37" s="404">
        <v>2</v>
      </c>
      <c r="K37" s="404">
        <v>0</v>
      </c>
      <c r="L37" s="404">
        <v>0</v>
      </c>
      <c r="M37" s="404">
        <v>0</v>
      </c>
      <c r="N37" s="404">
        <v>1</v>
      </c>
      <c r="O37" s="404">
        <v>1</v>
      </c>
      <c r="P37" s="404">
        <v>5</v>
      </c>
      <c r="V37" s="688">
        <f t="shared" si="0"/>
        <v>9</v>
      </c>
    </row>
    <row r="38" spans="1:22" s="404" customFormat="1" ht="45">
      <c r="A38" s="664">
        <v>37</v>
      </c>
      <c r="B38" s="665" t="s">
        <v>2122</v>
      </c>
      <c r="C38" s="665" t="s">
        <v>576</v>
      </c>
      <c r="D38" s="664" t="s">
        <v>2089</v>
      </c>
      <c r="E38" s="665" t="s">
        <v>1996</v>
      </c>
      <c r="F38" s="664" t="s">
        <v>396</v>
      </c>
      <c r="G38" s="666" t="s">
        <v>474</v>
      </c>
      <c r="H38" s="659" t="s">
        <v>2090</v>
      </c>
      <c r="I38" s="667">
        <v>3775</v>
      </c>
      <c r="J38" s="404">
        <v>3</v>
      </c>
      <c r="K38" s="404">
        <v>0</v>
      </c>
      <c r="L38" s="404">
        <v>2</v>
      </c>
      <c r="M38" s="404">
        <v>5</v>
      </c>
      <c r="N38" s="404">
        <v>3</v>
      </c>
      <c r="O38" s="404">
        <v>2</v>
      </c>
      <c r="P38" s="404">
        <v>5</v>
      </c>
      <c r="V38" s="688">
        <f t="shared" si="0"/>
        <v>20</v>
      </c>
    </row>
    <row r="39" spans="1:22" s="404" customFormat="1" ht="33.75">
      <c r="A39" s="664">
        <v>38</v>
      </c>
      <c r="B39" s="665" t="s">
        <v>2124</v>
      </c>
      <c r="C39" s="665" t="s">
        <v>165</v>
      </c>
      <c r="D39" s="669" t="s">
        <v>2126</v>
      </c>
      <c r="E39" s="665" t="s">
        <v>1937</v>
      </c>
      <c r="F39" s="664" t="s">
        <v>163</v>
      </c>
      <c r="G39" s="666" t="s">
        <v>2029</v>
      </c>
      <c r="H39" s="659" t="s">
        <v>2127</v>
      </c>
      <c r="I39" s="667">
        <v>575</v>
      </c>
      <c r="J39" s="404">
        <v>9</v>
      </c>
      <c r="K39" s="404">
        <v>4</v>
      </c>
      <c r="L39" s="404">
        <v>19</v>
      </c>
      <c r="M39" s="404">
        <v>40</v>
      </c>
      <c r="N39" s="404">
        <v>38</v>
      </c>
      <c r="O39" s="404">
        <v>3</v>
      </c>
      <c r="P39" s="404">
        <v>9</v>
      </c>
      <c r="V39" s="688">
        <f t="shared" si="0"/>
        <v>122</v>
      </c>
    </row>
    <row r="40" spans="1:22" s="404" customFormat="1" ht="67.5">
      <c r="A40" s="664">
        <v>39</v>
      </c>
      <c r="B40" s="665" t="s">
        <v>2107</v>
      </c>
      <c r="C40" s="665" t="s">
        <v>1027</v>
      </c>
      <c r="D40" s="664" t="s">
        <v>2089</v>
      </c>
      <c r="E40" s="665" t="s">
        <v>1948</v>
      </c>
      <c r="F40" s="664" t="s">
        <v>1031</v>
      </c>
      <c r="G40" s="666" t="s">
        <v>2030</v>
      </c>
      <c r="H40" s="659" t="s">
        <v>2090</v>
      </c>
      <c r="I40" s="667">
        <v>2650</v>
      </c>
      <c r="J40" s="404">
        <v>3</v>
      </c>
      <c r="K40" s="404">
        <v>4</v>
      </c>
      <c r="L40" s="404">
        <v>6</v>
      </c>
      <c r="M40" s="404">
        <v>3</v>
      </c>
      <c r="N40" s="404">
        <v>3</v>
      </c>
      <c r="O40" s="404">
        <v>2</v>
      </c>
      <c r="P40" s="404">
        <v>1</v>
      </c>
      <c r="V40" s="688">
        <f t="shared" si="0"/>
        <v>22</v>
      </c>
    </row>
    <row r="41" spans="1:22" s="404" customFormat="1" ht="51">
      <c r="A41" s="664">
        <v>40</v>
      </c>
      <c r="B41" s="665" t="s">
        <v>2087</v>
      </c>
      <c r="C41" s="665" t="s">
        <v>1032</v>
      </c>
      <c r="D41" s="664" t="s">
        <v>2089</v>
      </c>
      <c r="E41" s="665" t="s">
        <v>1950</v>
      </c>
      <c r="F41" s="664" t="s">
        <v>179</v>
      </c>
      <c r="G41" s="666" t="s">
        <v>1146</v>
      </c>
      <c r="H41" s="659" t="s">
        <v>2090</v>
      </c>
      <c r="I41" s="667">
        <v>2225</v>
      </c>
      <c r="J41" s="404">
        <v>11</v>
      </c>
      <c r="K41" s="404">
        <v>29</v>
      </c>
      <c r="L41" s="404">
        <v>9</v>
      </c>
      <c r="M41" s="404">
        <v>5</v>
      </c>
      <c r="N41" s="404">
        <v>3</v>
      </c>
      <c r="O41" s="404">
        <v>6</v>
      </c>
      <c r="P41" s="404">
        <v>17</v>
      </c>
      <c r="V41" s="688">
        <f t="shared" si="0"/>
        <v>80</v>
      </c>
    </row>
    <row r="42" spans="1:22" s="404" customFormat="1" ht="33.75">
      <c r="A42" s="664">
        <v>41</v>
      </c>
      <c r="B42" s="665" t="s">
        <v>2093</v>
      </c>
      <c r="C42" s="665" t="s">
        <v>804</v>
      </c>
      <c r="D42" s="664" t="s">
        <v>2089</v>
      </c>
      <c r="E42" s="665" t="s">
        <v>1938</v>
      </c>
      <c r="F42" s="664" t="s">
        <v>1028</v>
      </c>
      <c r="G42" s="666" t="s">
        <v>1046</v>
      </c>
      <c r="H42" s="659" t="s">
        <v>2090</v>
      </c>
      <c r="I42" s="667">
        <v>1875</v>
      </c>
      <c r="J42" s="404">
        <v>2</v>
      </c>
      <c r="K42" s="404">
        <v>8</v>
      </c>
      <c r="L42" s="404">
        <v>0</v>
      </c>
      <c r="M42" s="404">
        <v>5</v>
      </c>
      <c r="N42" s="404">
        <v>3</v>
      </c>
      <c r="O42" s="404">
        <v>2</v>
      </c>
      <c r="P42" s="404">
        <v>1</v>
      </c>
      <c r="V42" s="688">
        <f t="shared" si="0"/>
        <v>21</v>
      </c>
    </row>
    <row r="43" spans="1:22" s="404" customFormat="1" ht="25.5">
      <c r="A43" s="664">
        <v>42</v>
      </c>
      <c r="B43" s="665" t="s">
        <v>2096</v>
      </c>
      <c r="C43" s="665" t="s">
        <v>778</v>
      </c>
      <c r="D43" s="664" t="s">
        <v>2089</v>
      </c>
      <c r="E43" s="665" t="s">
        <v>1935</v>
      </c>
      <c r="F43" s="664" t="s">
        <v>779</v>
      </c>
      <c r="G43" s="666" t="s">
        <v>1121</v>
      </c>
      <c r="H43" s="659" t="s">
        <v>2090</v>
      </c>
      <c r="I43" s="667">
        <v>4964</v>
      </c>
      <c r="J43" s="404">
        <v>28</v>
      </c>
      <c r="K43" s="404">
        <v>1</v>
      </c>
      <c r="L43" s="404">
        <v>4</v>
      </c>
      <c r="M43" s="404">
        <v>0</v>
      </c>
      <c r="N43" s="404">
        <v>0</v>
      </c>
      <c r="O43" s="404">
        <v>1</v>
      </c>
      <c r="P43" s="404">
        <v>0</v>
      </c>
      <c r="V43" s="688">
        <f t="shared" si="0"/>
        <v>34</v>
      </c>
    </row>
    <row r="44" spans="1:22" s="404" customFormat="1" ht="25.5">
      <c r="A44" s="664">
        <v>43</v>
      </c>
      <c r="B44" s="665" t="s">
        <v>2096</v>
      </c>
      <c r="C44" s="665" t="s">
        <v>776</v>
      </c>
      <c r="D44" s="664" t="s">
        <v>2089</v>
      </c>
      <c r="E44" s="665" t="s">
        <v>1797</v>
      </c>
      <c r="F44" s="664" t="s">
        <v>777</v>
      </c>
      <c r="G44" s="666" t="s">
        <v>1047</v>
      </c>
      <c r="H44" s="659" t="s">
        <v>2090</v>
      </c>
      <c r="I44" s="667" t="s">
        <v>2132</v>
      </c>
      <c r="J44" s="404">
        <v>1</v>
      </c>
      <c r="K44" s="404">
        <v>0</v>
      </c>
      <c r="L44" s="404">
        <v>1</v>
      </c>
      <c r="M44" s="404">
        <v>0</v>
      </c>
      <c r="N44" s="404">
        <v>1</v>
      </c>
      <c r="O44" s="404">
        <v>0</v>
      </c>
      <c r="P44" s="404">
        <v>2</v>
      </c>
      <c r="V44" s="688">
        <f t="shared" si="0"/>
        <v>5</v>
      </c>
    </row>
    <row r="45" spans="1:22" s="404" customFormat="1" ht="25.5">
      <c r="A45" s="664">
        <v>44</v>
      </c>
      <c r="B45" s="665" t="s">
        <v>2093</v>
      </c>
      <c r="C45" s="665" t="s">
        <v>495</v>
      </c>
      <c r="D45" s="664" t="s">
        <v>2089</v>
      </c>
      <c r="E45" s="665" t="s">
        <v>2023</v>
      </c>
      <c r="F45" s="664" t="s">
        <v>1082</v>
      </c>
      <c r="G45" s="666" t="s">
        <v>2031</v>
      </c>
      <c r="H45" s="659" t="s">
        <v>2090</v>
      </c>
      <c r="I45" s="667">
        <v>5248</v>
      </c>
      <c r="J45" s="404">
        <v>0</v>
      </c>
      <c r="K45" s="404">
        <v>0</v>
      </c>
      <c r="L45" s="404">
        <v>0</v>
      </c>
      <c r="M45" s="404">
        <v>0</v>
      </c>
      <c r="N45" s="404">
        <v>1</v>
      </c>
      <c r="O45" s="404">
        <v>1</v>
      </c>
      <c r="P45" s="404">
        <v>0</v>
      </c>
      <c r="V45" s="688">
        <f t="shared" si="0"/>
        <v>2</v>
      </c>
    </row>
    <row r="46" spans="1:22" s="404" customFormat="1" ht="38.25">
      <c r="A46" s="664">
        <v>45</v>
      </c>
      <c r="B46" s="665" t="s">
        <v>2087</v>
      </c>
      <c r="C46" s="665" t="s">
        <v>440</v>
      </c>
      <c r="D46" s="664" t="s">
        <v>2089</v>
      </c>
      <c r="E46" s="665" t="s">
        <v>32</v>
      </c>
      <c r="F46" s="664" t="s">
        <v>441</v>
      </c>
      <c r="G46" s="666" t="s">
        <v>2032</v>
      </c>
      <c r="H46" s="659" t="s">
        <v>2090</v>
      </c>
      <c r="I46" s="667">
        <v>2780</v>
      </c>
      <c r="J46" s="404">
        <v>3</v>
      </c>
      <c r="K46" s="404">
        <v>0</v>
      </c>
      <c r="L46" s="404">
        <v>1</v>
      </c>
      <c r="M46" s="404">
        <v>1</v>
      </c>
      <c r="N46" s="404">
        <v>0</v>
      </c>
      <c r="O46" s="404">
        <v>0</v>
      </c>
      <c r="P46" s="404">
        <v>0</v>
      </c>
      <c r="V46" s="688">
        <f t="shared" si="0"/>
        <v>5</v>
      </c>
    </row>
    <row r="47" spans="1:22" s="404" customFormat="1" ht="25.5">
      <c r="A47" s="664">
        <v>46</v>
      </c>
      <c r="B47" s="665" t="s">
        <v>2093</v>
      </c>
      <c r="C47" s="665" t="s">
        <v>896</v>
      </c>
      <c r="D47" s="664" t="s">
        <v>2089</v>
      </c>
      <c r="E47" s="665" t="s">
        <v>1939</v>
      </c>
      <c r="F47" s="664" t="s">
        <v>2056</v>
      </c>
      <c r="G47" s="666" t="s">
        <v>2033</v>
      </c>
      <c r="H47" s="659" t="s">
        <v>2090</v>
      </c>
      <c r="I47" s="667">
        <v>1626</v>
      </c>
      <c r="J47" s="404">
        <v>0</v>
      </c>
      <c r="K47" s="404">
        <v>0</v>
      </c>
      <c r="L47" s="404">
        <v>0</v>
      </c>
      <c r="M47" s="404">
        <v>1</v>
      </c>
      <c r="N47" s="404">
        <v>0</v>
      </c>
      <c r="O47" s="404">
        <v>0</v>
      </c>
      <c r="P47" s="404">
        <v>1</v>
      </c>
      <c r="V47" s="688">
        <f t="shared" si="0"/>
        <v>2</v>
      </c>
    </row>
    <row r="48" spans="1:22" s="404" customFormat="1" ht="25.5">
      <c r="A48" s="664">
        <v>47</v>
      </c>
      <c r="B48" s="665" t="s">
        <v>2093</v>
      </c>
      <c r="C48" s="665" t="s">
        <v>690</v>
      </c>
      <c r="D48" s="664" t="s">
        <v>2089</v>
      </c>
      <c r="E48" s="665" t="s">
        <v>1940</v>
      </c>
      <c r="F48" s="664" t="s">
        <v>184</v>
      </c>
      <c r="G48" s="666" t="s">
        <v>2033</v>
      </c>
      <c r="H48" s="659" t="s">
        <v>2090</v>
      </c>
      <c r="I48" s="667">
        <v>1800</v>
      </c>
      <c r="J48" s="404">
        <v>6</v>
      </c>
      <c r="K48" s="404">
        <v>0</v>
      </c>
      <c r="L48" s="404">
        <v>2</v>
      </c>
      <c r="M48" s="404">
        <v>5</v>
      </c>
      <c r="N48" s="404">
        <v>4</v>
      </c>
      <c r="O48" s="404">
        <v>5</v>
      </c>
      <c r="P48" s="404">
        <v>9</v>
      </c>
      <c r="V48" s="688">
        <f t="shared" si="0"/>
        <v>31</v>
      </c>
    </row>
    <row r="49" spans="1:22" s="404" customFormat="1" ht="22.5">
      <c r="A49" s="664">
        <v>48</v>
      </c>
      <c r="B49" s="665" t="s">
        <v>2093</v>
      </c>
      <c r="C49" s="665" t="s">
        <v>809</v>
      </c>
      <c r="D49" s="664" t="s">
        <v>2089</v>
      </c>
      <c r="E49" s="665" t="s">
        <v>1941</v>
      </c>
      <c r="F49" s="664" t="s">
        <v>848</v>
      </c>
      <c r="G49" s="666" t="s">
        <v>2034</v>
      </c>
      <c r="H49" s="659" t="s">
        <v>2090</v>
      </c>
      <c r="I49" s="667">
        <v>4499</v>
      </c>
      <c r="J49" s="404">
        <v>0</v>
      </c>
      <c r="K49" s="404">
        <v>1</v>
      </c>
      <c r="L49" s="404">
        <v>3</v>
      </c>
      <c r="M49" s="404">
        <v>0</v>
      </c>
      <c r="N49" s="404">
        <v>2</v>
      </c>
      <c r="O49" s="404">
        <v>2</v>
      </c>
      <c r="P49" s="404">
        <v>0</v>
      </c>
      <c r="V49" s="688">
        <f t="shared" si="0"/>
        <v>8</v>
      </c>
    </row>
    <row r="50" spans="1:22" s="404" customFormat="1" ht="38.25">
      <c r="A50" s="664">
        <v>49</v>
      </c>
      <c r="B50" s="665" t="s">
        <v>2136</v>
      </c>
      <c r="C50" s="665" t="s">
        <v>745</v>
      </c>
      <c r="D50" s="669" t="s">
        <v>2138</v>
      </c>
      <c r="E50" s="665" t="s">
        <v>1942</v>
      </c>
      <c r="F50" s="664" t="s">
        <v>181</v>
      </c>
      <c r="G50" s="666" t="s">
        <v>1802</v>
      </c>
      <c r="H50" s="659" t="s">
        <v>1965</v>
      </c>
      <c r="I50" s="667">
        <v>13619</v>
      </c>
      <c r="J50" s="404">
        <v>105</v>
      </c>
      <c r="K50" s="404">
        <v>129</v>
      </c>
      <c r="L50" s="404">
        <v>121</v>
      </c>
      <c r="M50" s="404">
        <v>96</v>
      </c>
      <c r="N50" s="404">
        <v>87</v>
      </c>
      <c r="O50" s="404">
        <v>58</v>
      </c>
      <c r="P50" s="404">
        <v>49</v>
      </c>
      <c r="V50" s="688">
        <f t="shared" si="0"/>
        <v>645</v>
      </c>
    </row>
    <row r="51" spans="1:22" s="404" customFormat="1" ht="22.5">
      <c r="A51" s="664">
        <v>50</v>
      </c>
      <c r="B51" s="665" t="s">
        <v>2113</v>
      </c>
      <c r="C51" s="665" t="s">
        <v>349</v>
      </c>
      <c r="D51" s="669" t="s">
        <v>2138</v>
      </c>
      <c r="E51" s="665" t="s">
        <v>2002</v>
      </c>
      <c r="F51" s="664" t="s">
        <v>767</v>
      </c>
      <c r="G51" s="666" t="s">
        <v>2035</v>
      </c>
      <c r="H51" s="659" t="s">
        <v>1965</v>
      </c>
      <c r="I51" s="667">
        <v>1050</v>
      </c>
      <c r="J51" s="404">
        <v>0</v>
      </c>
      <c r="K51" s="404">
        <v>1</v>
      </c>
      <c r="L51" s="404">
        <v>0</v>
      </c>
      <c r="M51" s="404">
        <v>0</v>
      </c>
      <c r="N51" s="404">
        <v>1</v>
      </c>
      <c r="O51" s="404">
        <v>4</v>
      </c>
      <c r="P51" s="404">
        <v>0</v>
      </c>
      <c r="V51" s="688">
        <f t="shared" si="0"/>
        <v>6</v>
      </c>
    </row>
    <row r="52" spans="1:22" s="404" customFormat="1" ht="38.25">
      <c r="A52" s="664">
        <v>51</v>
      </c>
      <c r="B52" s="665" t="s">
        <v>2136</v>
      </c>
      <c r="C52" s="665" t="s">
        <v>432</v>
      </c>
      <c r="D52" s="664" t="s">
        <v>2089</v>
      </c>
      <c r="E52" s="665" t="s">
        <v>2001</v>
      </c>
      <c r="F52" s="664" t="s">
        <v>433</v>
      </c>
      <c r="G52" s="666" t="s">
        <v>2036</v>
      </c>
      <c r="H52" s="659" t="s">
        <v>2090</v>
      </c>
      <c r="I52" s="667">
        <v>3700</v>
      </c>
      <c r="J52" s="404">
        <v>8</v>
      </c>
      <c r="K52" s="404">
        <v>7</v>
      </c>
      <c r="L52" s="404">
        <v>2</v>
      </c>
      <c r="M52" s="404">
        <v>2</v>
      </c>
      <c r="N52" s="404">
        <v>1</v>
      </c>
      <c r="O52" s="404">
        <v>3</v>
      </c>
      <c r="P52" s="404">
        <v>3</v>
      </c>
      <c r="V52" s="688">
        <f t="shared" si="0"/>
        <v>26</v>
      </c>
    </row>
    <row r="53" spans="1:22" s="404" customFormat="1" ht="38.25">
      <c r="A53" s="664">
        <v>52</v>
      </c>
      <c r="B53" s="665" t="s">
        <v>2140</v>
      </c>
      <c r="C53" s="665" t="s">
        <v>429</v>
      </c>
      <c r="D53" s="664" t="s">
        <v>2089</v>
      </c>
      <c r="E53" s="665" t="s">
        <v>2000</v>
      </c>
      <c r="F53" s="664" t="s">
        <v>431</v>
      </c>
      <c r="G53" s="666" t="s">
        <v>2037</v>
      </c>
      <c r="H53" s="659" t="s">
        <v>2090</v>
      </c>
      <c r="I53" s="667">
        <v>3700</v>
      </c>
      <c r="J53" s="404">
        <v>18</v>
      </c>
      <c r="K53" s="404">
        <v>20</v>
      </c>
      <c r="L53" s="404">
        <v>16</v>
      </c>
      <c r="M53" s="404">
        <v>12</v>
      </c>
      <c r="N53" s="404">
        <v>17</v>
      </c>
      <c r="O53" s="404">
        <v>6</v>
      </c>
      <c r="P53" s="404">
        <v>15</v>
      </c>
      <c r="V53" s="688">
        <f t="shared" si="0"/>
        <v>104</v>
      </c>
    </row>
    <row r="54" spans="1:22" s="404" customFormat="1" ht="28.5">
      <c r="A54" s="664">
        <v>53</v>
      </c>
      <c r="B54" s="665" t="s">
        <v>2087</v>
      </c>
      <c r="C54" s="665" t="s">
        <v>1129</v>
      </c>
      <c r="D54" s="669" t="s">
        <v>2138</v>
      </c>
      <c r="E54" s="665" t="s">
        <v>2005</v>
      </c>
      <c r="F54" s="664" t="s">
        <v>744</v>
      </c>
      <c r="G54" s="666" t="s">
        <v>1106</v>
      </c>
      <c r="H54" s="659" t="s">
        <v>1965</v>
      </c>
      <c r="I54" s="667">
        <v>3243</v>
      </c>
      <c r="J54" s="404">
        <v>2</v>
      </c>
      <c r="K54" s="404">
        <v>4</v>
      </c>
      <c r="L54" s="404">
        <v>5</v>
      </c>
      <c r="M54" s="404">
        <v>9</v>
      </c>
      <c r="N54" s="404">
        <v>27</v>
      </c>
      <c r="O54" s="404">
        <v>2</v>
      </c>
      <c r="P54" s="404">
        <v>6</v>
      </c>
      <c r="V54" s="688">
        <f t="shared" si="0"/>
        <v>55</v>
      </c>
    </row>
    <row r="55" spans="1:22" s="404" customFormat="1" ht="25.5">
      <c r="A55" s="664">
        <v>54</v>
      </c>
      <c r="B55" s="665" t="s">
        <v>2141</v>
      </c>
      <c r="C55" s="665" t="s">
        <v>1129</v>
      </c>
      <c r="D55" s="664" t="s">
        <v>2089</v>
      </c>
      <c r="E55" s="665" t="s">
        <v>2004</v>
      </c>
      <c r="F55" s="664" t="s">
        <v>182</v>
      </c>
      <c r="G55" s="666" t="s">
        <v>1106</v>
      </c>
      <c r="H55" s="659" t="s">
        <v>2090</v>
      </c>
      <c r="I55" s="667">
        <v>692</v>
      </c>
      <c r="J55" s="404">
        <v>3</v>
      </c>
      <c r="K55" s="404">
        <v>6</v>
      </c>
      <c r="L55" s="404">
        <v>1</v>
      </c>
      <c r="M55" s="404">
        <v>2</v>
      </c>
      <c r="N55" s="404">
        <v>2</v>
      </c>
      <c r="O55" s="404">
        <v>4</v>
      </c>
      <c r="P55" s="404">
        <v>2</v>
      </c>
      <c r="V55" s="688">
        <f t="shared" si="0"/>
        <v>20</v>
      </c>
    </row>
    <row r="56" spans="1:22" s="404" customFormat="1" ht="33.75">
      <c r="A56" s="664">
        <v>55</v>
      </c>
      <c r="B56" s="665" t="s">
        <v>2093</v>
      </c>
      <c r="C56" s="665" t="s">
        <v>871</v>
      </c>
      <c r="D56" s="669" t="s">
        <v>2089</v>
      </c>
      <c r="E56" s="665" t="s">
        <v>2003</v>
      </c>
      <c r="F56" s="664" t="s">
        <v>183</v>
      </c>
      <c r="G56" s="666" t="s">
        <v>2038</v>
      </c>
      <c r="H56" s="659" t="s">
        <v>2090</v>
      </c>
      <c r="I56" s="667">
        <v>615</v>
      </c>
      <c r="J56" s="404">
        <v>0</v>
      </c>
      <c r="K56" s="404">
        <v>0</v>
      </c>
      <c r="L56" s="404">
        <v>0</v>
      </c>
      <c r="M56" s="404">
        <v>0</v>
      </c>
      <c r="N56" s="404">
        <v>0</v>
      </c>
      <c r="O56" s="404">
        <v>0</v>
      </c>
      <c r="P56" s="404">
        <v>0</v>
      </c>
      <c r="V56" s="688">
        <f t="shared" si="0"/>
        <v>0</v>
      </c>
    </row>
    <row r="57" spans="1:22" s="404" customFormat="1" ht="25.5">
      <c r="A57" s="664">
        <v>56</v>
      </c>
      <c r="B57" s="665" t="s">
        <v>2093</v>
      </c>
      <c r="C57" s="665" t="s">
        <v>876</v>
      </c>
      <c r="D57" s="669" t="s">
        <v>2089</v>
      </c>
      <c r="E57" s="665" t="s">
        <v>2006</v>
      </c>
      <c r="F57" s="664" t="s">
        <v>877</v>
      </c>
      <c r="G57" s="666" t="s">
        <v>2039</v>
      </c>
      <c r="H57" s="659" t="s">
        <v>2090</v>
      </c>
      <c r="I57" s="667">
        <v>1273</v>
      </c>
      <c r="J57" s="404">
        <v>0</v>
      </c>
      <c r="K57" s="404">
        <v>0</v>
      </c>
      <c r="L57" s="404">
        <v>0</v>
      </c>
      <c r="M57" s="404">
        <v>0</v>
      </c>
      <c r="N57" s="404">
        <v>6</v>
      </c>
      <c r="O57" s="404">
        <v>0</v>
      </c>
      <c r="P57" s="404">
        <v>0</v>
      </c>
      <c r="V57" s="688">
        <f t="shared" si="0"/>
        <v>6</v>
      </c>
    </row>
    <row r="58" spans="1:22" s="404" customFormat="1" ht="25.5">
      <c r="A58" s="664">
        <v>57</v>
      </c>
      <c r="B58" s="665" t="s">
        <v>2093</v>
      </c>
      <c r="C58" s="665" t="s">
        <v>871</v>
      </c>
      <c r="D58" s="669" t="s">
        <v>2089</v>
      </c>
      <c r="E58" s="665" t="s">
        <v>2007</v>
      </c>
      <c r="F58" s="664" t="s">
        <v>872</v>
      </c>
      <c r="G58" s="666" t="s">
        <v>2039</v>
      </c>
      <c r="H58" s="659" t="s">
        <v>2090</v>
      </c>
      <c r="I58" s="667">
        <v>590</v>
      </c>
      <c r="J58" s="404">
        <v>0</v>
      </c>
      <c r="K58" s="404">
        <v>1</v>
      </c>
      <c r="L58" s="404">
        <v>0</v>
      </c>
      <c r="M58" s="404">
        <v>59</v>
      </c>
      <c r="N58" s="404">
        <v>1</v>
      </c>
      <c r="O58" s="404">
        <v>1</v>
      </c>
      <c r="P58" s="404">
        <v>0</v>
      </c>
      <c r="V58" s="688">
        <f t="shared" si="0"/>
        <v>62</v>
      </c>
    </row>
    <row r="59" spans="1:22" s="404" customFormat="1" ht="14.25">
      <c r="A59" s="664">
        <v>58</v>
      </c>
      <c r="B59" s="665" t="s">
        <v>2143</v>
      </c>
      <c r="C59" s="665" t="s">
        <v>195</v>
      </c>
      <c r="D59" s="664" t="s">
        <v>2089</v>
      </c>
      <c r="E59" s="665" t="s">
        <v>2009</v>
      </c>
      <c r="F59" s="664" t="s">
        <v>2057</v>
      </c>
      <c r="G59" s="666" t="s">
        <v>2040</v>
      </c>
      <c r="H59" s="659" t="s">
        <v>2090</v>
      </c>
      <c r="I59" s="667">
        <v>258</v>
      </c>
      <c r="J59" s="404">
        <v>1</v>
      </c>
      <c r="K59" s="404">
        <v>9</v>
      </c>
      <c r="L59" s="404">
        <v>4</v>
      </c>
      <c r="M59" s="404">
        <v>0</v>
      </c>
      <c r="N59" s="404">
        <v>0</v>
      </c>
      <c r="O59" s="404">
        <v>0</v>
      </c>
      <c r="P59" s="404">
        <v>0</v>
      </c>
      <c r="V59" s="688">
        <f t="shared" si="0"/>
        <v>14</v>
      </c>
    </row>
    <row r="60" spans="1:22" s="404" customFormat="1" ht="25.5">
      <c r="A60" s="664">
        <v>59</v>
      </c>
      <c r="B60" s="665" t="s">
        <v>2093</v>
      </c>
      <c r="C60" s="665" t="s">
        <v>1051</v>
      </c>
      <c r="D60" s="664" t="s">
        <v>2089</v>
      </c>
      <c r="E60" s="665" t="s">
        <v>2010</v>
      </c>
      <c r="F60" s="664" t="s">
        <v>566</v>
      </c>
      <c r="G60" s="666" t="s">
        <v>2041</v>
      </c>
      <c r="H60" s="659" t="s">
        <v>2090</v>
      </c>
      <c r="I60" s="667">
        <v>457</v>
      </c>
      <c r="J60" s="404">
        <v>0</v>
      </c>
      <c r="K60" s="404">
        <v>0</v>
      </c>
      <c r="L60" s="404">
        <v>0</v>
      </c>
      <c r="M60" s="404">
        <v>1</v>
      </c>
      <c r="N60" s="404">
        <v>0</v>
      </c>
      <c r="O60" s="404">
        <v>1</v>
      </c>
      <c r="P60" s="404">
        <v>2</v>
      </c>
      <c r="V60" s="688">
        <f t="shared" si="0"/>
        <v>4</v>
      </c>
    </row>
    <row r="61" spans="1:22" s="404" customFormat="1" ht="14.25">
      <c r="A61" s="664">
        <v>60</v>
      </c>
      <c r="B61" s="665" t="s">
        <v>2093</v>
      </c>
      <c r="C61" s="665" t="s">
        <v>770</v>
      </c>
      <c r="D61" s="664" t="s">
        <v>2089</v>
      </c>
      <c r="E61" s="665" t="s">
        <v>2160</v>
      </c>
      <c r="F61" s="664" t="s">
        <v>2062</v>
      </c>
      <c r="G61" s="666" t="s">
        <v>2063</v>
      </c>
      <c r="H61" s="659" t="s">
        <v>2167</v>
      </c>
      <c r="I61" s="682">
        <v>62265</v>
      </c>
      <c r="J61" s="404">
        <v>0</v>
      </c>
      <c r="K61" s="404">
        <v>0</v>
      </c>
      <c r="L61" s="404">
        <v>0</v>
      </c>
      <c r="M61" s="404">
        <v>1</v>
      </c>
      <c r="N61" s="404">
        <v>0</v>
      </c>
      <c r="O61" s="404">
        <v>0</v>
      </c>
      <c r="P61" s="404">
        <v>0</v>
      </c>
      <c r="V61" s="688">
        <f t="shared" si="0"/>
        <v>1</v>
      </c>
    </row>
    <row r="62" spans="1:22" s="404" customFormat="1" ht="14.25">
      <c r="A62" s="664">
        <v>61</v>
      </c>
      <c r="B62" s="665" t="s">
        <v>2093</v>
      </c>
      <c r="C62" s="665" t="s">
        <v>456</v>
      </c>
      <c r="D62" s="664" t="s">
        <v>2089</v>
      </c>
      <c r="E62" s="665" t="s">
        <v>2161</v>
      </c>
      <c r="F62" s="664" t="s">
        <v>2064</v>
      </c>
      <c r="G62" s="666" t="s">
        <v>2027</v>
      </c>
      <c r="H62" s="659" t="s">
        <v>2167</v>
      </c>
      <c r="I62" s="682">
        <v>31692</v>
      </c>
      <c r="J62" s="404">
        <v>0</v>
      </c>
      <c r="K62" s="404">
        <v>2</v>
      </c>
      <c r="L62" s="404">
        <v>0</v>
      </c>
      <c r="M62" s="404">
        <v>0</v>
      </c>
      <c r="N62" s="404">
        <v>1</v>
      </c>
      <c r="O62" s="404">
        <v>0</v>
      </c>
      <c r="P62" s="404">
        <v>0</v>
      </c>
      <c r="V62" s="688">
        <f t="shared" si="0"/>
        <v>3</v>
      </c>
    </row>
    <row r="63" spans="1:22" s="404" customFormat="1" ht="38.25">
      <c r="A63" s="664">
        <v>62</v>
      </c>
      <c r="B63" s="665" t="s">
        <v>2093</v>
      </c>
      <c r="C63" s="665" t="s">
        <v>857</v>
      </c>
      <c r="D63" s="664" t="s">
        <v>2089</v>
      </c>
      <c r="E63" s="665" t="s">
        <v>2162</v>
      </c>
      <c r="F63" s="664" t="s">
        <v>2065</v>
      </c>
      <c r="G63" s="666" t="s">
        <v>2027</v>
      </c>
      <c r="H63" s="659" t="s">
        <v>2167</v>
      </c>
      <c r="I63" s="682">
        <v>108523</v>
      </c>
      <c r="J63" s="404">
        <v>2</v>
      </c>
      <c r="K63" s="404">
        <v>4</v>
      </c>
      <c r="L63" s="404">
        <v>1</v>
      </c>
      <c r="M63" s="404">
        <v>2</v>
      </c>
      <c r="N63" s="404">
        <v>0</v>
      </c>
      <c r="O63" s="404">
        <v>0</v>
      </c>
      <c r="P63" s="404">
        <v>3</v>
      </c>
      <c r="V63" s="688">
        <f t="shared" si="0"/>
        <v>12</v>
      </c>
    </row>
    <row r="64" spans="1:22" s="404" customFormat="1" ht="33.75">
      <c r="A64" s="664">
        <v>63</v>
      </c>
      <c r="B64" s="670" t="s">
        <v>2145</v>
      </c>
      <c r="C64" s="670" t="s">
        <v>857</v>
      </c>
      <c r="D64" s="671" t="s">
        <v>2146</v>
      </c>
      <c r="E64" s="665" t="s">
        <v>2016</v>
      </c>
      <c r="F64" s="664" t="s">
        <v>716</v>
      </c>
      <c r="G64" s="666" t="s">
        <v>2042</v>
      </c>
      <c r="H64" s="659" t="s">
        <v>2147</v>
      </c>
      <c r="I64" s="667">
        <v>2363</v>
      </c>
      <c r="J64" s="404">
        <v>3</v>
      </c>
      <c r="K64" s="404">
        <v>9</v>
      </c>
      <c r="L64" s="404">
        <v>11</v>
      </c>
      <c r="M64" s="404">
        <v>6</v>
      </c>
      <c r="N64" s="404">
        <v>2</v>
      </c>
      <c r="O64" s="404">
        <v>2</v>
      </c>
      <c r="P64" s="404">
        <v>4</v>
      </c>
      <c r="V64" s="688">
        <f t="shared" si="0"/>
        <v>37</v>
      </c>
    </row>
    <row r="65" spans="1:22" s="404" customFormat="1" ht="25.5">
      <c r="A65" s="664">
        <v>64</v>
      </c>
      <c r="B65" s="670" t="s">
        <v>2148</v>
      </c>
      <c r="C65" s="670" t="s">
        <v>791</v>
      </c>
      <c r="D65" s="671" t="s">
        <v>2146</v>
      </c>
      <c r="E65" s="665" t="s">
        <v>2163</v>
      </c>
      <c r="F65" s="664" t="s">
        <v>1943</v>
      </c>
      <c r="G65" s="666" t="s">
        <v>1048</v>
      </c>
      <c r="H65" s="659" t="s">
        <v>2166</v>
      </c>
      <c r="I65" s="667">
        <v>1887</v>
      </c>
      <c r="J65" s="404">
        <v>0</v>
      </c>
      <c r="K65" s="404">
        <v>0</v>
      </c>
      <c r="L65" s="404">
        <v>0</v>
      </c>
      <c r="M65" s="404">
        <v>0</v>
      </c>
      <c r="N65" s="404">
        <v>0</v>
      </c>
      <c r="O65" s="404">
        <v>1</v>
      </c>
      <c r="P65" s="404">
        <v>1</v>
      </c>
      <c r="V65" s="688">
        <f t="shared" si="0"/>
        <v>2</v>
      </c>
    </row>
    <row r="66" spans="1:22" s="404" customFormat="1" ht="14.25">
      <c r="A66" s="664">
        <v>65</v>
      </c>
      <c r="B66" s="670" t="s">
        <v>2149</v>
      </c>
      <c r="C66" s="670" t="s">
        <v>1110</v>
      </c>
      <c r="D66" s="671" t="s">
        <v>2146</v>
      </c>
      <c r="E66" s="665" t="s">
        <v>2164</v>
      </c>
      <c r="F66" s="664" t="s">
        <v>1944</v>
      </c>
      <c r="G66" s="666" t="s">
        <v>1048</v>
      </c>
      <c r="H66" s="659" t="s">
        <v>2166</v>
      </c>
      <c r="I66" s="667">
        <v>6518</v>
      </c>
      <c r="J66" s="404">
        <v>6</v>
      </c>
      <c r="K66" s="404">
        <v>4</v>
      </c>
      <c r="L66" s="404">
        <v>3</v>
      </c>
      <c r="M66" s="404">
        <v>0</v>
      </c>
      <c r="N66" s="404">
        <v>1</v>
      </c>
      <c r="O66" s="404">
        <v>6</v>
      </c>
      <c r="P66" s="404">
        <v>5</v>
      </c>
      <c r="V66" s="688">
        <f t="shared" si="0"/>
        <v>25</v>
      </c>
    </row>
    <row r="67" spans="1:22" s="404" customFormat="1" ht="25.5">
      <c r="A67" s="664">
        <v>66</v>
      </c>
      <c r="B67" s="670" t="s">
        <v>2150</v>
      </c>
      <c r="C67" s="670" t="s">
        <v>810</v>
      </c>
      <c r="D67" s="671" t="s">
        <v>2146</v>
      </c>
      <c r="E67" s="665" t="s">
        <v>2165</v>
      </c>
      <c r="F67" s="664" t="s">
        <v>1945</v>
      </c>
      <c r="G67" s="666" t="s">
        <v>1048</v>
      </c>
      <c r="H67" s="659" t="s">
        <v>2166</v>
      </c>
      <c r="I67" s="667">
        <v>3324</v>
      </c>
      <c r="J67" s="404">
        <v>2</v>
      </c>
      <c r="K67" s="404">
        <v>5</v>
      </c>
      <c r="L67" s="404">
        <v>5</v>
      </c>
      <c r="M67" s="404">
        <v>0</v>
      </c>
      <c r="N67" s="404">
        <v>5</v>
      </c>
      <c r="O67" s="404">
        <v>3</v>
      </c>
      <c r="P67" s="404">
        <v>2</v>
      </c>
      <c r="V67" s="688">
        <f t="shared" ref="V67:V72" si="1">SUM(J67:U67)</f>
        <v>22</v>
      </c>
    </row>
    <row r="68" spans="1:22" s="404" customFormat="1" ht="45">
      <c r="A68" s="664">
        <v>67</v>
      </c>
      <c r="B68" s="672" t="s">
        <v>2151</v>
      </c>
      <c r="C68" s="670" t="s">
        <v>2173</v>
      </c>
      <c r="D68" s="671" t="s">
        <v>2146</v>
      </c>
      <c r="E68" s="665" t="s">
        <v>2015</v>
      </c>
      <c r="F68" s="664" t="s">
        <v>1270</v>
      </c>
      <c r="G68" s="666" t="s">
        <v>2043</v>
      </c>
      <c r="H68" s="659" t="s">
        <v>2147</v>
      </c>
      <c r="I68" s="667">
        <v>551</v>
      </c>
      <c r="J68" s="404">
        <v>2</v>
      </c>
      <c r="K68" s="404">
        <v>11</v>
      </c>
      <c r="L68" s="404">
        <v>25</v>
      </c>
      <c r="M68" s="404">
        <v>2</v>
      </c>
      <c r="N68" s="404">
        <v>0</v>
      </c>
      <c r="O68" s="404">
        <v>7</v>
      </c>
      <c r="P68" s="404">
        <v>3</v>
      </c>
      <c r="V68" s="688">
        <f t="shared" si="1"/>
        <v>50</v>
      </c>
    </row>
    <row r="69" spans="1:22" ht="25.5">
      <c r="A69" s="664">
        <v>68</v>
      </c>
      <c r="B69" s="670" t="s">
        <v>2152</v>
      </c>
      <c r="C69" s="676" t="s">
        <v>1963</v>
      </c>
      <c r="D69" s="673" t="s">
        <v>2153</v>
      </c>
      <c r="E69" s="665" t="s">
        <v>2018</v>
      </c>
      <c r="F69" s="664" t="s">
        <v>2058</v>
      </c>
      <c r="G69" s="666" t="s">
        <v>2044</v>
      </c>
      <c r="H69" s="674" t="s">
        <v>2154</v>
      </c>
      <c r="I69" s="667">
        <v>728</v>
      </c>
      <c r="J69" s="404">
        <v>14</v>
      </c>
      <c r="K69" s="404">
        <v>2</v>
      </c>
      <c r="L69" s="404">
        <v>2</v>
      </c>
      <c r="M69" s="404">
        <v>2</v>
      </c>
      <c r="N69" s="404">
        <v>4</v>
      </c>
      <c r="O69" s="404">
        <v>1</v>
      </c>
      <c r="P69" s="404">
        <v>10</v>
      </c>
      <c r="Q69" s="404"/>
      <c r="R69" s="404"/>
      <c r="S69" s="404"/>
      <c r="T69" s="404"/>
      <c r="U69" s="404"/>
      <c r="V69" s="688">
        <f t="shared" si="1"/>
        <v>35</v>
      </c>
    </row>
    <row r="70" spans="1:22" ht="51">
      <c r="A70" s="664">
        <v>69</v>
      </c>
      <c r="B70" s="670" t="s">
        <v>2155</v>
      </c>
      <c r="C70" s="676" t="s">
        <v>1964</v>
      </c>
      <c r="D70" s="673" t="s">
        <v>2153</v>
      </c>
      <c r="E70" s="665" t="s">
        <v>2017</v>
      </c>
      <c r="F70" s="664" t="s">
        <v>2059</v>
      </c>
      <c r="G70" s="666" t="s">
        <v>2044</v>
      </c>
      <c r="H70" s="674" t="s">
        <v>2154</v>
      </c>
      <c r="I70" s="667">
        <v>4252</v>
      </c>
      <c r="J70" s="404">
        <v>14</v>
      </c>
      <c r="K70" s="404">
        <v>3</v>
      </c>
      <c r="L70" s="404">
        <v>10</v>
      </c>
      <c r="M70" s="404">
        <v>17</v>
      </c>
      <c r="N70" s="404">
        <v>5</v>
      </c>
      <c r="O70" s="404">
        <v>5</v>
      </c>
      <c r="P70" s="404">
        <v>4</v>
      </c>
      <c r="Q70" s="404"/>
      <c r="R70" s="404"/>
      <c r="S70" s="404"/>
      <c r="T70" s="404"/>
      <c r="U70" s="404"/>
      <c r="V70" s="688">
        <f t="shared" si="1"/>
        <v>58</v>
      </c>
    </row>
    <row r="71" spans="1:22" ht="38.25">
      <c r="A71" s="664">
        <v>70</v>
      </c>
      <c r="B71" s="670" t="s">
        <v>2156</v>
      </c>
      <c r="C71" s="676" t="s">
        <v>1129</v>
      </c>
      <c r="D71" s="673" t="s">
        <v>2153</v>
      </c>
      <c r="E71" s="665" t="s">
        <v>2014</v>
      </c>
      <c r="F71" s="664" t="s">
        <v>2060</v>
      </c>
      <c r="G71" s="666" t="s">
        <v>2027</v>
      </c>
      <c r="H71" s="674" t="s">
        <v>2154</v>
      </c>
      <c r="I71" s="667">
        <v>4350</v>
      </c>
      <c r="J71" s="404">
        <v>2</v>
      </c>
      <c r="K71" s="404">
        <v>0</v>
      </c>
      <c r="L71" s="404">
        <v>2</v>
      </c>
      <c r="M71" s="404">
        <v>397</v>
      </c>
      <c r="N71" s="404">
        <v>17</v>
      </c>
      <c r="O71" s="404">
        <v>0</v>
      </c>
      <c r="P71" s="404">
        <v>0</v>
      </c>
      <c r="Q71" s="404"/>
      <c r="R71" s="404"/>
      <c r="S71" s="404"/>
      <c r="T71" s="404"/>
      <c r="U71" s="404"/>
      <c r="V71" s="688">
        <f t="shared" si="1"/>
        <v>418</v>
      </c>
    </row>
    <row r="72" spans="1:22" ht="22.5">
      <c r="A72" s="664">
        <v>71</v>
      </c>
      <c r="B72" s="670" t="s">
        <v>2156</v>
      </c>
      <c r="C72" s="676" t="s">
        <v>879</v>
      </c>
      <c r="D72" s="673" t="s">
        <v>2159</v>
      </c>
      <c r="E72" s="665" t="s">
        <v>2013</v>
      </c>
      <c r="F72" s="664" t="s">
        <v>2061</v>
      </c>
      <c r="G72" s="666" t="s">
        <v>394</v>
      </c>
      <c r="H72" s="674" t="s">
        <v>2154</v>
      </c>
      <c r="I72" s="667">
        <v>450</v>
      </c>
      <c r="J72" s="404">
        <v>7</v>
      </c>
      <c r="K72" s="404">
        <v>0</v>
      </c>
      <c r="L72" s="404">
        <v>2</v>
      </c>
      <c r="M72" s="404">
        <v>8</v>
      </c>
      <c r="N72" s="404">
        <v>4</v>
      </c>
      <c r="O72" s="404">
        <v>5</v>
      </c>
      <c r="P72" s="404">
        <v>7</v>
      </c>
      <c r="Q72" s="404"/>
      <c r="R72" s="404"/>
      <c r="S72" s="404"/>
      <c r="T72" s="404"/>
      <c r="U72" s="404"/>
      <c r="V72" s="688">
        <f t="shared" si="1"/>
        <v>33</v>
      </c>
    </row>
    <row r="73" spans="1:22">
      <c r="A73" s="675"/>
      <c r="B73" s="676"/>
      <c r="C73" s="676"/>
      <c r="D73" s="675"/>
      <c r="E73" s="676"/>
      <c r="F73" s="675"/>
      <c r="G73" s="677"/>
      <c r="H73" s="675"/>
      <c r="I73" s="678"/>
      <c r="J73" s="675"/>
      <c r="K73" s="675"/>
      <c r="L73" s="675"/>
      <c r="M73" s="675"/>
      <c r="N73" s="675"/>
      <c r="O73" s="675"/>
      <c r="P73" s="675"/>
      <c r="Q73" s="675"/>
      <c r="R73" s="675"/>
      <c r="S73" s="675"/>
      <c r="T73" s="675"/>
      <c r="U73" s="675"/>
      <c r="V73" s="675"/>
    </row>
  </sheetData>
  <autoFilter ref="A1:V72"/>
  <phoneticPr fontId="11" type="noConversion"/>
  <hyperlinks>
    <hyperlink ref="L1" r:id="rId1" display="zing01@tzuchi.com.tw "/>
    <hyperlink ref="K1" r:id="rId2" display="http://www.biolreprod.org/cgi/instusage "/>
  </hyperlinks>
  <pageMargins left="0.75" right="0.75" top="1" bottom="1" header="0.5" footer="0.5"/>
  <pageSetup paperSize="9" orientation="portrait" r:id="rId3"/>
  <headerFooter alignWithMargins="0"/>
  <ignoredErrors>
    <ignoredError sqref="V2 V3:V72"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0"/>
  <sheetViews>
    <sheetView workbookViewId="0">
      <selection sqref="A1:D1"/>
    </sheetView>
  </sheetViews>
  <sheetFormatPr defaultRowHeight="16.5"/>
  <cols>
    <col min="2" max="2" width="15.25" customWidth="1"/>
    <col min="3" max="3" width="15.875" customWidth="1"/>
    <col min="4" max="4" width="17.5" customWidth="1"/>
    <col min="5" max="5" width="14.75" customWidth="1"/>
    <col min="6" max="6" width="22.75" customWidth="1"/>
  </cols>
  <sheetData>
    <row r="1" spans="1:5" s="8" customFormat="1" ht="20.25" customHeight="1">
      <c r="A1" s="1272" t="s">
        <v>540</v>
      </c>
      <c r="B1" s="1272"/>
      <c r="C1" s="1272"/>
      <c r="D1" s="1272"/>
      <c r="E1" s="16"/>
    </row>
    <row r="2" spans="1:5" s="8" customFormat="1" ht="20.25" customHeight="1">
      <c r="E2" s="16"/>
    </row>
    <row r="3" spans="1:5" s="14" customFormat="1" ht="20.25" customHeight="1">
      <c r="A3" s="56" t="s">
        <v>365</v>
      </c>
      <c r="C3" s="75"/>
      <c r="E3"/>
    </row>
    <row r="4" spans="1:5" s="13" customFormat="1" ht="20.25" customHeight="1">
      <c r="A4" s="12" t="s">
        <v>498</v>
      </c>
      <c r="B4" s="12" t="s">
        <v>366</v>
      </c>
    </row>
    <row r="5" spans="1:5" s="13" customFormat="1" ht="20.25" customHeight="1">
      <c r="A5" s="11">
        <v>1</v>
      </c>
      <c r="B5" s="25">
        <v>1285</v>
      </c>
    </row>
    <row r="6" spans="1:5" s="13" customFormat="1" ht="20.25" customHeight="1">
      <c r="A6" s="11">
        <v>2</v>
      </c>
      <c r="B6" s="11">
        <v>1460</v>
      </c>
    </row>
    <row r="7" spans="1:5" s="13" customFormat="1" ht="20.25" customHeight="1">
      <c r="A7" s="11">
        <v>3</v>
      </c>
      <c r="B7" s="11">
        <v>1619</v>
      </c>
    </row>
    <row r="8" spans="1:5" s="13" customFormat="1" ht="20.25" customHeight="1">
      <c r="A8" s="11">
        <v>4</v>
      </c>
      <c r="B8" s="11">
        <v>1516</v>
      </c>
    </row>
    <row r="9" spans="1:5" s="13" customFormat="1" ht="20.25" customHeight="1">
      <c r="A9" s="11">
        <v>5</v>
      </c>
      <c r="B9" s="11">
        <v>1794</v>
      </c>
    </row>
    <row r="10" spans="1:5" s="13" customFormat="1" ht="20.25" customHeight="1">
      <c r="A10" s="11">
        <v>6</v>
      </c>
      <c r="B10" s="11">
        <v>1380</v>
      </c>
    </row>
    <row r="11" spans="1:5" s="13" customFormat="1" ht="20.25" customHeight="1">
      <c r="A11" s="11">
        <v>7</v>
      </c>
      <c r="B11" s="11">
        <v>2503</v>
      </c>
    </row>
    <row r="12" spans="1:5" s="13" customFormat="1" ht="20.25" customHeight="1">
      <c r="A12" s="11">
        <v>8</v>
      </c>
      <c r="B12" s="11">
        <v>1544</v>
      </c>
    </row>
    <row r="13" spans="1:5" s="13" customFormat="1" ht="20.25" customHeight="1">
      <c r="A13" s="11">
        <v>9</v>
      </c>
      <c r="B13" s="11">
        <v>2748</v>
      </c>
    </row>
    <row r="14" spans="1:5" s="13" customFormat="1" ht="20.25" customHeight="1">
      <c r="A14" s="11">
        <v>10</v>
      </c>
      <c r="B14" s="11">
        <v>1623</v>
      </c>
    </row>
    <row r="15" spans="1:5" s="13" customFormat="1" ht="20.25" customHeight="1">
      <c r="A15" s="11">
        <v>11</v>
      </c>
      <c r="B15" s="70">
        <v>1759</v>
      </c>
    </row>
    <row r="16" spans="1:5" s="13" customFormat="1" ht="20.25" customHeight="1">
      <c r="A16" s="11">
        <v>12</v>
      </c>
      <c r="B16" s="11">
        <v>1480</v>
      </c>
    </row>
    <row r="17" spans="1:6" s="13" customFormat="1" ht="20.25" customHeight="1">
      <c r="A17" s="11" t="s">
        <v>367</v>
      </c>
      <c r="B17" s="15">
        <f>SUM(B5:B16)</f>
        <v>20711</v>
      </c>
    </row>
    <row r="18" spans="1:6" s="13" customFormat="1" ht="20.25" customHeight="1">
      <c r="B18" s="16"/>
      <c r="C18" s="16"/>
      <c r="D18" s="16"/>
    </row>
    <row r="19" spans="1:6" s="14" customFormat="1" ht="20.25" customHeight="1">
      <c r="A19" s="56" t="s">
        <v>636</v>
      </c>
      <c r="C19" s="75"/>
      <c r="E19"/>
    </row>
    <row r="20" spans="1:6" s="13" customFormat="1" ht="20.25" customHeight="1">
      <c r="A20" s="12" t="s">
        <v>498</v>
      </c>
      <c r="B20" s="12" t="s">
        <v>807</v>
      </c>
      <c r="C20" s="18" t="s">
        <v>738</v>
      </c>
      <c r="D20" s="12" t="s">
        <v>423</v>
      </c>
    </row>
    <row r="21" spans="1:6" s="13" customFormat="1" ht="20.25" customHeight="1">
      <c r="A21" s="11">
        <v>1</v>
      </c>
      <c r="B21" s="156" t="s">
        <v>513</v>
      </c>
      <c r="C21" s="25">
        <v>3488</v>
      </c>
      <c r="D21" s="156" t="s">
        <v>513</v>
      </c>
    </row>
    <row r="22" spans="1:6" s="13" customFormat="1" ht="20.25" customHeight="1">
      <c r="A22" s="11">
        <v>2</v>
      </c>
      <c r="B22" s="156" t="s">
        <v>513</v>
      </c>
      <c r="C22" s="25">
        <v>1585</v>
      </c>
      <c r="D22" s="156" t="s">
        <v>513</v>
      </c>
      <c r="E22"/>
      <c r="F22"/>
    </row>
    <row r="23" spans="1:6" s="13" customFormat="1" ht="20.25" customHeight="1">
      <c r="A23" s="11">
        <v>3</v>
      </c>
      <c r="B23" s="156" t="s">
        <v>513</v>
      </c>
      <c r="C23" s="9">
        <v>1676</v>
      </c>
      <c r="D23" s="156" t="s">
        <v>513</v>
      </c>
      <c r="E23"/>
    </row>
    <row r="24" spans="1:6" s="13" customFormat="1" ht="20.25" customHeight="1">
      <c r="A24" s="11">
        <v>4</v>
      </c>
      <c r="B24" s="156" t="s">
        <v>513</v>
      </c>
      <c r="C24" s="9">
        <v>1688</v>
      </c>
      <c r="D24" s="156" t="s">
        <v>513</v>
      </c>
    </row>
    <row r="25" spans="1:6" s="13" customFormat="1" ht="20.25" customHeight="1">
      <c r="A25" s="11">
        <v>5</v>
      </c>
      <c r="B25" s="156" t="s">
        <v>513</v>
      </c>
      <c r="C25" s="25">
        <v>2176</v>
      </c>
      <c r="D25" s="156" t="s">
        <v>513</v>
      </c>
    </row>
    <row r="26" spans="1:6" s="13" customFormat="1" ht="20.25" customHeight="1">
      <c r="A26" s="11">
        <v>6</v>
      </c>
      <c r="B26" s="156" t="s">
        <v>513</v>
      </c>
      <c r="C26" s="70">
        <v>1630</v>
      </c>
      <c r="D26" s="156" t="s">
        <v>513</v>
      </c>
      <c r="E26" s="57"/>
    </row>
    <row r="27" spans="1:6" s="13" customFormat="1" ht="20.25" customHeight="1">
      <c r="A27" s="11">
        <v>7</v>
      </c>
      <c r="B27" s="156" t="s">
        <v>513</v>
      </c>
      <c r="C27" s="70">
        <v>2532</v>
      </c>
      <c r="D27" s="156" t="s">
        <v>513</v>
      </c>
    </row>
    <row r="28" spans="1:6" s="13" customFormat="1" ht="20.25" customHeight="1">
      <c r="A28" s="11">
        <v>8</v>
      </c>
      <c r="B28" s="156" t="s">
        <v>513</v>
      </c>
      <c r="C28" s="70">
        <v>1453</v>
      </c>
      <c r="D28" s="156" t="s">
        <v>513</v>
      </c>
    </row>
    <row r="29" spans="1:6" s="13" customFormat="1" ht="20.25" customHeight="1">
      <c r="A29" s="11">
        <v>9</v>
      </c>
      <c r="B29" s="156" t="s">
        <v>513</v>
      </c>
      <c r="C29" s="70">
        <v>2570</v>
      </c>
      <c r="D29" s="156" t="s">
        <v>513</v>
      </c>
    </row>
    <row r="30" spans="1:6" s="13" customFormat="1" ht="20.25" customHeight="1">
      <c r="A30" s="11">
        <v>10</v>
      </c>
      <c r="B30" s="156" t="s">
        <v>513</v>
      </c>
      <c r="C30" s="9">
        <v>1376</v>
      </c>
      <c r="D30" s="156" t="s">
        <v>513</v>
      </c>
    </row>
    <row r="31" spans="1:6" s="13" customFormat="1" ht="20.25" customHeight="1">
      <c r="A31" s="11">
        <v>11</v>
      </c>
      <c r="B31" s="156" t="s">
        <v>513</v>
      </c>
      <c r="C31" s="9">
        <v>1816</v>
      </c>
      <c r="D31" s="156" t="s">
        <v>513</v>
      </c>
    </row>
    <row r="32" spans="1:6" s="13" customFormat="1" ht="20.25" customHeight="1">
      <c r="A32" s="11">
        <v>12</v>
      </c>
      <c r="B32" s="156" t="s">
        <v>513</v>
      </c>
      <c r="C32" s="23">
        <v>1518</v>
      </c>
      <c r="D32" s="156" t="s">
        <v>513</v>
      </c>
    </row>
    <row r="33" spans="1:6" s="13" customFormat="1" ht="20.25" customHeight="1">
      <c r="A33" s="11" t="s">
        <v>1112</v>
      </c>
      <c r="B33" s="15">
        <f>SUM(B21:B32)</f>
        <v>0</v>
      </c>
      <c r="C33" s="15">
        <f>SUM(C21:C32)</f>
        <v>23508</v>
      </c>
      <c r="D33" s="15">
        <f>SUM(D21:D32)</f>
        <v>0</v>
      </c>
    </row>
    <row r="34" spans="1:6" s="13" customFormat="1" ht="20.25" customHeight="1">
      <c r="B34" s="16"/>
      <c r="C34" s="16"/>
      <c r="D34" s="16"/>
    </row>
    <row r="35" spans="1:6" s="13" customFormat="1" ht="20.25" customHeight="1">
      <c r="A35" s="56" t="s">
        <v>637</v>
      </c>
      <c r="B35" s="16"/>
      <c r="C35" s="16"/>
      <c r="D35" s="16"/>
      <c r="E35"/>
    </row>
    <row r="36" spans="1:6" s="13" customFormat="1" ht="20.25" customHeight="1">
      <c r="A36" s="12" t="s">
        <v>498</v>
      </c>
      <c r="B36" s="12" t="s">
        <v>499</v>
      </c>
      <c r="C36" s="12" t="s">
        <v>445</v>
      </c>
      <c r="D36" s="57"/>
    </row>
    <row r="37" spans="1:6" s="13" customFormat="1" ht="20.25" customHeight="1">
      <c r="A37" s="11">
        <v>1</v>
      </c>
      <c r="B37" s="17">
        <v>12795</v>
      </c>
      <c r="C37" s="11">
        <v>1895</v>
      </c>
      <c r="D37"/>
    </row>
    <row r="38" spans="1:6" s="13" customFormat="1" ht="20.25" customHeight="1">
      <c r="A38" s="11">
        <v>2</v>
      </c>
      <c r="B38" s="17">
        <v>11743</v>
      </c>
      <c r="C38" s="11">
        <v>1699</v>
      </c>
      <c r="D38"/>
      <c r="F38"/>
    </row>
    <row r="39" spans="1:6" s="13" customFormat="1" ht="20.25" customHeight="1">
      <c r="A39" s="11">
        <v>3</v>
      </c>
      <c r="B39" s="23">
        <v>14259</v>
      </c>
      <c r="C39" s="11">
        <v>1365</v>
      </c>
      <c r="D39"/>
    </row>
    <row r="40" spans="1:6" s="13" customFormat="1" ht="20.25" customHeight="1">
      <c r="A40" s="11">
        <v>4</v>
      </c>
      <c r="B40" s="17">
        <v>14564</v>
      </c>
      <c r="C40" s="11">
        <v>1271</v>
      </c>
      <c r="D40"/>
    </row>
    <row r="41" spans="1:6" s="13" customFormat="1" ht="20.25" customHeight="1">
      <c r="A41" s="11">
        <v>5</v>
      </c>
      <c r="B41" s="23">
        <v>12668</v>
      </c>
      <c r="C41" s="11">
        <v>2146</v>
      </c>
      <c r="D41"/>
    </row>
    <row r="42" spans="1:6" s="13" customFormat="1" ht="20.25" customHeight="1">
      <c r="A42" s="11">
        <v>6</v>
      </c>
      <c r="B42" s="17">
        <v>13639</v>
      </c>
      <c r="C42" s="11">
        <v>1262</v>
      </c>
      <c r="D42" s="57"/>
    </row>
    <row r="43" spans="1:6" s="13" customFormat="1" ht="20.25" customHeight="1">
      <c r="A43" s="11">
        <v>7</v>
      </c>
      <c r="B43" s="23">
        <v>13054</v>
      </c>
      <c r="C43" s="157">
        <v>1953</v>
      </c>
      <c r="D43"/>
    </row>
    <row r="44" spans="1:6" s="13" customFormat="1" ht="20.25" customHeight="1">
      <c r="A44" s="11">
        <v>8</v>
      </c>
      <c r="B44" s="23">
        <v>13295</v>
      </c>
      <c r="C44" s="157">
        <v>1732</v>
      </c>
      <c r="D44"/>
    </row>
    <row r="45" spans="1:6" s="13" customFormat="1" ht="20.25" customHeight="1">
      <c r="A45" s="11">
        <v>9</v>
      </c>
      <c r="B45" s="23">
        <v>13979</v>
      </c>
      <c r="C45" s="157">
        <v>1142</v>
      </c>
      <c r="D45"/>
    </row>
    <row r="46" spans="1:6" s="13" customFormat="1" ht="20.25" customHeight="1">
      <c r="A46" s="11">
        <v>10</v>
      </c>
      <c r="B46" s="277">
        <v>8122</v>
      </c>
      <c r="C46" s="187">
        <v>1124</v>
      </c>
      <c r="D46"/>
    </row>
    <row r="47" spans="1:6" s="13" customFormat="1" ht="20.25" customHeight="1">
      <c r="A47" s="11">
        <v>11</v>
      </c>
      <c r="B47" s="23">
        <v>9106</v>
      </c>
      <c r="C47" s="11">
        <v>1889</v>
      </c>
      <c r="D47" s="55"/>
    </row>
    <row r="48" spans="1:6" s="13" customFormat="1" ht="20.25" customHeight="1">
      <c r="A48" s="11">
        <v>12</v>
      </c>
      <c r="B48" s="17">
        <v>9416</v>
      </c>
      <c r="C48" s="11">
        <v>1647</v>
      </c>
      <c r="D48" s="55"/>
    </row>
    <row r="49" spans="1:6" s="13" customFormat="1" ht="20.25" customHeight="1">
      <c r="A49" s="11" t="s">
        <v>367</v>
      </c>
      <c r="B49" s="15">
        <f>SUM(B37:B48)</f>
        <v>146640</v>
      </c>
      <c r="C49" s="15">
        <f>SUM(C37:C48)</f>
        <v>19125</v>
      </c>
    </row>
    <row r="50" spans="1:6" s="13" customFormat="1" ht="20.25" customHeight="1">
      <c r="B50" s="16"/>
      <c r="C50" s="16"/>
    </row>
    <row r="51" spans="1:6">
      <c r="A51" t="s">
        <v>541</v>
      </c>
    </row>
    <row r="52" spans="1:6">
      <c r="A52" s="12" t="s">
        <v>498</v>
      </c>
      <c r="B52" s="18" t="s">
        <v>369</v>
      </c>
      <c r="C52" s="18" t="s">
        <v>499</v>
      </c>
      <c r="D52" s="18" t="s">
        <v>366</v>
      </c>
      <c r="E52" s="18" t="s">
        <v>368</v>
      </c>
      <c r="F52" s="72"/>
    </row>
    <row r="53" spans="1:6">
      <c r="A53" s="11">
        <v>1</v>
      </c>
      <c r="B53" s="70">
        <v>5154</v>
      </c>
      <c r="C53" s="70">
        <v>2627</v>
      </c>
      <c r="D53" s="341">
        <v>1984</v>
      </c>
      <c r="E53" s="70">
        <v>2622</v>
      </c>
    </row>
    <row r="54" spans="1:6">
      <c r="A54" s="11">
        <v>2</v>
      </c>
      <c r="B54" s="70">
        <v>4534</v>
      </c>
      <c r="C54" s="70">
        <v>2254</v>
      </c>
      <c r="D54" s="341">
        <v>1564</v>
      </c>
      <c r="E54" s="70">
        <v>2133</v>
      </c>
    </row>
    <row r="55" spans="1:6">
      <c r="A55" s="11">
        <v>3</v>
      </c>
      <c r="B55" s="70">
        <v>7413</v>
      </c>
      <c r="C55" s="70">
        <v>4090</v>
      </c>
      <c r="D55" s="341">
        <v>2726</v>
      </c>
      <c r="E55" s="70">
        <v>4018</v>
      </c>
    </row>
    <row r="56" spans="1:6">
      <c r="A56" s="11">
        <v>4</v>
      </c>
      <c r="B56" s="70">
        <v>6319</v>
      </c>
      <c r="C56" s="70">
        <v>3382</v>
      </c>
      <c r="D56" s="341">
        <v>2237</v>
      </c>
      <c r="E56" s="70">
        <v>3513</v>
      </c>
    </row>
    <row r="57" spans="1:6">
      <c r="A57" s="11">
        <v>5</v>
      </c>
      <c r="B57" s="156">
        <v>7312</v>
      </c>
      <c r="C57" s="70">
        <v>4477</v>
      </c>
      <c r="D57" s="341">
        <v>2242</v>
      </c>
      <c r="E57" s="70">
        <v>3765</v>
      </c>
    </row>
    <row r="58" spans="1:6">
      <c r="A58" s="11">
        <v>6</v>
      </c>
      <c r="B58" s="156">
        <v>5532</v>
      </c>
      <c r="C58" s="70">
        <v>1544</v>
      </c>
      <c r="D58" s="341">
        <v>2151</v>
      </c>
      <c r="E58" s="70">
        <v>2091</v>
      </c>
    </row>
    <row r="59" spans="1:6">
      <c r="A59" s="11">
        <v>7</v>
      </c>
      <c r="B59" s="156">
        <v>5462</v>
      </c>
      <c r="C59" s="70">
        <v>2837</v>
      </c>
      <c r="D59" s="341">
        <v>2688</v>
      </c>
      <c r="E59" s="70">
        <v>3073</v>
      </c>
    </row>
    <row r="60" spans="1:6">
      <c r="A60" s="11">
        <v>8</v>
      </c>
      <c r="B60" s="25">
        <v>6607</v>
      </c>
      <c r="C60" s="25">
        <v>3480</v>
      </c>
      <c r="D60" s="340">
        <v>3617</v>
      </c>
      <c r="E60" s="17">
        <v>3546</v>
      </c>
    </row>
    <row r="61" spans="1:6">
      <c r="A61" s="11">
        <v>9</v>
      </c>
      <c r="B61" s="156">
        <f>3067+3225</f>
        <v>6292</v>
      </c>
      <c r="C61" s="70">
        <v>3067</v>
      </c>
      <c r="D61" s="341">
        <v>2474</v>
      </c>
      <c r="E61" s="70">
        <v>3261</v>
      </c>
    </row>
    <row r="62" spans="1:6">
      <c r="A62" s="11">
        <v>10</v>
      </c>
      <c r="B62" s="25">
        <v>4963</v>
      </c>
      <c r="C62" s="25">
        <v>2992</v>
      </c>
      <c r="D62" s="340">
        <v>2800</v>
      </c>
      <c r="E62" s="17">
        <v>3411</v>
      </c>
    </row>
    <row r="63" spans="1:6">
      <c r="A63" s="11">
        <v>11</v>
      </c>
      <c r="B63" s="25">
        <v>5365</v>
      </c>
      <c r="C63" s="25">
        <v>2908</v>
      </c>
      <c r="D63" s="340">
        <v>2205</v>
      </c>
      <c r="E63" s="17">
        <v>3240</v>
      </c>
    </row>
    <row r="64" spans="1:6">
      <c r="A64" s="11">
        <v>12</v>
      </c>
      <c r="B64" s="25">
        <v>6176</v>
      </c>
      <c r="C64" s="25">
        <v>3245</v>
      </c>
      <c r="D64" s="25">
        <v>2122</v>
      </c>
      <c r="E64" s="17">
        <v>2870</v>
      </c>
    </row>
    <row r="65" spans="1:5">
      <c r="A65" s="11" t="s">
        <v>367</v>
      </c>
      <c r="B65" s="25">
        <f>SUM(B53:B64)</f>
        <v>71129</v>
      </c>
      <c r="C65" s="25">
        <f>SUM(C53:C64)</f>
        <v>36903</v>
      </c>
      <c r="D65" s="25">
        <f>SUM(D53:D64)</f>
        <v>28810</v>
      </c>
      <c r="E65" s="25">
        <f>SUM(E53:E64)</f>
        <v>37543</v>
      </c>
    </row>
    <row r="66" spans="1:5" s="13" customFormat="1" ht="21.2" customHeight="1">
      <c r="B66" s="16"/>
      <c r="C66" s="16"/>
    </row>
    <row r="67" spans="1:5" s="14" customFormat="1" ht="20.25" customHeight="1">
      <c r="A67" s="14" t="s">
        <v>542</v>
      </c>
      <c r="D67" s="56"/>
    </row>
    <row r="68" spans="1:5" s="13" customFormat="1" ht="20.25" customHeight="1">
      <c r="A68" s="12" t="s">
        <v>498</v>
      </c>
      <c r="B68" s="12" t="s">
        <v>369</v>
      </c>
      <c r="C68" s="12" t="s">
        <v>499</v>
      </c>
      <c r="D68" s="71"/>
    </row>
    <row r="69" spans="1:5" s="13" customFormat="1" ht="20.25" customHeight="1">
      <c r="A69" s="11">
        <v>1</v>
      </c>
      <c r="B69" s="25">
        <v>2392</v>
      </c>
      <c r="C69" s="25">
        <v>11132</v>
      </c>
      <c r="D69" s="32"/>
    </row>
    <row r="70" spans="1:5" s="13" customFormat="1" ht="20.25" customHeight="1">
      <c r="A70" s="11">
        <v>2</v>
      </c>
      <c r="B70" s="25">
        <v>2231</v>
      </c>
      <c r="C70" s="25">
        <v>10431</v>
      </c>
      <c r="D70" s="33"/>
    </row>
    <row r="71" spans="1:5" s="13" customFormat="1" ht="20.25" customHeight="1">
      <c r="A71" s="11">
        <v>3</v>
      </c>
      <c r="B71" s="25">
        <v>2312</v>
      </c>
      <c r="C71" s="25">
        <v>11065</v>
      </c>
      <c r="D71" s="33"/>
    </row>
    <row r="72" spans="1:5" s="13" customFormat="1" ht="20.25" customHeight="1">
      <c r="A72" s="11">
        <v>4</v>
      </c>
      <c r="B72" s="11">
        <v>2221</v>
      </c>
      <c r="C72" s="9">
        <v>11208</v>
      </c>
      <c r="D72" s="34"/>
    </row>
    <row r="73" spans="1:5" s="13" customFormat="1" ht="20.25" customHeight="1">
      <c r="A73" s="11">
        <v>5</v>
      </c>
      <c r="B73" s="11">
        <v>2264</v>
      </c>
      <c r="C73" s="9">
        <v>11079</v>
      </c>
      <c r="D73" s="34"/>
    </row>
    <row r="74" spans="1:5" s="13" customFormat="1" ht="20.25" customHeight="1">
      <c r="A74" s="11">
        <v>6</v>
      </c>
      <c r="B74" s="11">
        <v>2006</v>
      </c>
      <c r="C74" s="9">
        <v>10967</v>
      </c>
      <c r="D74" s="237"/>
    </row>
    <row r="75" spans="1:5" s="13" customFormat="1" ht="20.25" customHeight="1">
      <c r="A75" s="11">
        <v>7</v>
      </c>
      <c r="B75" s="11">
        <v>2156</v>
      </c>
      <c r="C75" s="70">
        <v>10741</v>
      </c>
    </row>
    <row r="76" spans="1:5" s="13" customFormat="1" ht="20.25" customHeight="1">
      <c r="A76" s="11">
        <v>8</v>
      </c>
      <c r="B76" s="25">
        <v>2207</v>
      </c>
      <c r="C76" s="25">
        <v>10461</v>
      </c>
    </row>
    <row r="77" spans="1:5" s="13" customFormat="1" ht="20.25" customHeight="1">
      <c r="A77" s="11">
        <v>9</v>
      </c>
      <c r="B77" s="25">
        <v>2186</v>
      </c>
      <c r="C77" s="25">
        <v>11176</v>
      </c>
    </row>
    <row r="78" spans="1:5" s="13" customFormat="1" ht="20.25" customHeight="1">
      <c r="A78" s="11">
        <v>10</v>
      </c>
      <c r="B78" s="25">
        <v>2297</v>
      </c>
      <c r="C78" s="25">
        <v>11357</v>
      </c>
      <c r="D78" s="46"/>
    </row>
    <row r="79" spans="1:5" s="13" customFormat="1" ht="20.25" customHeight="1">
      <c r="A79" s="11">
        <v>11</v>
      </c>
      <c r="B79" s="11">
        <v>1985</v>
      </c>
      <c r="C79" s="17">
        <v>9987</v>
      </c>
      <c r="D79" s="33"/>
    </row>
    <row r="80" spans="1:5" s="13" customFormat="1" ht="20.25" customHeight="1">
      <c r="A80" s="11">
        <v>12</v>
      </c>
      <c r="B80" s="11">
        <v>1932</v>
      </c>
      <c r="C80" s="9">
        <v>13265</v>
      </c>
      <c r="D80" s="33"/>
    </row>
    <row r="81" spans="1:4" s="13" customFormat="1" ht="20.25" customHeight="1">
      <c r="A81" s="11" t="s">
        <v>367</v>
      </c>
      <c r="B81" s="15">
        <f>SUM(B69:B80)</f>
        <v>26189</v>
      </c>
      <c r="C81" s="15">
        <f>SUM(C69:C80)</f>
        <v>132869</v>
      </c>
      <c r="D81" s="35"/>
    </row>
    <row r="82" spans="1:4" s="13" customFormat="1" ht="20.25" customHeight="1">
      <c r="B82" s="16"/>
      <c r="C82" s="16"/>
      <c r="D82" s="16"/>
    </row>
    <row r="83" spans="1:4" s="67" customFormat="1" ht="20.25" customHeight="1">
      <c r="A83" s="56" t="s">
        <v>543</v>
      </c>
    </row>
    <row r="84" spans="1:4" s="13" customFormat="1" ht="20.25" customHeight="1">
      <c r="A84" s="12" t="s">
        <v>370</v>
      </c>
      <c r="B84" s="12" t="s">
        <v>371</v>
      </c>
      <c r="C84" s="57"/>
    </row>
    <row r="85" spans="1:4" s="13" customFormat="1" ht="20.25" customHeight="1">
      <c r="A85" s="11">
        <v>1</v>
      </c>
      <c r="B85" s="25">
        <v>12163</v>
      </c>
    </row>
    <row r="86" spans="1:4" s="13" customFormat="1" ht="20.25" customHeight="1">
      <c r="A86" s="11">
        <v>2</v>
      </c>
      <c r="B86" s="25">
        <v>8121</v>
      </c>
    </row>
    <row r="87" spans="1:4" s="13" customFormat="1" ht="20.25" customHeight="1">
      <c r="A87" s="11">
        <v>3</v>
      </c>
      <c r="B87" s="25">
        <v>14217</v>
      </c>
    </row>
    <row r="88" spans="1:4" s="13" customFormat="1" ht="20.25" customHeight="1">
      <c r="A88" s="11">
        <v>4</v>
      </c>
      <c r="B88" s="9">
        <v>13374</v>
      </c>
    </row>
    <row r="89" spans="1:4" s="13" customFormat="1" ht="20.25" customHeight="1">
      <c r="A89" s="11">
        <v>5</v>
      </c>
      <c r="B89" s="9">
        <v>12790</v>
      </c>
    </row>
    <row r="90" spans="1:4" s="13" customFormat="1" ht="20.25" customHeight="1">
      <c r="A90" s="11">
        <v>6</v>
      </c>
      <c r="B90" s="25">
        <v>10598</v>
      </c>
    </row>
    <row r="91" spans="1:4" s="13" customFormat="1" ht="20.25" customHeight="1">
      <c r="A91" s="11">
        <v>7</v>
      </c>
      <c r="B91" s="25">
        <v>12483</v>
      </c>
    </row>
    <row r="92" spans="1:4" s="13" customFormat="1" ht="20.25" customHeight="1">
      <c r="A92" s="11">
        <v>8</v>
      </c>
      <c r="B92" s="25">
        <v>13011</v>
      </c>
    </row>
    <row r="93" spans="1:4" s="13" customFormat="1" ht="20.25" customHeight="1">
      <c r="A93" s="11">
        <v>9</v>
      </c>
      <c r="B93" s="25">
        <v>12903</v>
      </c>
    </row>
    <row r="94" spans="1:4" s="13" customFormat="1" ht="20.25" customHeight="1">
      <c r="A94" s="11">
        <v>10</v>
      </c>
      <c r="B94" s="25">
        <v>14491</v>
      </c>
    </row>
    <row r="95" spans="1:4" s="13" customFormat="1" ht="20.25" customHeight="1">
      <c r="A95" s="11">
        <v>11</v>
      </c>
      <c r="B95" s="25">
        <v>16240</v>
      </c>
    </row>
    <row r="96" spans="1:4" s="13" customFormat="1" ht="20.25" customHeight="1">
      <c r="A96" s="11">
        <v>12</v>
      </c>
      <c r="B96" s="25">
        <v>16292</v>
      </c>
    </row>
    <row r="97" spans="1:5" s="13" customFormat="1" ht="20.25" customHeight="1">
      <c r="A97" s="11" t="s">
        <v>367</v>
      </c>
      <c r="B97" s="15">
        <f>SUM(B85:B96)</f>
        <v>156683</v>
      </c>
      <c r="C97" s="16"/>
      <c r="D97" s="16"/>
    </row>
    <row r="98" spans="1:5" s="13" customFormat="1" ht="20.25" customHeight="1">
      <c r="B98" s="16"/>
      <c r="C98" s="16"/>
      <c r="D98" s="16"/>
    </row>
    <row r="99" spans="1:5" s="67" customFormat="1" ht="20.25" customHeight="1">
      <c r="A99" s="56" t="s">
        <v>546</v>
      </c>
    </row>
    <row r="100" spans="1:5" s="13" customFormat="1" ht="20.25" customHeight="1">
      <c r="A100" s="12" t="s">
        <v>370</v>
      </c>
      <c r="B100" s="12" t="s">
        <v>499</v>
      </c>
      <c r="C100" s="40" t="s">
        <v>372</v>
      </c>
      <c r="D100" s="33"/>
    </row>
    <row r="101" spans="1:5" s="13" customFormat="1" ht="20.25" customHeight="1">
      <c r="A101" s="11">
        <v>1</v>
      </c>
      <c r="B101" s="25">
        <v>197</v>
      </c>
      <c r="C101" s="38">
        <v>234</v>
      </c>
      <c r="D101" s="41"/>
      <c r="E101" s="22"/>
    </row>
    <row r="102" spans="1:5" s="13" customFormat="1" ht="20.25" customHeight="1">
      <c r="A102" s="11">
        <v>2</v>
      </c>
      <c r="B102" s="25">
        <v>151</v>
      </c>
      <c r="C102" s="38">
        <v>177</v>
      </c>
      <c r="D102" s="41"/>
      <c r="E102" s="22"/>
    </row>
    <row r="103" spans="1:5" s="13" customFormat="1" ht="20.25" customHeight="1">
      <c r="A103" s="11">
        <v>3</v>
      </c>
      <c r="B103" s="25">
        <v>396</v>
      </c>
      <c r="C103" s="25">
        <v>290</v>
      </c>
      <c r="D103" s="34"/>
    </row>
    <row r="104" spans="1:5" s="13" customFormat="1" ht="20.25" customHeight="1">
      <c r="A104" s="11">
        <v>4</v>
      </c>
      <c r="B104" s="25">
        <v>151</v>
      </c>
      <c r="C104" s="25">
        <v>291</v>
      </c>
      <c r="D104" s="34"/>
    </row>
    <row r="105" spans="1:5" s="13" customFormat="1" ht="20.25" customHeight="1">
      <c r="A105" s="11">
        <v>5</v>
      </c>
      <c r="B105" s="25">
        <v>399</v>
      </c>
      <c r="C105" s="25">
        <v>417</v>
      </c>
      <c r="D105" s="41"/>
      <c r="E105" s="22"/>
    </row>
    <row r="106" spans="1:5" s="13" customFormat="1" ht="20.25" customHeight="1">
      <c r="A106" s="11">
        <v>6</v>
      </c>
      <c r="B106" s="25">
        <v>235</v>
      </c>
      <c r="C106" s="25">
        <v>311</v>
      </c>
      <c r="D106" s="41"/>
      <c r="E106" s="22"/>
    </row>
    <row r="107" spans="1:5" s="13" customFormat="1" ht="20.25" customHeight="1">
      <c r="A107" s="11">
        <v>7</v>
      </c>
      <c r="B107" s="25">
        <v>372</v>
      </c>
      <c r="C107" s="25">
        <v>510</v>
      </c>
      <c r="D107" s="41"/>
      <c r="E107" s="22"/>
    </row>
    <row r="108" spans="1:5" s="13" customFormat="1" ht="20.25" customHeight="1">
      <c r="A108" s="11">
        <v>8</v>
      </c>
      <c r="B108" s="25">
        <v>320</v>
      </c>
      <c r="C108" s="25">
        <v>385</v>
      </c>
      <c r="D108" s="41"/>
      <c r="E108" s="22"/>
    </row>
    <row r="109" spans="1:5" s="13" customFormat="1" ht="20.25" customHeight="1">
      <c r="A109" s="11">
        <v>9</v>
      </c>
      <c r="B109" s="25">
        <v>164</v>
      </c>
      <c r="C109" s="25">
        <v>247</v>
      </c>
      <c r="D109" s="33"/>
    </row>
    <row r="110" spans="1:5" s="13" customFormat="1" ht="20.25" customHeight="1">
      <c r="A110" s="11">
        <v>10</v>
      </c>
      <c r="B110" s="25">
        <v>167</v>
      </c>
      <c r="C110" s="25">
        <v>247</v>
      </c>
      <c r="D110" s="41"/>
      <c r="E110" s="39"/>
    </row>
    <row r="111" spans="1:5" s="13" customFormat="1" ht="20.25" customHeight="1">
      <c r="A111" s="11">
        <v>11</v>
      </c>
      <c r="B111" s="25">
        <v>163</v>
      </c>
      <c r="C111" s="25">
        <v>279</v>
      </c>
      <c r="D111" s="41"/>
      <c r="E111" s="22"/>
    </row>
    <row r="112" spans="1:5" s="13" customFormat="1" ht="20.25" customHeight="1">
      <c r="A112" s="11">
        <v>12</v>
      </c>
      <c r="B112" s="25">
        <v>209</v>
      </c>
      <c r="C112" s="25">
        <v>305</v>
      </c>
      <c r="D112" s="34"/>
    </row>
    <row r="113" spans="1:7" s="13" customFormat="1" ht="20.25" customHeight="1">
      <c r="A113" s="11" t="s">
        <v>367</v>
      </c>
      <c r="B113" s="15">
        <f>SUM(B101:B112)</f>
        <v>2924</v>
      </c>
      <c r="C113" s="15">
        <f>SUM(C101:C112)</f>
        <v>3693</v>
      </c>
      <c r="D113" s="35"/>
      <c r="E113" s="16"/>
    </row>
    <row r="114" spans="1:7" s="13" customFormat="1" ht="20.25" customHeight="1"/>
    <row r="115" spans="1:7" s="13" customFormat="1" ht="20.25" customHeight="1">
      <c r="A115" s="56" t="s">
        <v>547</v>
      </c>
      <c r="D115" s="68"/>
    </row>
    <row r="116" spans="1:7" s="13" customFormat="1" ht="20.25" customHeight="1">
      <c r="A116" s="12" t="s">
        <v>370</v>
      </c>
      <c r="B116" s="12" t="s">
        <v>369</v>
      </c>
      <c r="C116" s="12" t="s">
        <v>499</v>
      </c>
      <c r="D116" s="12" t="s">
        <v>372</v>
      </c>
      <c r="E116" s="12" t="s">
        <v>371</v>
      </c>
    </row>
    <row r="117" spans="1:7" s="13" customFormat="1" ht="20.25" customHeight="1">
      <c r="A117" s="11">
        <v>1</v>
      </c>
      <c r="B117" s="70">
        <v>182</v>
      </c>
      <c r="C117" s="70">
        <v>454</v>
      </c>
      <c r="D117" s="70">
        <v>372</v>
      </c>
      <c r="E117" s="70">
        <v>480</v>
      </c>
    </row>
    <row r="118" spans="1:7" s="13" customFormat="1" ht="20.25" customHeight="1">
      <c r="A118" s="11">
        <v>2</v>
      </c>
      <c r="B118" s="70">
        <v>145</v>
      </c>
      <c r="C118" s="70">
        <v>1485</v>
      </c>
      <c r="D118" s="70">
        <v>383</v>
      </c>
      <c r="E118" s="70">
        <v>455</v>
      </c>
    </row>
    <row r="119" spans="1:7" s="13" customFormat="1" ht="20.25" customHeight="1">
      <c r="A119" s="11">
        <v>3</v>
      </c>
      <c r="B119" s="70">
        <v>224</v>
      </c>
      <c r="C119" s="70">
        <v>679</v>
      </c>
      <c r="D119" s="70">
        <v>694</v>
      </c>
      <c r="E119" s="70">
        <v>570</v>
      </c>
    </row>
    <row r="120" spans="1:7" s="13" customFormat="1" ht="20.25" customHeight="1">
      <c r="A120" s="11">
        <v>4</v>
      </c>
      <c r="B120" s="50">
        <v>165</v>
      </c>
      <c r="C120" s="50">
        <v>549</v>
      </c>
      <c r="D120" s="50">
        <v>504</v>
      </c>
      <c r="E120" s="50">
        <v>428</v>
      </c>
    </row>
    <row r="121" spans="1:7" s="13" customFormat="1" ht="20.25" customHeight="1">
      <c r="A121" s="11">
        <v>5</v>
      </c>
      <c r="B121" s="70">
        <v>294</v>
      </c>
      <c r="C121" s="70">
        <v>753</v>
      </c>
      <c r="D121" s="70">
        <v>702</v>
      </c>
      <c r="E121" s="70">
        <v>475</v>
      </c>
      <c r="F121" s="216"/>
      <c r="G121" s="195"/>
    </row>
    <row r="122" spans="1:7" s="13" customFormat="1" ht="20.25" customHeight="1">
      <c r="A122" s="11">
        <v>6</v>
      </c>
      <c r="B122" s="70">
        <v>300</v>
      </c>
      <c r="C122" s="70">
        <v>619</v>
      </c>
      <c r="D122" s="70">
        <v>594</v>
      </c>
      <c r="E122" s="70">
        <v>450</v>
      </c>
      <c r="F122" s="216"/>
      <c r="G122" s="195"/>
    </row>
    <row r="123" spans="1:7" s="13" customFormat="1" ht="20.25" customHeight="1">
      <c r="A123" s="11">
        <v>7</v>
      </c>
      <c r="B123" s="70">
        <v>162</v>
      </c>
      <c r="C123" s="70">
        <v>557</v>
      </c>
      <c r="D123" s="70">
        <v>615</v>
      </c>
      <c r="E123" s="70">
        <v>669</v>
      </c>
      <c r="F123" s="216"/>
      <c r="G123" s="195"/>
    </row>
    <row r="124" spans="1:7" s="13" customFormat="1" ht="20.25" customHeight="1">
      <c r="A124" s="11">
        <v>8</v>
      </c>
      <c r="B124" s="70">
        <v>195</v>
      </c>
      <c r="C124" s="70">
        <v>831</v>
      </c>
      <c r="D124" s="70">
        <v>1099</v>
      </c>
      <c r="E124" s="70">
        <v>617</v>
      </c>
      <c r="F124" s="216"/>
      <c r="G124" s="195"/>
    </row>
    <row r="125" spans="1:7" s="13" customFormat="1" ht="20.25" customHeight="1">
      <c r="A125" s="11">
        <v>9</v>
      </c>
      <c r="B125" s="70">
        <v>203</v>
      </c>
      <c r="C125" s="70">
        <v>861</v>
      </c>
      <c r="D125" s="70">
        <v>1568</v>
      </c>
      <c r="E125" s="70">
        <v>854</v>
      </c>
      <c r="F125" s="216"/>
      <c r="G125" s="195"/>
    </row>
    <row r="126" spans="1:7" s="13" customFormat="1" ht="20.25" customHeight="1">
      <c r="A126" s="11">
        <v>10</v>
      </c>
      <c r="B126" s="70">
        <v>160</v>
      </c>
      <c r="C126" s="70">
        <v>522</v>
      </c>
      <c r="D126" s="70">
        <v>674</v>
      </c>
      <c r="E126" s="70">
        <v>529</v>
      </c>
      <c r="F126" s="216"/>
      <c r="G126" s="195"/>
    </row>
    <row r="127" spans="1:7" s="13" customFormat="1" ht="20.25" customHeight="1">
      <c r="A127" s="11">
        <v>11</v>
      </c>
      <c r="B127" s="277">
        <v>127</v>
      </c>
      <c r="C127" s="277">
        <v>419</v>
      </c>
      <c r="D127" s="186">
        <v>635</v>
      </c>
      <c r="E127" s="186">
        <v>313</v>
      </c>
      <c r="F127" s="216"/>
      <c r="G127" s="195"/>
    </row>
    <row r="128" spans="1:7" s="13" customFormat="1" ht="20.25" customHeight="1">
      <c r="A128" s="11">
        <v>12</v>
      </c>
      <c r="B128" s="156">
        <v>51</v>
      </c>
      <c r="C128" s="156">
        <v>102</v>
      </c>
      <c r="D128" s="156">
        <v>69</v>
      </c>
      <c r="E128" s="156">
        <v>83</v>
      </c>
      <c r="F128" s="216"/>
      <c r="G128" s="195"/>
    </row>
    <row r="129" spans="1:7" s="13" customFormat="1" ht="20.25" customHeight="1">
      <c r="A129" s="11" t="s">
        <v>367</v>
      </c>
      <c r="B129" s="15">
        <f>SUM(B117:B128)</f>
        <v>2208</v>
      </c>
      <c r="C129" s="15">
        <f>SUM(C117:C128)</f>
        <v>7831</v>
      </c>
      <c r="D129" s="15">
        <f>SUM(D117:D128)</f>
        <v>7909</v>
      </c>
      <c r="E129" s="15">
        <f>SUM(E117:E128)</f>
        <v>5923</v>
      </c>
      <c r="F129" s="216"/>
      <c r="G129" s="195"/>
    </row>
    <row r="130" spans="1:7" s="13" customFormat="1" ht="20.25" customHeight="1">
      <c r="B130" s="16"/>
      <c r="C130" s="16"/>
      <c r="D130" s="16"/>
      <c r="E130" s="16"/>
    </row>
    <row r="131" spans="1:7" s="13" customFormat="1" ht="20.25" customHeight="1">
      <c r="A131" s="56" t="s">
        <v>638</v>
      </c>
      <c r="C131" s="57"/>
    </row>
    <row r="132" spans="1:7" s="13" customFormat="1" ht="20.25" customHeight="1">
      <c r="A132" s="12" t="s">
        <v>370</v>
      </c>
      <c r="B132" s="146" t="s">
        <v>372</v>
      </c>
      <c r="C132" s="57"/>
    </row>
    <row r="133" spans="1:7" s="13" customFormat="1" ht="20.25" customHeight="1">
      <c r="A133" s="11">
        <v>1</v>
      </c>
      <c r="B133" s="224">
        <v>1158</v>
      </c>
    </row>
    <row r="134" spans="1:7" s="13" customFormat="1" ht="20.25" customHeight="1">
      <c r="A134" s="11">
        <v>2</v>
      </c>
      <c r="B134" s="224">
        <v>543</v>
      </c>
      <c r="C134"/>
      <c r="F134"/>
    </row>
    <row r="135" spans="1:7" s="13" customFormat="1" ht="20.25" customHeight="1">
      <c r="A135" s="11">
        <v>3</v>
      </c>
      <c r="B135" s="224">
        <v>2726</v>
      </c>
      <c r="C135"/>
    </row>
    <row r="136" spans="1:7" s="13" customFormat="1" ht="20.25" customHeight="1">
      <c r="A136" s="11">
        <v>4</v>
      </c>
      <c r="B136" s="224">
        <v>656</v>
      </c>
    </row>
    <row r="137" spans="1:7" s="13" customFormat="1" ht="20.25" customHeight="1">
      <c r="A137" s="11">
        <v>5</v>
      </c>
      <c r="B137" s="225">
        <v>1013</v>
      </c>
    </row>
    <row r="138" spans="1:7" s="13" customFormat="1" ht="20.25" customHeight="1">
      <c r="A138" s="11">
        <v>6</v>
      </c>
      <c r="B138" s="224">
        <v>1174</v>
      </c>
      <c r="C138" s="57"/>
    </row>
    <row r="139" spans="1:7" s="13" customFormat="1" ht="20.25" customHeight="1">
      <c r="A139" s="11">
        <v>7</v>
      </c>
      <c r="B139" s="225">
        <v>694</v>
      </c>
    </row>
    <row r="140" spans="1:7" s="13" customFormat="1" ht="20.25" customHeight="1">
      <c r="A140" s="11">
        <v>8</v>
      </c>
      <c r="B140" s="224">
        <v>1283</v>
      </c>
    </row>
    <row r="141" spans="1:7" s="13" customFormat="1" ht="20.25" customHeight="1">
      <c r="A141" s="11">
        <v>9</v>
      </c>
      <c r="B141" s="224">
        <v>1924</v>
      </c>
    </row>
    <row r="142" spans="1:7" s="13" customFormat="1" ht="20.25" customHeight="1">
      <c r="A142" s="11">
        <v>10</v>
      </c>
      <c r="B142" s="224">
        <v>1734</v>
      </c>
    </row>
    <row r="143" spans="1:7" s="13" customFormat="1" ht="20.25" customHeight="1">
      <c r="A143" s="11">
        <v>11</v>
      </c>
      <c r="B143" s="224">
        <v>1293</v>
      </c>
    </row>
    <row r="144" spans="1:7" s="13" customFormat="1" ht="20.25" customHeight="1">
      <c r="A144" s="11">
        <v>12</v>
      </c>
      <c r="B144" s="224">
        <v>860</v>
      </c>
    </row>
    <row r="145" spans="1:5" s="13" customFormat="1" ht="20.25" customHeight="1">
      <c r="B145" s="13">
        <f>SUM(B133:B144)</f>
        <v>15058</v>
      </c>
    </row>
    <row r="146" spans="1:5" s="13" customFormat="1" ht="20.25" customHeight="1">
      <c r="A146" s="56" t="s">
        <v>548</v>
      </c>
    </row>
    <row r="147" spans="1:5" s="13" customFormat="1" ht="20.25" customHeight="1">
      <c r="A147" s="12" t="s">
        <v>370</v>
      </c>
      <c r="B147" s="12" t="s">
        <v>369</v>
      </c>
      <c r="C147" s="12" t="s">
        <v>499</v>
      </c>
      <c r="D147" s="12" t="s">
        <v>372</v>
      </c>
      <c r="E147" s="57"/>
    </row>
    <row r="148" spans="1:5" s="13" customFormat="1" ht="20.25" customHeight="1">
      <c r="A148" s="11">
        <v>1</v>
      </c>
      <c r="B148" s="17">
        <v>90</v>
      </c>
      <c r="C148" s="17">
        <v>295</v>
      </c>
      <c r="D148" s="17">
        <v>86</v>
      </c>
    </row>
    <row r="149" spans="1:5" s="13" customFormat="1" ht="20.25" customHeight="1">
      <c r="A149" s="11">
        <v>2</v>
      </c>
      <c r="B149" s="17">
        <v>61</v>
      </c>
      <c r="C149" s="17">
        <v>179</v>
      </c>
      <c r="D149" s="17">
        <v>68</v>
      </c>
    </row>
    <row r="150" spans="1:5" s="13" customFormat="1" ht="20.25" customHeight="1">
      <c r="A150" s="11">
        <v>3</v>
      </c>
      <c r="B150" s="17">
        <v>217</v>
      </c>
      <c r="C150" s="26">
        <v>611</v>
      </c>
      <c r="D150" s="26">
        <v>175</v>
      </c>
    </row>
    <row r="151" spans="1:5" s="13" customFormat="1" ht="20.25" customHeight="1">
      <c r="A151" s="11">
        <v>4</v>
      </c>
      <c r="B151" s="9">
        <v>181</v>
      </c>
      <c r="C151" s="9">
        <v>561</v>
      </c>
      <c r="D151" s="9">
        <v>156</v>
      </c>
    </row>
    <row r="152" spans="1:5" s="13" customFormat="1" ht="20.25" customHeight="1">
      <c r="A152" s="11">
        <v>5</v>
      </c>
      <c r="B152" s="17">
        <v>723</v>
      </c>
      <c r="C152" s="17">
        <v>2026</v>
      </c>
      <c r="D152" s="17">
        <v>399</v>
      </c>
    </row>
    <row r="153" spans="1:5" s="13" customFormat="1" ht="20.25" customHeight="1">
      <c r="A153" s="11">
        <v>6</v>
      </c>
      <c r="B153" s="9">
        <v>252</v>
      </c>
      <c r="C153" s="9">
        <v>1063</v>
      </c>
      <c r="D153" s="9">
        <v>240</v>
      </c>
    </row>
    <row r="154" spans="1:5" s="13" customFormat="1" ht="20.25" customHeight="1">
      <c r="A154" s="11">
        <v>7</v>
      </c>
      <c r="B154" s="9">
        <v>130</v>
      </c>
      <c r="C154" s="9">
        <v>427</v>
      </c>
      <c r="D154" s="9">
        <v>167</v>
      </c>
    </row>
    <row r="155" spans="1:5" s="13" customFormat="1" ht="20.25" customHeight="1">
      <c r="A155" s="11">
        <v>8</v>
      </c>
      <c r="B155" s="9">
        <v>394</v>
      </c>
      <c r="C155" s="9">
        <v>395</v>
      </c>
      <c r="D155" s="9">
        <v>136</v>
      </c>
    </row>
    <row r="156" spans="1:5" s="13" customFormat="1" ht="20.25" customHeight="1">
      <c r="A156" s="11">
        <v>9</v>
      </c>
      <c r="B156" s="17">
        <v>167</v>
      </c>
      <c r="C156" s="17">
        <v>241</v>
      </c>
      <c r="D156" s="17">
        <v>141</v>
      </c>
    </row>
    <row r="157" spans="1:5" s="13" customFormat="1" ht="20.25" customHeight="1">
      <c r="A157" s="11">
        <v>10</v>
      </c>
      <c r="B157" s="9">
        <v>182</v>
      </c>
      <c r="C157" s="9">
        <v>524</v>
      </c>
      <c r="D157" s="9">
        <v>154</v>
      </c>
    </row>
    <row r="158" spans="1:5" s="13" customFormat="1" ht="20.25" customHeight="1">
      <c r="A158" s="11">
        <v>11</v>
      </c>
      <c r="B158" s="17">
        <v>141</v>
      </c>
      <c r="C158" s="17">
        <v>464</v>
      </c>
      <c r="D158" s="17">
        <v>143</v>
      </c>
    </row>
    <row r="159" spans="1:5" s="13" customFormat="1" ht="20.25" customHeight="1">
      <c r="A159" s="11">
        <v>12</v>
      </c>
      <c r="B159" s="9">
        <v>256</v>
      </c>
      <c r="C159" s="9">
        <v>641</v>
      </c>
      <c r="D159" s="9">
        <v>239</v>
      </c>
    </row>
    <row r="160" spans="1:5" s="13" customFormat="1" ht="20.25" customHeight="1">
      <c r="A160" s="11" t="s">
        <v>367</v>
      </c>
      <c r="B160" s="15">
        <f>SUM(B148:B159)</f>
        <v>2794</v>
      </c>
      <c r="C160" s="15">
        <f>SUM(C148:C159)</f>
        <v>7427</v>
      </c>
      <c r="D160" s="15">
        <f>SUM(D148:D159)</f>
        <v>2104</v>
      </c>
    </row>
    <row r="161" spans="1:5" s="13" customFormat="1" ht="20.25" customHeight="1">
      <c r="B161" s="16"/>
      <c r="C161" s="16"/>
      <c r="D161" s="16"/>
    </row>
    <row r="162" spans="1:5">
      <c r="A162" t="s">
        <v>549</v>
      </c>
    </row>
    <row r="163" spans="1:5">
      <c r="A163" s="12" t="s">
        <v>498</v>
      </c>
      <c r="B163" s="18" t="s">
        <v>369</v>
      </c>
      <c r="C163" s="18" t="s">
        <v>499</v>
      </c>
      <c r="D163" s="18" t="s">
        <v>366</v>
      </c>
      <c r="E163" s="73"/>
    </row>
    <row r="164" spans="1:5">
      <c r="A164" s="11">
        <v>1</v>
      </c>
      <c r="B164" s="25">
        <v>39</v>
      </c>
      <c r="C164" s="25">
        <v>91</v>
      </c>
      <c r="D164" s="25">
        <v>84</v>
      </c>
    </row>
    <row r="165" spans="1:5">
      <c r="A165" s="11">
        <v>2</v>
      </c>
      <c r="B165" s="25">
        <v>41</v>
      </c>
      <c r="C165" s="25">
        <v>152</v>
      </c>
      <c r="D165" s="25">
        <v>141</v>
      </c>
    </row>
    <row r="166" spans="1:5">
      <c r="A166" s="11">
        <v>3</v>
      </c>
      <c r="B166" s="25">
        <v>59</v>
      </c>
      <c r="C166" s="25">
        <v>199</v>
      </c>
      <c r="D166" s="25">
        <v>68</v>
      </c>
    </row>
    <row r="167" spans="1:5">
      <c r="A167" s="11">
        <v>4</v>
      </c>
      <c r="B167" s="25">
        <v>65</v>
      </c>
      <c r="C167" s="25">
        <v>170</v>
      </c>
      <c r="D167" s="25">
        <v>167</v>
      </c>
    </row>
    <row r="168" spans="1:5">
      <c r="A168" s="11">
        <v>5</v>
      </c>
      <c r="B168" s="25">
        <v>118</v>
      </c>
      <c r="C168" s="25">
        <v>267</v>
      </c>
      <c r="D168" s="25">
        <v>226</v>
      </c>
    </row>
    <row r="169" spans="1:5">
      <c r="A169" s="11">
        <v>6</v>
      </c>
      <c r="B169" s="50">
        <v>58</v>
      </c>
      <c r="C169" s="50">
        <v>141</v>
      </c>
      <c r="D169" s="50">
        <v>518</v>
      </c>
    </row>
    <row r="170" spans="1:5">
      <c r="A170" s="11">
        <v>7</v>
      </c>
      <c r="B170" s="25">
        <v>52</v>
      </c>
      <c r="C170" s="25">
        <v>199</v>
      </c>
      <c r="D170" s="25">
        <v>78</v>
      </c>
    </row>
    <row r="171" spans="1:5">
      <c r="A171" s="11">
        <v>8</v>
      </c>
      <c r="B171" s="25">
        <v>85</v>
      </c>
      <c r="C171" s="25">
        <v>315</v>
      </c>
      <c r="D171" s="25">
        <v>299</v>
      </c>
    </row>
    <row r="172" spans="1:5">
      <c r="A172" s="11">
        <v>9</v>
      </c>
      <c r="B172" s="25">
        <v>75</v>
      </c>
      <c r="C172" s="25">
        <v>259</v>
      </c>
      <c r="D172" s="25">
        <v>208</v>
      </c>
    </row>
    <row r="173" spans="1:5">
      <c r="A173" s="11">
        <v>10</v>
      </c>
      <c r="B173" s="50">
        <v>30</v>
      </c>
      <c r="C173" s="50">
        <v>73</v>
      </c>
      <c r="D173" s="50">
        <v>28</v>
      </c>
    </row>
    <row r="174" spans="1:5">
      <c r="A174" s="11">
        <v>11</v>
      </c>
      <c r="B174" s="25">
        <v>87</v>
      </c>
      <c r="C174" s="25">
        <v>259</v>
      </c>
      <c r="D174" s="25">
        <v>162</v>
      </c>
    </row>
    <row r="175" spans="1:5">
      <c r="A175" s="11">
        <v>12</v>
      </c>
      <c r="B175" s="25">
        <v>43</v>
      </c>
      <c r="C175" s="25">
        <v>100</v>
      </c>
      <c r="D175" s="25">
        <v>134</v>
      </c>
    </row>
    <row r="176" spans="1:5">
      <c r="A176" s="11" t="s">
        <v>367</v>
      </c>
      <c r="B176" s="25">
        <f>SUM(B164:B175)</f>
        <v>752</v>
      </c>
      <c r="C176" s="25">
        <f>SUM(C164:C175)</f>
        <v>2225</v>
      </c>
      <c r="D176" s="25">
        <f>SUM(D164:D175)</f>
        <v>2113</v>
      </c>
    </row>
    <row r="177" spans="1:5" s="13" customFormat="1" ht="20.25" customHeight="1"/>
    <row r="178" spans="1:5">
      <c r="A178" t="s">
        <v>550</v>
      </c>
    </row>
    <row r="179" spans="1:5">
      <c r="A179" s="12" t="s">
        <v>498</v>
      </c>
      <c r="B179" s="18" t="s">
        <v>368</v>
      </c>
      <c r="C179" s="13"/>
    </row>
    <row r="180" spans="1:5">
      <c r="A180" s="19">
        <v>1</v>
      </c>
      <c r="B180" s="11">
        <v>159</v>
      </c>
      <c r="C180" s="69"/>
      <c r="E180" s="46"/>
    </row>
    <row r="181" spans="1:5">
      <c r="A181" s="19">
        <v>2</v>
      </c>
      <c r="B181" s="28">
        <v>86</v>
      </c>
      <c r="C181" s="69"/>
    </row>
    <row r="182" spans="1:5">
      <c r="A182" s="19">
        <v>3</v>
      </c>
      <c r="B182" s="28">
        <v>101</v>
      </c>
      <c r="C182" s="69"/>
    </row>
    <row r="183" spans="1:5">
      <c r="A183" s="19">
        <v>4</v>
      </c>
      <c r="B183" s="11">
        <v>155</v>
      </c>
      <c r="C183" s="13"/>
    </row>
    <row r="184" spans="1:5">
      <c r="A184" s="19">
        <v>5</v>
      </c>
      <c r="B184" s="50">
        <v>97</v>
      </c>
      <c r="C184" s="13"/>
    </row>
    <row r="185" spans="1:5">
      <c r="A185" s="19">
        <v>6</v>
      </c>
      <c r="B185" s="25">
        <v>107</v>
      </c>
      <c r="C185" s="69"/>
    </row>
    <row r="186" spans="1:5">
      <c r="A186" s="19">
        <v>7</v>
      </c>
      <c r="B186" s="25">
        <v>279</v>
      </c>
      <c r="C186" s="13"/>
    </row>
    <row r="187" spans="1:5">
      <c r="A187" s="19">
        <v>8</v>
      </c>
      <c r="B187" s="50">
        <v>251</v>
      </c>
      <c r="C187" s="69"/>
    </row>
    <row r="188" spans="1:5">
      <c r="A188" s="19">
        <v>9</v>
      </c>
      <c r="B188" s="25">
        <v>169</v>
      </c>
      <c r="C188" s="69"/>
    </row>
    <row r="189" spans="1:5">
      <c r="A189" s="11">
        <v>10</v>
      </c>
      <c r="B189" s="25">
        <v>362</v>
      </c>
      <c r="C189" s="69"/>
    </row>
    <row r="190" spans="1:5">
      <c r="A190" s="19">
        <v>11</v>
      </c>
      <c r="B190" s="28">
        <v>433</v>
      </c>
      <c r="C190" s="69"/>
    </row>
    <row r="191" spans="1:5">
      <c r="A191" s="19">
        <v>12</v>
      </c>
      <c r="B191" s="11">
        <v>159</v>
      </c>
      <c r="C191" s="13"/>
    </row>
    <row r="192" spans="1:5">
      <c r="A192" s="19" t="s">
        <v>367</v>
      </c>
      <c r="B192" s="20">
        <f>SUM(B180:B191)</f>
        <v>2358</v>
      </c>
      <c r="C192" s="16"/>
    </row>
    <row r="194" spans="1:4">
      <c r="A194" s="55" t="s">
        <v>551</v>
      </c>
    </row>
    <row r="195" spans="1:4">
      <c r="A195" s="12" t="s">
        <v>498</v>
      </c>
      <c r="B195" s="12" t="s">
        <v>369</v>
      </c>
      <c r="C195" s="12" t="s">
        <v>373</v>
      </c>
      <c r="D195" s="18" t="s">
        <v>368</v>
      </c>
    </row>
    <row r="196" spans="1:4">
      <c r="A196" s="19">
        <v>1</v>
      </c>
      <c r="B196" s="156" t="s">
        <v>513</v>
      </c>
      <c r="C196" s="9">
        <v>67</v>
      </c>
      <c r="D196" s="156" t="s">
        <v>513</v>
      </c>
    </row>
    <row r="197" spans="1:4">
      <c r="A197" s="19">
        <v>2</v>
      </c>
      <c r="B197" s="156" t="s">
        <v>513</v>
      </c>
      <c r="C197" s="28">
        <v>54</v>
      </c>
      <c r="D197" s="156" t="s">
        <v>513</v>
      </c>
    </row>
    <row r="198" spans="1:4">
      <c r="A198" s="19">
        <v>3</v>
      </c>
      <c r="B198" s="156" t="s">
        <v>513</v>
      </c>
      <c r="C198" s="9">
        <v>24</v>
      </c>
      <c r="D198" s="156" t="s">
        <v>513</v>
      </c>
    </row>
    <row r="199" spans="1:4">
      <c r="A199" s="19">
        <v>4</v>
      </c>
      <c r="B199" s="156" t="s">
        <v>513</v>
      </c>
      <c r="C199" s="28">
        <v>78</v>
      </c>
      <c r="D199" s="156" t="s">
        <v>513</v>
      </c>
    </row>
    <row r="200" spans="1:4">
      <c r="A200" s="19">
        <v>5</v>
      </c>
      <c r="B200" s="156" t="s">
        <v>513</v>
      </c>
      <c r="C200" s="70">
        <v>93</v>
      </c>
      <c r="D200" s="156" t="s">
        <v>513</v>
      </c>
    </row>
    <row r="201" spans="1:4">
      <c r="A201" s="19">
        <v>6</v>
      </c>
      <c r="B201" s="156" t="s">
        <v>513</v>
      </c>
      <c r="C201" s="70">
        <v>107</v>
      </c>
      <c r="D201" s="156" t="s">
        <v>513</v>
      </c>
    </row>
    <row r="202" spans="1:4">
      <c r="A202" s="19">
        <v>7</v>
      </c>
      <c r="B202" s="156" t="s">
        <v>513</v>
      </c>
      <c r="C202" s="70">
        <v>128</v>
      </c>
      <c r="D202" s="156" t="s">
        <v>513</v>
      </c>
    </row>
    <row r="203" spans="1:4">
      <c r="A203" s="19">
        <v>8</v>
      </c>
      <c r="B203" s="156" t="s">
        <v>513</v>
      </c>
      <c r="C203" s="28">
        <v>97</v>
      </c>
      <c r="D203" s="156" t="s">
        <v>513</v>
      </c>
    </row>
    <row r="204" spans="1:4">
      <c r="A204" s="19">
        <v>9</v>
      </c>
      <c r="B204" s="156" t="s">
        <v>513</v>
      </c>
      <c r="C204" s="28">
        <v>102</v>
      </c>
      <c r="D204" s="156" t="s">
        <v>513</v>
      </c>
    </row>
    <row r="205" spans="1:4">
      <c r="A205" s="11">
        <v>10</v>
      </c>
      <c r="B205" s="156" t="s">
        <v>513</v>
      </c>
      <c r="C205" s="28">
        <v>176</v>
      </c>
      <c r="D205" s="156" t="s">
        <v>513</v>
      </c>
    </row>
    <row r="206" spans="1:4">
      <c r="A206" s="19">
        <v>11</v>
      </c>
      <c r="B206" s="156" t="s">
        <v>513</v>
      </c>
      <c r="C206" s="25">
        <v>243</v>
      </c>
      <c r="D206" s="156" t="s">
        <v>513</v>
      </c>
    </row>
    <row r="207" spans="1:4">
      <c r="A207" s="19">
        <v>12</v>
      </c>
      <c r="B207" s="156" t="s">
        <v>513</v>
      </c>
      <c r="C207" s="11">
        <v>197</v>
      </c>
      <c r="D207" s="156" t="s">
        <v>513</v>
      </c>
    </row>
    <row r="208" spans="1:4">
      <c r="A208" s="19" t="s">
        <v>367</v>
      </c>
      <c r="B208" s="20">
        <f>SUM(B196:B207)</f>
        <v>0</v>
      </c>
      <c r="C208" s="20">
        <f>SUM(C196:C207)</f>
        <v>1366</v>
      </c>
      <c r="D208" s="20">
        <f>SUM(D196:D207)</f>
        <v>0</v>
      </c>
    </row>
    <row r="210" spans="1:3">
      <c r="A210" t="s">
        <v>552</v>
      </c>
    </row>
    <row r="211" spans="1:3">
      <c r="A211" s="12" t="s">
        <v>498</v>
      </c>
      <c r="B211" s="18" t="s">
        <v>368</v>
      </c>
      <c r="C211" s="72"/>
    </row>
    <row r="212" spans="1:3">
      <c r="A212" s="11">
        <v>1</v>
      </c>
      <c r="B212" s="70">
        <v>21</v>
      </c>
      <c r="C212" s="74"/>
    </row>
    <row r="213" spans="1:3">
      <c r="A213" s="11">
        <v>2</v>
      </c>
      <c r="B213" s="70">
        <v>26</v>
      </c>
      <c r="C213" s="74"/>
    </row>
    <row r="214" spans="1:3">
      <c r="A214" s="11">
        <v>3</v>
      </c>
      <c r="B214" s="70">
        <v>16</v>
      </c>
      <c r="C214" s="74"/>
    </row>
    <row r="215" spans="1:3">
      <c r="A215" s="11">
        <v>4</v>
      </c>
      <c r="B215" s="70">
        <v>140</v>
      </c>
      <c r="C215" s="74"/>
    </row>
    <row r="216" spans="1:3">
      <c r="A216" s="11">
        <v>5</v>
      </c>
      <c r="B216" s="70">
        <v>104</v>
      </c>
      <c r="C216" s="74"/>
    </row>
    <row r="217" spans="1:3">
      <c r="A217" s="11">
        <v>6</v>
      </c>
      <c r="B217" s="245">
        <v>33</v>
      </c>
      <c r="C217" s="74"/>
    </row>
    <row r="218" spans="1:3">
      <c r="A218" s="11">
        <v>7</v>
      </c>
      <c r="B218" s="70">
        <v>32</v>
      </c>
      <c r="C218" s="74"/>
    </row>
    <row r="219" spans="1:3">
      <c r="A219" s="11">
        <v>8</v>
      </c>
      <c r="B219" s="70">
        <v>171</v>
      </c>
      <c r="C219" s="74"/>
    </row>
    <row r="220" spans="1:3">
      <c r="A220" s="11">
        <v>9</v>
      </c>
      <c r="B220" s="186">
        <v>588</v>
      </c>
      <c r="C220" s="74"/>
    </row>
    <row r="221" spans="1:3">
      <c r="A221" s="11">
        <v>10</v>
      </c>
      <c r="B221" s="70">
        <v>32</v>
      </c>
      <c r="C221" s="74"/>
    </row>
    <row r="222" spans="1:3">
      <c r="A222" s="11">
        <v>11</v>
      </c>
      <c r="B222" s="70">
        <v>118</v>
      </c>
      <c r="C222" s="74"/>
    </row>
    <row r="223" spans="1:3">
      <c r="A223" s="11">
        <v>12</v>
      </c>
      <c r="B223" s="70">
        <v>37</v>
      </c>
      <c r="C223" s="74"/>
    </row>
    <row r="224" spans="1:3">
      <c r="A224" s="11" t="s">
        <v>367</v>
      </c>
      <c r="B224" s="25">
        <f>SUM(B212:B223)</f>
        <v>1318</v>
      </c>
    </row>
    <row r="226" spans="1:3">
      <c r="A226" t="s">
        <v>553</v>
      </c>
    </row>
    <row r="227" spans="1:3">
      <c r="A227" s="12" t="s">
        <v>498</v>
      </c>
      <c r="B227" s="18" t="s">
        <v>368</v>
      </c>
      <c r="C227" s="72"/>
    </row>
    <row r="228" spans="1:3">
      <c r="A228" s="11">
        <v>1</v>
      </c>
      <c r="B228" s="50">
        <v>14</v>
      </c>
    </row>
    <row r="229" spans="1:3">
      <c r="A229" s="11">
        <v>2</v>
      </c>
      <c r="B229" s="50">
        <v>12</v>
      </c>
    </row>
    <row r="230" spans="1:3">
      <c r="A230" s="11">
        <v>3</v>
      </c>
      <c r="B230" s="50">
        <v>4</v>
      </c>
    </row>
    <row r="231" spans="1:3">
      <c r="A231" s="11">
        <v>4</v>
      </c>
      <c r="B231" s="50">
        <v>15</v>
      </c>
    </row>
    <row r="232" spans="1:3">
      <c r="A232" s="11">
        <v>5</v>
      </c>
      <c r="B232" s="50">
        <v>15</v>
      </c>
      <c r="C232" s="74"/>
    </row>
    <row r="233" spans="1:3">
      <c r="A233" s="11">
        <v>6</v>
      </c>
      <c r="B233" s="50">
        <v>23</v>
      </c>
      <c r="C233" s="74"/>
    </row>
    <row r="234" spans="1:3">
      <c r="A234" s="11">
        <v>7</v>
      </c>
      <c r="B234" s="50">
        <v>15</v>
      </c>
    </row>
    <row r="235" spans="1:3">
      <c r="A235" s="11">
        <v>8</v>
      </c>
      <c r="B235" s="50">
        <v>6</v>
      </c>
    </row>
    <row r="236" spans="1:3">
      <c r="A236" s="11">
        <v>9</v>
      </c>
      <c r="B236" s="186">
        <v>47</v>
      </c>
    </row>
    <row r="237" spans="1:3">
      <c r="A237" s="11">
        <v>10</v>
      </c>
      <c r="B237" s="50">
        <v>70</v>
      </c>
    </row>
    <row r="238" spans="1:3">
      <c r="A238" s="11">
        <v>11</v>
      </c>
      <c r="B238" s="50">
        <v>73</v>
      </c>
    </row>
    <row r="239" spans="1:3">
      <c r="A239" s="11">
        <v>12</v>
      </c>
      <c r="B239" s="50">
        <v>18</v>
      </c>
    </row>
    <row r="240" spans="1:3">
      <c r="A240" s="11" t="s">
        <v>367</v>
      </c>
      <c r="B240" s="25">
        <f>SUM(B228:B239)</f>
        <v>312</v>
      </c>
    </row>
  </sheetData>
  <mergeCells count="1">
    <mergeCell ref="A1:D1"/>
  </mergeCells>
  <phoneticPr fontId="11" type="noConversion"/>
  <pageMargins left="0.75" right="0.75" top="1" bottom="1" header="0.5" footer="0.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8"/>
  <sheetViews>
    <sheetView workbookViewId="0"/>
  </sheetViews>
  <sheetFormatPr defaultColWidth="8.75" defaultRowHeight="12.75" outlineLevelCol="1"/>
  <cols>
    <col min="1" max="1" width="4.25" style="645" customWidth="1"/>
    <col min="2" max="2" width="7.5" style="765" customWidth="1"/>
    <col min="3" max="3" width="9.5" style="788" hidden="1" customWidth="1" outlineLevel="1"/>
    <col min="4" max="4" width="5.5" style="764" hidden="1" customWidth="1" outlineLevel="1"/>
    <col min="5" max="5" width="25.75" style="687" customWidth="1" collapsed="1"/>
    <col min="6" max="6" width="8.25" style="645" customWidth="1"/>
    <col min="7" max="7" width="10.25" style="764" customWidth="1"/>
    <col min="8" max="8" width="8" style="674" customWidth="1"/>
    <col min="9" max="9" width="12.25" style="764" customWidth="1"/>
    <col min="10" max="10" width="8" style="674" customWidth="1"/>
    <col min="11" max="11" width="11.125" style="764" customWidth="1" outlineLevel="1" collapsed="1"/>
    <col min="12" max="12" width="11.125" style="645" customWidth="1" outlineLevel="1"/>
    <col min="13" max="13" width="14.25" style="788" customWidth="1" outlineLevel="1"/>
    <col min="14" max="14" width="18.125" style="645" customWidth="1" outlineLevel="1"/>
    <col min="15" max="16" width="5" style="645" customWidth="1"/>
    <col min="17" max="17" width="4.5" style="675" customWidth="1"/>
    <col min="18" max="19" width="4.5" style="645" customWidth="1"/>
    <col min="20" max="21" width="4.75" style="645" customWidth="1"/>
    <col min="22" max="22" width="4.75" style="687" customWidth="1"/>
    <col min="23" max="23" width="5.125" style="687" customWidth="1"/>
    <col min="24" max="24" width="4.75" style="645" customWidth="1"/>
    <col min="25" max="25" width="5.5" style="687" customWidth="1"/>
    <col min="26" max="26" width="5.75" style="687" customWidth="1"/>
    <col min="27" max="27" width="9.75" style="645" customWidth="1"/>
    <col min="28" max="28" width="7.25" style="645" customWidth="1"/>
    <col min="29" max="16384" width="8.75" style="687"/>
  </cols>
  <sheetData>
    <row r="1" spans="1:28" s="777" customFormat="1" ht="24">
      <c r="A1" s="767" t="s">
        <v>2174</v>
      </c>
      <c r="B1" s="768" t="s">
        <v>2175</v>
      </c>
      <c r="C1" s="769" t="s">
        <v>2176</v>
      </c>
      <c r="D1" s="770" t="s">
        <v>2177</v>
      </c>
      <c r="E1" s="771" t="s">
        <v>2178</v>
      </c>
      <c r="F1" s="767" t="s">
        <v>1035</v>
      </c>
      <c r="G1" s="770" t="s">
        <v>2179</v>
      </c>
      <c r="H1" s="772" t="s">
        <v>2333</v>
      </c>
      <c r="I1" s="770" t="s">
        <v>2402</v>
      </c>
      <c r="J1" s="772" t="s">
        <v>2334</v>
      </c>
      <c r="K1" s="773" t="s">
        <v>494</v>
      </c>
      <c r="L1" s="774" t="s">
        <v>276</v>
      </c>
      <c r="M1" s="774" t="s">
        <v>2505</v>
      </c>
      <c r="N1" s="774" t="s">
        <v>2335</v>
      </c>
      <c r="O1" s="775" t="s">
        <v>2336</v>
      </c>
      <c r="P1" s="775" t="s">
        <v>2360</v>
      </c>
      <c r="Q1" s="775" t="s">
        <v>2361</v>
      </c>
      <c r="R1" s="775" t="s">
        <v>2337</v>
      </c>
      <c r="S1" s="775" t="s">
        <v>2338</v>
      </c>
      <c r="T1" s="775" t="s">
        <v>2339</v>
      </c>
      <c r="U1" s="775" t="s">
        <v>2340</v>
      </c>
      <c r="V1" s="775" t="s">
        <v>2341</v>
      </c>
      <c r="W1" s="775" t="s">
        <v>2342</v>
      </c>
      <c r="X1" s="775" t="s">
        <v>2343</v>
      </c>
      <c r="Y1" s="775" t="s">
        <v>2344</v>
      </c>
      <c r="Z1" s="775" t="s">
        <v>2345</v>
      </c>
      <c r="AA1" s="775" t="s">
        <v>2346</v>
      </c>
      <c r="AB1" s="776" t="s">
        <v>2347</v>
      </c>
    </row>
    <row r="2" spans="1:28" ht="28.5">
      <c r="A2" s="664">
        <v>1</v>
      </c>
      <c r="B2" s="685" t="s">
        <v>2087</v>
      </c>
      <c r="C2" s="665" t="s">
        <v>2092</v>
      </c>
      <c r="D2" s="669" t="s">
        <v>2089</v>
      </c>
      <c r="E2" s="665" t="s">
        <v>2464</v>
      </c>
      <c r="F2" s="664" t="s">
        <v>173</v>
      </c>
      <c r="G2" s="1440" t="s">
        <v>2024</v>
      </c>
      <c r="H2" s="766" t="s">
        <v>2154</v>
      </c>
      <c r="I2" s="806">
        <v>3899</v>
      </c>
      <c r="J2" s="808">
        <f>I2/18</f>
        <v>216.61111111111111</v>
      </c>
      <c r="K2" s="1441" t="s">
        <v>362</v>
      </c>
      <c r="L2" s="1442" t="s">
        <v>362</v>
      </c>
      <c r="M2" s="1411" t="s">
        <v>110</v>
      </c>
      <c r="N2" s="1448" t="s">
        <v>2348</v>
      </c>
      <c r="O2" s="675">
        <v>124</v>
      </c>
      <c r="P2" s="675">
        <v>139</v>
      </c>
      <c r="Q2" s="675">
        <v>147</v>
      </c>
      <c r="R2" s="675">
        <v>200</v>
      </c>
      <c r="S2" s="675">
        <v>57</v>
      </c>
      <c r="T2" s="675">
        <v>85</v>
      </c>
      <c r="U2" s="675">
        <v>65</v>
      </c>
      <c r="V2" s="792">
        <v>89</v>
      </c>
      <c r="W2" s="792">
        <v>38</v>
      </c>
      <c r="X2" s="792">
        <v>170</v>
      </c>
      <c r="Y2" s="792">
        <v>141</v>
      </c>
      <c r="Z2" s="675">
        <v>55</v>
      </c>
      <c r="AA2" s="675">
        <f t="shared" ref="AA2:AA12" si="0">SUM(O2:Z2)</f>
        <v>1310</v>
      </c>
      <c r="AB2" s="404"/>
    </row>
    <row r="3" spans="1:28" ht="28.5">
      <c r="A3" s="664">
        <v>2</v>
      </c>
      <c r="B3" s="685" t="s">
        <v>2096</v>
      </c>
      <c r="C3" s="665" t="s">
        <v>2097</v>
      </c>
      <c r="D3" s="669" t="s">
        <v>2089</v>
      </c>
      <c r="E3" s="665" t="s">
        <v>2465</v>
      </c>
      <c r="F3" s="664" t="s">
        <v>2045</v>
      </c>
      <c r="G3" s="1440"/>
      <c r="H3" s="766" t="s">
        <v>2154</v>
      </c>
      <c r="I3" s="806">
        <v>3452</v>
      </c>
      <c r="J3" s="808">
        <f t="shared" ref="J3:J61" si="1">I3/18</f>
        <v>191.77777777777777</v>
      </c>
      <c r="K3" s="1441"/>
      <c r="L3" s="1442"/>
      <c r="M3" s="1443"/>
      <c r="N3" s="1448"/>
      <c r="O3" s="671">
        <v>140</v>
      </c>
      <c r="P3" s="671">
        <v>108</v>
      </c>
      <c r="Q3" s="671">
        <v>77</v>
      </c>
      <c r="R3" s="671">
        <v>108</v>
      </c>
      <c r="S3" s="671">
        <v>86</v>
      </c>
      <c r="T3" s="671">
        <v>143</v>
      </c>
      <c r="U3" s="675">
        <v>112</v>
      </c>
      <c r="V3" s="792">
        <v>85</v>
      </c>
      <c r="W3" s="792">
        <v>113</v>
      </c>
      <c r="X3" s="792">
        <v>124</v>
      </c>
      <c r="Y3" s="792">
        <v>140</v>
      </c>
      <c r="Z3" s="671">
        <v>128</v>
      </c>
      <c r="AA3" s="675">
        <f t="shared" si="0"/>
        <v>1364</v>
      </c>
      <c r="AB3" s="404"/>
    </row>
    <row r="4" spans="1:28" ht="28.5">
      <c r="A4" s="664">
        <v>3</v>
      </c>
      <c r="B4" s="685" t="s">
        <v>2087</v>
      </c>
      <c r="C4" s="665" t="s">
        <v>2088</v>
      </c>
      <c r="D4" s="669" t="s">
        <v>2089</v>
      </c>
      <c r="E4" s="665" t="s">
        <v>1967</v>
      </c>
      <c r="F4" s="664" t="s">
        <v>171</v>
      </c>
      <c r="G4" s="1440"/>
      <c r="H4" s="766" t="s">
        <v>2154</v>
      </c>
      <c r="I4" s="806">
        <v>2810</v>
      </c>
      <c r="J4" s="808">
        <f t="shared" si="1"/>
        <v>156.11111111111111</v>
      </c>
      <c r="K4" s="1441"/>
      <c r="L4" s="1442"/>
      <c r="M4" s="1443"/>
      <c r="N4" s="1448"/>
      <c r="O4" s="675">
        <v>57</v>
      </c>
      <c r="P4" s="675">
        <v>14</v>
      </c>
      <c r="Q4" s="675">
        <v>184</v>
      </c>
      <c r="R4" s="675">
        <v>39</v>
      </c>
      <c r="S4" s="675">
        <v>79</v>
      </c>
      <c r="T4" s="675">
        <v>21</v>
      </c>
      <c r="U4" s="675">
        <v>35</v>
      </c>
      <c r="V4" s="792">
        <v>12</v>
      </c>
      <c r="W4" s="792">
        <v>28</v>
      </c>
      <c r="X4" s="792">
        <v>40</v>
      </c>
      <c r="Y4" s="792">
        <v>31</v>
      </c>
      <c r="Z4" s="675">
        <v>58</v>
      </c>
      <c r="AA4" s="675">
        <f t="shared" si="0"/>
        <v>598</v>
      </c>
      <c r="AB4" s="404"/>
    </row>
    <row r="5" spans="1:28" ht="28.5">
      <c r="A5" s="664">
        <v>4</v>
      </c>
      <c r="B5" s="685" t="s">
        <v>2326</v>
      </c>
      <c r="C5" s="665" t="s">
        <v>2095</v>
      </c>
      <c r="D5" s="669" t="s">
        <v>2089</v>
      </c>
      <c r="E5" s="665" t="s">
        <v>1766</v>
      </c>
      <c r="F5" s="664" t="s">
        <v>175</v>
      </c>
      <c r="G5" s="1440"/>
      <c r="H5" s="766" t="s">
        <v>2154</v>
      </c>
      <c r="I5" s="806">
        <v>5276</v>
      </c>
      <c r="J5" s="808">
        <f t="shared" si="1"/>
        <v>293.11111111111109</v>
      </c>
      <c r="K5" s="1441"/>
      <c r="L5" s="1442"/>
      <c r="M5" s="1443"/>
      <c r="N5" s="1448"/>
      <c r="O5" s="675">
        <v>51</v>
      </c>
      <c r="P5" s="675">
        <v>19</v>
      </c>
      <c r="Q5" s="675">
        <v>32</v>
      </c>
      <c r="R5" s="675">
        <v>40</v>
      </c>
      <c r="S5" s="675">
        <v>54</v>
      </c>
      <c r="T5" s="675">
        <v>56</v>
      </c>
      <c r="U5" s="675">
        <v>42</v>
      </c>
      <c r="V5" s="792">
        <v>63</v>
      </c>
      <c r="W5" s="792">
        <v>69</v>
      </c>
      <c r="X5" s="792">
        <v>55</v>
      </c>
      <c r="Y5" s="792">
        <v>57</v>
      </c>
      <c r="Z5" s="675">
        <v>74</v>
      </c>
      <c r="AA5" s="675">
        <f t="shared" si="0"/>
        <v>612</v>
      </c>
      <c r="AB5" s="404"/>
    </row>
    <row r="6" spans="1:28" ht="14.25">
      <c r="A6" s="664">
        <v>5</v>
      </c>
      <c r="B6" s="685" t="s">
        <v>2093</v>
      </c>
      <c r="C6" s="665" t="s">
        <v>2094</v>
      </c>
      <c r="D6" s="669" t="s">
        <v>2089</v>
      </c>
      <c r="E6" s="665" t="s">
        <v>1968</v>
      </c>
      <c r="F6" s="664" t="s">
        <v>679</v>
      </c>
      <c r="G6" s="1440"/>
      <c r="H6" s="766" t="s">
        <v>2154</v>
      </c>
      <c r="I6" s="806">
        <v>4141</v>
      </c>
      <c r="J6" s="808">
        <f t="shared" si="1"/>
        <v>230.05555555555554</v>
      </c>
      <c r="K6" s="1441"/>
      <c r="L6" s="1442"/>
      <c r="M6" s="1443"/>
      <c r="N6" s="1448"/>
      <c r="O6" s="675">
        <v>21</v>
      </c>
      <c r="P6" s="675">
        <v>14</v>
      </c>
      <c r="Q6" s="675">
        <v>23</v>
      </c>
      <c r="R6" s="675">
        <v>48</v>
      </c>
      <c r="S6" s="675">
        <v>95</v>
      </c>
      <c r="T6" s="675">
        <v>28</v>
      </c>
      <c r="U6" s="675">
        <v>14</v>
      </c>
      <c r="V6" s="792">
        <v>18</v>
      </c>
      <c r="W6" s="792">
        <v>30</v>
      </c>
      <c r="X6" s="792">
        <v>39</v>
      </c>
      <c r="Y6" s="792">
        <v>13</v>
      </c>
      <c r="Z6" s="675">
        <v>37</v>
      </c>
      <c r="AA6" s="675">
        <f t="shared" si="0"/>
        <v>380</v>
      </c>
      <c r="AB6" s="404"/>
    </row>
    <row r="7" spans="1:28" ht="28.5">
      <c r="A7" s="664">
        <v>6</v>
      </c>
      <c r="B7" s="685" t="s">
        <v>2087</v>
      </c>
      <c r="C7" s="665" t="s">
        <v>2091</v>
      </c>
      <c r="D7" s="669" t="s">
        <v>2089</v>
      </c>
      <c r="E7" s="665" t="s">
        <v>10</v>
      </c>
      <c r="F7" s="664" t="s">
        <v>172</v>
      </c>
      <c r="G7" s="1440"/>
      <c r="H7" s="766" t="s">
        <v>2154</v>
      </c>
      <c r="I7" s="806">
        <v>3308</v>
      </c>
      <c r="J7" s="808">
        <f t="shared" si="1"/>
        <v>183.77777777777777</v>
      </c>
      <c r="K7" s="1441"/>
      <c r="L7" s="1442"/>
      <c r="M7" s="1443"/>
      <c r="N7" s="1448"/>
      <c r="O7" s="675">
        <v>4</v>
      </c>
      <c r="P7" s="675">
        <v>25</v>
      </c>
      <c r="Q7" s="675">
        <v>10</v>
      </c>
      <c r="R7" s="675">
        <v>44</v>
      </c>
      <c r="S7" s="675">
        <v>170</v>
      </c>
      <c r="T7" s="675">
        <v>30</v>
      </c>
      <c r="U7" s="675">
        <v>9</v>
      </c>
      <c r="V7" s="792">
        <v>9</v>
      </c>
      <c r="W7" s="792">
        <v>18</v>
      </c>
      <c r="X7" s="792">
        <v>22</v>
      </c>
      <c r="Y7" s="792">
        <v>21</v>
      </c>
      <c r="Z7" s="675">
        <v>15</v>
      </c>
      <c r="AA7" s="675">
        <f t="shared" si="0"/>
        <v>377</v>
      </c>
      <c r="AB7" s="404"/>
    </row>
    <row r="8" spans="1:28" s="800" customFormat="1" ht="27.75" thickBot="1">
      <c r="A8" s="793">
        <v>7</v>
      </c>
      <c r="B8" s="794" t="s">
        <v>2326</v>
      </c>
      <c r="C8" s="795" t="s">
        <v>2405</v>
      </c>
      <c r="D8" s="873" t="s">
        <v>2407</v>
      </c>
      <c r="E8" s="795" t="s">
        <v>2404</v>
      </c>
      <c r="F8" s="793" t="s">
        <v>2406</v>
      </c>
      <c r="G8" s="1445"/>
      <c r="H8" s="811" t="s">
        <v>2154</v>
      </c>
      <c r="I8" s="812">
        <v>4695</v>
      </c>
      <c r="J8" s="813">
        <f t="shared" si="1"/>
        <v>260.83333333333331</v>
      </c>
      <c r="K8" s="1451"/>
      <c r="L8" s="1456"/>
      <c r="M8" s="1457"/>
      <c r="N8" s="1449"/>
      <c r="O8" s="797">
        <v>22</v>
      </c>
      <c r="P8" s="797">
        <v>28</v>
      </c>
      <c r="Q8" s="797">
        <v>22</v>
      </c>
      <c r="R8" s="797">
        <v>21</v>
      </c>
      <c r="S8" s="797">
        <v>110</v>
      </c>
      <c r="T8" s="797">
        <v>31</v>
      </c>
      <c r="U8" s="797">
        <v>31</v>
      </c>
      <c r="V8" s="798">
        <v>25</v>
      </c>
      <c r="W8" s="798">
        <v>29</v>
      </c>
      <c r="X8" s="798">
        <v>25</v>
      </c>
      <c r="Y8" s="798">
        <v>21</v>
      </c>
      <c r="Z8" s="797">
        <v>54</v>
      </c>
      <c r="AA8" s="797">
        <f t="shared" si="0"/>
        <v>419</v>
      </c>
      <c r="AB8" s="799"/>
    </row>
    <row r="9" spans="1:28" ht="14.25">
      <c r="A9" s="664">
        <v>8</v>
      </c>
      <c r="B9" s="685" t="s">
        <v>2093</v>
      </c>
      <c r="C9" s="665" t="s">
        <v>2099</v>
      </c>
      <c r="D9" s="669" t="s">
        <v>2089</v>
      </c>
      <c r="E9" s="665" t="s">
        <v>1768</v>
      </c>
      <c r="F9" s="664" t="s">
        <v>2047</v>
      </c>
      <c r="G9" s="1444" t="s">
        <v>2025</v>
      </c>
      <c r="H9" s="766" t="s">
        <v>2154</v>
      </c>
      <c r="I9" s="806">
        <v>2363</v>
      </c>
      <c r="J9" s="808">
        <f t="shared" si="1"/>
        <v>131.27777777777777</v>
      </c>
      <c r="K9" s="1452" t="s">
        <v>58</v>
      </c>
      <c r="L9" s="1465" t="s">
        <v>59</v>
      </c>
      <c r="M9" s="1466" t="s">
        <v>111</v>
      </c>
      <c r="N9" s="1467" t="s">
        <v>2348</v>
      </c>
      <c r="O9" s="675">
        <v>16</v>
      </c>
      <c r="P9" s="675">
        <v>11</v>
      </c>
      <c r="Q9" s="675">
        <v>95</v>
      </c>
      <c r="R9" s="675">
        <v>22</v>
      </c>
      <c r="S9" s="675">
        <v>43</v>
      </c>
      <c r="T9" s="675">
        <v>17</v>
      </c>
      <c r="U9" s="675">
        <v>31</v>
      </c>
      <c r="V9" s="675">
        <v>25</v>
      </c>
      <c r="W9" s="675">
        <v>28</v>
      </c>
      <c r="X9" s="675">
        <v>26</v>
      </c>
      <c r="Y9" s="778">
        <v>14</v>
      </c>
      <c r="Z9" s="778">
        <v>22</v>
      </c>
      <c r="AA9" s="675">
        <f t="shared" si="0"/>
        <v>350</v>
      </c>
      <c r="AB9" s="404"/>
    </row>
    <row r="10" spans="1:28" ht="14.25">
      <c r="A10" s="664">
        <v>9</v>
      </c>
      <c r="B10" s="685" t="s">
        <v>2093</v>
      </c>
      <c r="C10" s="665" t="s">
        <v>2102</v>
      </c>
      <c r="D10" s="669" t="s">
        <v>2089</v>
      </c>
      <c r="E10" s="665" t="s">
        <v>1962</v>
      </c>
      <c r="F10" s="664" t="s">
        <v>2048</v>
      </c>
      <c r="G10" s="1440"/>
      <c r="H10" s="766" t="s">
        <v>2154</v>
      </c>
      <c r="I10" s="806">
        <v>2363</v>
      </c>
      <c r="J10" s="808">
        <f t="shared" si="1"/>
        <v>131.27777777777777</v>
      </c>
      <c r="K10" s="1441"/>
      <c r="L10" s="1442"/>
      <c r="M10" s="1443"/>
      <c r="N10" s="1448"/>
      <c r="O10" s="675">
        <v>45</v>
      </c>
      <c r="P10" s="675">
        <v>44</v>
      </c>
      <c r="Q10" s="675">
        <v>67</v>
      </c>
      <c r="R10" s="675">
        <v>72</v>
      </c>
      <c r="S10" s="675">
        <v>50</v>
      </c>
      <c r="T10" s="675">
        <v>43</v>
      </c>
      <c r="U10" s="675">
        <v>47</v>
      </c>
      <c r="V10" s="675">
        <v>60</v>
      </c>
      <c r="W10" s="675">
        <v>49</v>
      </c>
      <c r="X10" s="675">
        <v>333</v>
      </c>
      <c r="Y10" s="778">
        <v>51</v>
      </c>
      <c r="Z10" s="778">
        <v>57</v>
      </c>
      <c r="AA10" s="675">
        <f t="shared" si="0"/>
        <v>918</v>
      </c>
      <c r="AB10" s="404"/>
    </row>
    <row r="11" spans="1:28" ht="14.25">
      <c r="A11" s="664">
        <v>10</v>
      </c>
      <c r="B11" s="685" t="s">
        <v>2100</v>
      </c>
      <c r="C11" s="665" t="s">
        <v>2101</v>
      </c>
      <c r="D11" s="669" t="s">
        <v>2089</v>
      </c>
      <c r="E11" s="665" t="s">
        <v>1769</v>
      </c>
      <c r="F11" s="664" t="s">
        <v>683</v>
      </c>
      <c r="G11" s="1440"/>
      <c r="H11" s="766" t="s">
        <v>2154</v>
      </c>
      <c r="I11" s="806">
        <v>2363</v>
      </c>
      <c r="J11" s="808">
        <f t="shared" si="1"/>
        <v>131.27777777777777</v>
      </c>
      <c r="K11" s="1441"/>
      <c r="L11" s="1442"/>
      <c r="M11" s="1443"/>
      <c r="N11" s="1448"/>
      <c r="O11" s="675">
        <v>52</v>
      </c>
      <c r="P11" s="675">
        <v>33</v>
      </c>
      <c r="Q11" s="675">
        <v>94</v>
      </c>
      <c r="R11" s="675">
        <v>56</v>
      </c>
      <c r="S11" s="675">
        <v>41</v>
      </c>
      <c r="T11" s="675">
        <v>44</v>
      </c>
      <c r="U11" s="675">
        <v>70</v>
      </c>
      <c r="V11" s="675">
        <v>66</v>
      </c>
      <c r="W11" s="675">
        <v>48</v>
      </c>
      <c r="X11" s="675">
        <v>55</v>
      </c>
      <c r="Y11" s="778">
        <v>68</v>
      </c>
      <c r="Z11" s="778">
        <v>48</v>
      </c>
      <c r="AA11" s="675">
        <f t="shared" si="0"/>
        <v>675</v>
      </c>
      <c r="AB11" s="404"/>
    </row>
    <row r="12" spans="1:28" ht="28.5">
      <c r="A12" s="664">
        <v>11</v>
      </c>
      <c r="B12" s="685" t="s">
        <v>2096</v>
      </c>
      <c r="C12" s="665" t="s">
        <v>2102</v>
      </c>
      <c r="D12" s="669" t="s">
        <v>2089</v>
      </c>
      <c r="E12" s="665" t="s">
        <v>1332</v>
      </c>
      <c r="F12" s="664" t="s">
        <v>686</v>
      </c>
      <c r="G12" s="1440"/>
      <c r="H12" s="766" t="s">
        <v>2154</v>
      </c>
      <c r="I12" s="806">
        <v>2363</v>
      </c>
      <c r="J12" s="808">
        <f t="shared" si="1"/>
        <v>131.27777777777777</v>
      </c>
      <c r="K12" s="1441"/>
      <c r="L12" s="1442"/>
      <c r="M12" s="1443"/>
      <c r="N12" s="1448"/>
      <c r="O12" s="675">
        <v>43</v>
      </c>
      <c r="P12" s="675">
        <v>78</v>
      </c>
      <c r="Q12" s="675">
        <v>36</v>
      </c>
      <c r="R12" s="675">
        <v>89</v>
      </c>
      <c r="S12" s="675">
        <v>54</v>
      </c>
      <c r="T12" s="675">
        <v>29</v>
      </c>
      <c r="U12" s="675">
        <v>52</v>
      </c>
      <c r="V12" s="675">
        <v>27</v>
      </c>
      <c r="W12" s="675">
        <v>38</v>
      </c>
      <c r="X12" s="675">
        <v>862</v>
      </c>
      <c r="Y12" s="778">
        <v>36</v>
      </c>
      <c r="Z12" s="778">
        <v>60</v>
      </c>
      <c r="AA12" s="675">
        <f t="shared" si="0"/>
        <v>1404</v>
      </c>
      <c r="AB12" s="404"/>
    </row>
    <row r="13" spans="1:28" ht="28.5">
      <c r="A13" s="664">
        <v>12</v>
      </c>
      <c r="B13" s="685" t="s">
        <v>2087</v>
      </c>
      <c r="C13" s="665" t="s">
        <v>2088</v>
      </c>
      <c r="D13" s="669" t="s">
        <v>2089</v>
      </c>
      <c r="E13" s="665" t="s">
        <v>1770</v>
      </c>
      <c r="F13" s="664" t="s">
        <v>684</v>
      </c>
      <c r="G13" s="1440"/>
      <c r="H13" s="766" t="s">
        <v>2154</v>
      </c>
      <c r="I13" s="806">
        <v>2363</v>
      </c>
      <c r="J13" s="808">
        <f t="shared" si="1"/>
        <v>131.27777777777777</v>
      </c>
      <c r="K13" s="1441"/>
      <c r="L13" s="1442"/>
      <c r="M13" s="1443"/>
      <c r="N13" s="1448"/>
      <c r="O13" s="675">
        <v>33</v>
      </c>
      <c r="P13" s="675">
        <v>33</v>
      </c>
      <c r="Q13" s="675">
        <v>36</v>
      </c>
      <c r="R13" s="675">
        <v>77</v>
      </c>
      <c r="S13" s="675">
        <v>68</v>
      </c>
      <c r="T13" s="675">
        <v>34</v>
      </c>
      <c r="U13" s="675">
        <v>27</v>
      </c>
      <c r="V13" s="675">
        <v>65</v>
      </c>
      <c r="W13" s="675">
        <v>29</v>
      </c>
      <c r="X13" s="675">
        <v>26</v>
      </c>
      <c r="Y13" s="778">
        <v>23</v>
      </c>
      <c r="Z13" s="778">
        <v>42</v>
      </c>
      <c r="AA13" s="675">
        <f t="shared" ref="AA13:AA14" si="2">SUM(O13:Z13)</f>
        <v>493</v>
      </c>
      <c r="AB13" s="404"/>
    </row>
    <row r="14" spans="1:28" ht="28.5">
      <c r="A14" s="664">
        <v>13</v>
      </c>
      <c r="B14" s="685" t="s">
        <v>2087</v>
      </c>
      <c r="C14" s="665" t="s">
        <v>2098</v>
      </c>
      <c r="D14" s="669" t="s">
        <v>2089</v>
      </c>
      <c r="E14" s="665" t="s">
        <v>1767</v>
      </c>
      <c r="F14" s="664" t="s">
        <v>2046</v>
      </c>
      <c r="G14" s="1440"/>
      <c r="H14" s="766" t="s">
        <v>2154</v>
      </c>
      <c r="I14" s="806">
        <v>2363</v>
      </c>
      <c r="J14" s="808">
        <f t="shared" si="1"/>
        <v>131.27777777777777</v>
      </c>
      <c r="K14" s="1441"/>
      <c r="L14" s="1442"/>
      <c r="M14" s="1443"/>
      <c r="N14" s="1448"/>
      <c r="O14" s="675">
        <v>51</v>
      </c>
      <c r="P14" s="675">
        <v>54</v>
      </c>
      <c r="Q14" s="675">
        <v>100</v>
      </c>
      <c r="R14" s="675">
        <v>41</v>
      </c>
      <c r="S14" s="675">
        <v>42</v>
      </c>
      <c r="T14" s="675">
        <v>14</v>
      </c>
      <c r="U14" s="675">
        <v>31</v>
      </c>
      <c r="V14" s="675">
        <v>46</v>
      </c>
      <c r="W14" s="675">
        <v>23</v>
      </c>
      <c r="X14" s="675">
        <v>61</v>
      </c>
      <c r="Y14" s="778">
        <v>42</v>
      </c>
      <c r="Z14" s="778">
        <v>50</v>
      </c>
      <c r="AA14" s="675">
        <f t="shared" si="2"/>
        <v>555</v>
      </c>
      <c r="AB14" s="404"/>
    </row>
    <row r="15" spans="1:28" s="800" customFormat="1" ht="29.25" thickBot="1">
      <c r="A15" s="793">
        <v>14</v>
      </c>
      <c r="B15" s="794" t="s">
        <v>2103</v>
      </c>
      <c r="C15" s="795" t="s">
        <v>2104</v>
      </c>
      <c r="D15" s="796" t="s">
        <v>2089</v>
      </c>
      <c r="E15" s="795" t="s">
        <v>1969</v>
      </c>
      <c r="F15" s="793" t="s">
        <v>2049</v>
      </c>
      <c r="G15" s="1445"/>
      <c r="H15" s="811" t="s">
        <v>2154</v>
      </c>
      <c r="I15" s="812">
        <v>2363</v>
      </c>
      <c r="J15" s="813">
        <f t="shared" si="1"/>
        <v>131.27777777777777</v>
      </c>
      <c r="K15" s="1451"/>
      <c r="L15" s="1456"/>
      <c r="M15" s="1457"/>
      <c r="N15" s="1449"/>
      <c r="O15" s="814">
        <v>411</v>
      </c>
      <c r="P15" s="814">
        <v>304</v>
      </c>
      <c r="Q15" s="814">
        <v>387</v>
      </c>
      <c r="R15" s="814">
        <v>376</v>
      </c>
      <c r="S15" s="814">
        <v>378</v>
      </c>
      <c r="T15" s="814">
        <v>306</v>
      </c>
      <c r="U15" s="797">
        <v>343</v>
      </c>
      <c r="V15" s="797">
        <v>399</v>
      </c>
      <c r="W15" s="797">
        <v>292</v>
      </c>
      <c r="X15" s="814">
        <v>312</v>
      </c>
      <c r="Y15" s="815">
        <v>366</v>
      </c>
      <c r="Z15" s="815">
        <v>441</v>
      </c>
      <c r="AA15" s="797">
        <f>SUM(O15:Z15)</f>
        <v>4315</v>
      </c>
      <c r="AB15" s="799"/>
    </row>
    <row r="16" spans="1:28" ht="25.5" customHeight="1">
      <c r="A16" s="664">
        <v>15</v>
      </c>
      <c r="B16" s="685" t="s">
        <v>2093</v>
      </c>
      <c r="C16" s="665" t="s">
        <v>2105</v>
      </c>
      <c r="D16" s="669" t="s">
        <v>2089</v>
      </c>
      <c r="E16" s="665" t="s">
        <v>1772</v>
      </c>
      <c r="F16" s="664" t="s">
        <v>2467</v>
      </c>
      <c r="G16" s="1444" t="s">
        <v>888</v>
      </c>
      <c r="H16" s="766" t="s">
        <v>2154</v>
      </c>
      <c r="I16" s="806">
        <v>1075</v>
      </c>
      <c r="J16" s="808">
        <f t="shared" si="1"/>
        <v>59.722222222222221</v>
      </c>
      <c r="K16" s="1452" t="s">
        <v>2</v>
      </c>
      <c r="L16" s="1452" t="s">
        <v>2504</v>
      </c>
      <c r="M16" s="1468" t="s">
        <v>337</v>
      </c>
      <c r="N16" s="1469" t="s">
        <v>2468</v>
      </c>
      <c r="O16" s="675">
        <v>2</v>
      </c>
      <c r="P16" s="675">
        <v>12</v>
      </c>
      <c r="Q16" s="675">
        <v>3</v>
      </c>
      <c r="R16" s="404">
        <v>8</v>
      </c>
      <c r="S16" s="675">
        <v>6</v>
      </c>
      <c r="T16" s="675">
        <v>6</v>
      </c>
      <c r="U16" s="675">
        <v>5</v>
      </c>
      <c r="V16" s="675">
        <v>8</v>
      </c>
      <c r="W16" s="675">
        <v>7</v>
      </c>
      <c r="X16" s="832">
        <v>4</v>
      </c>
      <c r="Y16" s="675">
        <v>4</v>
      </c>
      <c r="Z16" s="675">
        <v>0</v>
      </c>
      <c r="AA16" s="675">
        <f>SUM(O16:Z16)</f>
        <v>65</v>
      </c>
      <c r="AB16" s="404"/>
    </row>
    <row r="17" spans="1:28" ht="14.25" customHeight="1">
      <c r="A17" s="664">
        <v>16</v>
      </c>
      <c r="B17" s="685" t="s">
        <v>2093</v>
      </c>
      <c r="C17" s="665" t="s">
        <v>2106</v>
      </c>
      <c r="D17" s="669" t="s">
        <v>2089</v>
      </c>
      <c r="E17" s="665" t="s">
        <v>2375</v>
      </c>
      <c r="F17" s="664" t="s">
        <v>1126</v>
      </c>
      <c r="G17" s="1440"/>
      <c r="H17" s="766" t="s">
        <v>2154</v>
      </c>
      <c r="I17" s="806">
        <v>521</v>
      </c>
      <c r="J17" s="808">
        <f t="shared" si="1"/>
        <v>28.944444444444443</v>
      </c>
      <c r="K17" s="1441"/>
      <c r="L17" s="1441"/>
      <c r="M17" s="1443"/>
      <c r="N17" s="1470"/>
      <c r="O17" s="675">
        <v>22</v>
      </c>
      <c r="P17" s="675">
        <v>6</v>
      </c>
      <c r="Q17" s="675">
        <v>2</v>
      </c>
      <c r="R17" s="404">
        <v>30</v>
      </c>
      <c r="S17" s="675">
        <v>19</v>
      </c>
      <c r="T17" s="675">
        <v>8</v>
      </c>
      <c r="U17" s="675">
        <v>45</v>
      </c>
      <c r="V17" s="675">
        <v>20</v>
      </c>
      <c r="W17" s="675">
        <v>20</v>
      </c>
      <c r="X17" s="832">
        <v>12</v>
      </c>
      <c r="Y17" s="675">
        <v>10</v>
      </c>
      <c r="Z17" s="675">
        <v>3</v>
      </c>
      <c r="AA17" s="675">
        <f>SUM(O17:Z17)</f>
        <v>197</v>
      </c>
      <c r="AB17" s="404"/>
    </row>
    <row r="18" spans="1:28" ht="14.25" customHeight="1">
      <c r="A18" s="664">
        <v>17</v>
      </c>
      <c r="B18" s="685" t="s">
        <v>2093</v>
      </c>
      <c r="C18" s="676" t="s">
        <v>2158</v>
      </c>
      <c r="D18" s="669" t="s">
        <v>2089</v>
      </c>
      <c r="E18" s="676" t="s">
        <v>1936</v>
      </c>
      <c r="F18" s="664" t="s">
        <v>2061</v>
      </c>
      <c r="G18" s="1440"/>
      <c r="H18" s="766" t="s">
        <v>2154</v>
      </c>
      <c r="I18" s="806">
        <v>497</v>
      </c>
      <c r="J18" s="808">
        <f t="shared" si="1"/>
        <v>27.611111111111111</v>
      </c>
      <c r="K18" s="1441"/>
      <c r="L18" s="1441"/>
      <c r="M18" s="1443"/>
      <c r="N18" s="1470"/>
      <c r="O18" s="404">
        <v>16</v>
      </c>
      <c r="P18" s="404">
        <v>10</v>
      </c>
      <c r="Q18" s="404">
        <v>23</v>
      </c>
      <c r="R18" s="404">
        <v>12</v>
      </c>
      <c r="S18" s="404">
        <v>36</v>
      </c>
      <c r="T18" s="675">
        <v>5</v>
      </c>
      <c r="U18" s="675">
        <v>16</v>
      </c>
      <c r="V18" s="675">
        <v>42</v>
      </c>
      <c r="W18" s="675">
        <v>31</v>
      </c>
      <c r="X18" s="832">
        <v>7</v>
      </c>
      <c r="Y18" s="404">
        <v>6</v>
      </c>
      <c r="Z18" s="404">
        <v>17</v>
      </c>
      <c r="AA18" s="675">
        <f>SUM(O18:Z18)</f>
        <v>221</v>
      </c>
    </row>
    <row r="19" spans="1:28" ht="28.5">
      <c r="A19" s="664">
        <v>18</v>
      </c>
      <c r="B19" s="685" t="s">
        <v>2107</v>
      </c>
      <c r="C19" s="665" t="s">
        <v>2118</v>
      </c>
      <c r="D19" s="669" t="s">
        <v>2089</v>
      </c>
      <c r="E19" s="665" t="s">
        <v>83</v>
      </c>
      <c r="F19" s="664" t="s">
        <v>379</v>
      </c>
      <c r="G19" s="1440"/>
      <c r="H19" s="766" t="s">
        <v>2154</v>
      </c>
      <c r="I19" s="806">
        <v>2459</v>
      </c>
      <c r="J19" s="808">
        <f t="shared" si="1"/>
        <v>136.61111111111111</v>
      </c>
      <c r="K19" s="1441"/>
      <c r="L19" s="1441"/>
      <c r="M19" s="1443"/>
      <c r="N19" s="1470"/>
      <c r="O19" s="671">
        <v>5</v>
      </c>
      <c r="P19" s="671">
        <v>2</v>
      </c>
      <c r="Q19" s="671">
        <v>6</v>
      </c>
      <c r="R19" s="671">
        <v>1</v>
      </c>
      <c r="S19" s="671">
        <v>1</v>
      </c>
      <c r="T19" s="675">
        <v>5</v>
      </c>
      <c r="U19" s="675">
        <v>67</v>
      </c>
      <c r="V19" s="675">
        <v>10</v>
      </c>
      <c r="W19" s="671">
        <v>8</v>
      </c>
      <c r="X19" s="903">
        <v>0</v>
      </c>
      <c r="Y19" s="671">
        <v>2</v>
      </c>
      <c r="Z19" s="671">
        <v>0</v>
      </c>
      <c r="AA19" s="675">
        <f>SUM(O19:Z19)</f>
        <v>107</v>
      </c>
      <c r="AB19" s="404"/>
    </row>
    <row r="20" spans="1:28" ht="14.25" customHeight="1">
      <c r="A20" s="664">
        <v>19</v>
      </c>
      <c r="B20" s="685" t="s">
        <v>2110</v>
      </c>
      <c r="C20" s="665" t="s">
        <v>2094</v>
      </c>
      <c r="D20" s="669" t="s">
        <v>2089</v>
      </c>
      <c r="E20" s="665" t="s">
        <v>16</v>
      </c>
      <c r="F20" s="664" t="s">
        <v>2050</v>
      </c>
      <c r="G20" s="1440"/>
      <c r="H20" s="766" t="s">
        <v>2154</v>
      </c>
      <c r="I20" s="806">
        <v>1676</v>
      </c>
      <c r="J20" s="808">
        <f t="shared" si="1"/>
        <v>93.111111111111114</v>
      </c>
      <c r="K20" s="1441"/>
      <c r="L20" s="1441"/>
      <c r="M20" s="1443"/>
      <c r="N20" s="1470"/>
      <c r="O20" s="675">
        <v>133</v>
      </c>
      <c r="P20" s="675">
        <v>75</v>
      </c>
      <c r="Q20" s="675">
        <v>127</v>
      </c>
      <c r="R20" s="675">
        <v>83</v>
      </c>
      <c r="S20" s="675">
        <v>114</v>
      </c>
      <c r="T20" s="675">
        <v>75</v>
      </c>
      <c r="U20" s="675">
        <v>74</v>
      </c>
      <c r="V20" s="675">
        <v>90</v>
      </c>
      <c r="W20" s="675">
        <v>123</v>
      </c>
      <c r="X20" s="675">
        <v>57</v>
      </c>
      <c r="Y20" s="675">
        <v>66</v>
      </c>
      <c r="Z20" s="675">
        <v>68</v>
      </c>
      <c r="AA20" s="675">
        <f t="shared" ref="AA20:AA22" si="3">SUM(O20:Z20)</f>
        <v>1085</v>
      </c>
      <c r="AB20" s="404"/>
    </row>
    <row r="21" spans="1:28" ht="14.25" customHeight="1">
      <c r="A21" s="664">
        <v>20</v>
      </c>
      <c r="B21" s="685" t="s">
        <v>2110</v>
      </c>
      <c r="C21" s="665" t="s">
        <v>2092</v>
      </c>
      <c r="D21" s="669" t="s">
        <v>2089</v>
      </c>
      <c r="E21" s="686" t="s">
        <v>1775</v>
      </c>
      <c r="F21" s="664" t="s">
        <v>177</v>
      </c>
      <c r="G21" s="1440"/>
      <c r="H21" s="766" t="s">
        <v>2154</v>
      </c>
      <c r="I21" s="806">
        <v>1257</v>
      </c>
      <c r="J21" s="808">
        <f t="shared" si="1"/>
        <v>69.833333333333329</v>
      </c>
      <c r="K21" s="1441"/>
      <c r="L21" s="1441"/>
      <c r="M21" s="1443"/>
      <c r="N21" s="1470"/>
      <c r="O21" s="675">
        <v>16</v>
      </c>
      <c r="P21" s="675">
        <v>9</v>
      </c>
      <c r="Q21" s="675">
        <v>7</v>
      </c>
      <c r="R21" s="675">
        <v>7</v>
      </c>
      <c r="S21" s="675">
        <v>7</v>
      </c>
      <c r="T21" s="675">
        <v>9</v>
      </c>
      <c r="U21" s="675">
        <v>14</v>
      </c>
      <c r="V21" s="675">
        <v>15</v>
      </c>
      <c r="W21" s="675">
        <v>13</v>
      </c>
      <c r="X21" s="675">
        <v>3</v>
      </c>
      <c r="Y21" s="675">
        <v>7</v>
      </c>
      <c r="Z21" s="675">
        <v>14</v>
      </c>
      <c r="AA21" s="675">
        <f t="shared" si="3"/>
        <v>121</v>
      </c>
      <c r="AB21" s="404"/>
    </row>
    <row r="22" spans="1:28" ht="28.5">
      <c r="A22" s="664">
        <v>21</v>
      </c>
      <c r="B22" s="685" t="s">
        <v>2107</v>
      </c>
      <c r="C22" s="665" t="s">
        <v>2108</v>
      </c>
      <c r="D22" s="669" t="s">
        <v>2089</v>
      </c>
      <c r="E22" s="686" t="s">
        <v>2212</v>
      </c>
      <c r="F22" s="664" t="s">
        <v>1125</v>
      </c>
      <c r="G22" s="1440"/>
      <c r="H22" s="766" t="s">
        <v>2154</v>
      </c>
      <c r="I22" s="806">
        <v>2618</v>
      </c>
      <c r="J22" s="808">
        <f t="shared" si="1"/>
        <v>145.44444444444446</v>
      </c>
      <c r="K22" s="1441"/>
      <c r="L22" s="1441"/>
      <c r="M22" s="1443"/>
      <c r="N22" s="1470"/>
      <c r="O22" s="675">
        <v>29</v>
      </c>
      <c r="P22" s="675">
        <v>16</v>
      </c>
      <c r="Q22" s="675">
        <v>23</v>
      </c>
      <c r="R22" s="675">
        <v>12</v>
      </c>
      <c r="S22" s="675">
        <v>7</v>
      </c>
      <c r="T22" s="675">
        <v>58</v>
      </c>
      <c r="U22" s="675">
        <v>33</v>
      </c>
      <c r="V22" s="675">
        <v>40</v>
      </c>
      <c r="W22" s="675">
        <v>19</v>
      </c>
      <c r="X22" s="675">
        <v>49</v>
      </c>
      <c r="Y22" s="675">
        <v>60</v>
      </c>
      <c r="Z22" s="675">
        <v>46</v>
      </c>
      <c r="AA22" s="675">
        <f t="shared" si="3"/>
        <v>392</v>
      </c>
      <c r="AB22" s="404"/>
    </row>
    <row r="23" spans="1:28" s="800" customFormat="1" ht="29.25" thickBot="1">
      <c r="A23" s="793">
        <v>22</v>
      </c>
      <c r="B23" s="794" t="s">
        <v>2107</v>
      </c>
      <c r="C23" s="795" t="s">
        <v>2180</v>
      </c>
      <c r="D23" s="796" t="s">
        <v>2089</v>
      </c>
      <c r="E23" s="795" t="s">
        <v>1776</v>
      </c>
      <c r="F23" s="793" t="s">
        <v>1127</v>
      </c>
      <c r="G23" s="1445"/>
      <c r="H23" s="811" t="s">
        <v>2154</v>
      </c>
      <c r="I23" s="812">
        <v>1446</v>
      </c>
      <c r="J23" s="813">
        <f t="shared" si="1"/>
        <v>80.333333333333329</v>
      </c>
      <c r="K23" s="1451"/>
      <c r="L23" s="1451"/>
      <c r="M23" s="1457"/>
      <c r="N23" s="1471"/>
      <c r="O23" s="814">
        <v>7</v>
      </c>
      <c r="P23" s="814">
        <v>6</v>
      </c>
      <c r="Q23" s="814">
        <v>58</v>
      </c>
      <c r="R23" s="814">
        <v>13</v>
      </c>
      <c r="S23" s="814">
        <v>13</v>
      </c>
      <c r="T23" s="814">
        <v>6</v>
      </c>
      <c r="U23" s="814">
        <v>23</v>
      </c>
      <c r="V23" s="814">
        <v>29</v>
      </c>
      <c r="W23" s="814">
        <v>65</v>
      </c>
      <c r="X23" s="814">
        <v>16</v>
      </c>
      <c r="Y23" s="814">
        <v>26</v>
      </c>
      <c r="Z23" s="814">
        <v>63</v>
      </c>
      <c r="AA23" s="797">
        <f t="shared" ref="AA23:AA30" si="4">SUM(O23:Z23)</f>
        <v>325</v>
      </c>
      <c r="AB23" s="799"/>
    </row>
    <row r="24" spans="1:28" ht="14.25">
      <c r="A24" s="664">
        <v>23</v>
      </c>
      <c r="B24" s="685" t="s">
        <v>2093</v>
      </c>
      <c r="C24" s="665" t="s">
        <v>2106</v>
      </c>
      <c r="D24" s="669" t="s">
        <v>2089</v>
      </c>
      <c r="E24" s="665" t="s">
        <v>1778</v>
      </c>
      <c r="F24" s="664" t="s">
        <v>763</v>
      </c>
      <c r="G24" s="1444" t="s">
        <v>2026</v>
      </c>
      <c r="H24" s="766" t="s">
        <v>2154</v>
      </c>
      <c r="I24" s="806">
        <v>2744</v>
      </c>
      <c r="J24" s="808">
        <f t="shared" si="1"/>
        <v>152.44444444444446</v>
      </c>
      <c r="K24" s="1472" t="s">
        <v>2349</v>
      </c>
      <c r="L24" s="1472" t="s">
        <v>2350</v>
      </c>
      <c r="M24" s="1466" t="s">
        <v>49</v>
      </c>
      <c r="N24" s="1467" t="s">
        <v>2348</v>
      </c>
      <c r="O24" s="675">
        <v>0</v>
      </c>
      <c r="P24" s="675">
        <v>2</v>
      </c>
      <c r="Q24" s="675">
        <v>0</v>
      </c>
      <c r="R24" s="675">
        <v>5</v>
      </c>
      <c r="S24" s="675">
        <v>72</v>
      </c>
      <c r="T24" s="675">
        <v>5</v>
      </c>
      <c r="U24" s="675">
        <v>7</v>
      </c>
      <c r="V24" s="675">
        <v>2</v>
      </c>
      <c r="W24" s="675">
        <v>6</v>
      </c>
      <c r="X24" s="675">
        <v>9</v>
      </c>
      <c r="Y24" s="779">
        <v>5</v>
      </c>
      <c r="Z24" s="779">
        <v>1</v>
      </c>
      <c r="AA24" s="675">
        <f t="shared" si="4"/>
        <v>114</v>
      </c>
      <c r="AB24" s="404"/>
    </row>
    <row r="25" spans="1:28" ht="14.25">
      <c r="A25" s="664">
        <v>24</v>
      </c>
      <c r="B25" s="685" t="s">
        <v>2093</v>
      </c>
      <c r="C25" s="665" t="s">
        <v>2106</v>
      </c>
      <c r="D25" s="669" t="s">
        <v>2089</v>
      </c>
      <c r="E25" s="665" t="s">
        <v>1779</v>
      </c>
      <c r="F25" s="664" t="s">
        <v>1128</v>
      </c>
      <c r="G25" s="1440"/>
      <c r="H25" s="766" t="s">
        <v>2154</v>
      </c>
      <c r="I25" s="806">
        <v>1733</v>
      </c>
      <c r="J25" s="808">
        <f t="shared" si="1"/>
        <v>96.277777777777771</v>
      </c>
      <c r="K25" s="1441"/>
      <c r="L25" s="1441"/>
      <c r="M25" s="1443"/>
      <c r="N25" s="1448"/>
      <c r="O25" s="675">
        <v>5</v>
      </c>
      <c r="P25" s="675">
        <v>2</v>
      </c>
      <c r="Q25" s="675">
        <v>26</v>
      </c>
      <c r="R25" s="675">
        <v>9</v>
      </c>
      <c r="S25" s="675">
        <v>11</v>
      </c>
      <c r="T25" s="671">
        <v>2</v>
      </c>
      <c r="U25" s="675">
        <v>34</v>
      </c>
      <c r="V25" s="675">
        <v>24</v>
      </c>
      <c r="W25" s="675">
        <v>12</v>
      </c>
      <c r="X25" s="671">
        <v>6</v>
      </c>
      <c r="Y25" s="671">
        <v>2</v>
      </c>
      <c r="Z25" s="671">
        <v>0</v>
      </c>
      <c r="AA25" s="675">
        <f t="shared" si="4"/>
        <v>133</v>
      </c>
      <c r="AB25" s="404"/>
    </row>
    <row r="26" spans="1:28" ht="28.5">
      <c r="A26" s="664">
        <v>25</v>
      </c>
      <c r="B26" s="685" t="s">
        <v>2143</v>
      </c>
      <c r="C26" s="665" t="s">
        <v>2111</v>
      </c>
      <c r="D26" s="669" t="s">
        <v>2089</v>
      </c>
      <c r="E26" s="665" t="s">
        <v>1781</v>
      </c>
      <c r="F26" s="664" t="s">
        <v>780</v>
      </c>
      <c r="G26" s="1440"/>
      <c r="H26" s="766" t="s">
        <v>2154</v>
      </c>
      <c r="I26" s="806">
        <v>1204</v>
      </c>
      <c r="J26" s="808">
        <f t="shared" si="1"/>
        <v>66.888888888888886</v>
      </c>
      <c r="K26" s="1441"/>
      <c r="L26" s="1441"/>
      <c r="M26" s="1443"/>
      <c r="N26" s="1448"/>
      <c r="O26" s="671">
        <v>3</v>
      </c>
      <c r="P26" s="671">
        <v>14</v>
      </c>
      <c r="Q26" s="675">
        <v>5</v>
      </c>
      <c r="R26" s="671">
        <v>2</v>
      </c>
      <c r="S26" s="671">
        <v>1</v>
      </c>
      <c r="T26" s="671">
        <v>2</v>
      </c>
      <c r="U26" s="675">
        <v>0</v>
      </c>
      <c r="V26" s="671">
        <v>0</v>
      </c>
      <c r="W26" s="671">
        <v>0</v>
      </c>
      <c r="X26" s="671">
        <v>0</v>
      </c>
      <c r="Y26" s="671">
        <v>0</v>
      </c>
      <c r="Z26" s="671">
        <v>0</v>
      </c>
      <c r="AA26" s="675">
        <f t="shared" si="4"/>
        <v>27</v>
      </c>
      <c r="AB26" s="404"/>
    </row>
    <row r="27" spans="1:28" s="800" customFormat="1" ht="29.25" thickBot="1">
      <c r="A27" s="793">
        <v>26</v>
      </c>
      <c r="B27" s="794" t="s">
        <v>2113</v>
      </c>
      <c r="C27" s="816" t="s">
        <v>2351</v>
      </c>
      <c r="D27" s="796" t="s">
        <v>2089</v>
      </c>
      <c r="E27" s="816" t="s">
        <v>2325</v>
      </c>
      <c r="F27" s="793" t="s">
        <v>2328</v>
      </c>
      <c r="G27" s="1445"/>
      <c r="H27" s="811" t="s">
        <v>2154</v>
      </c>
      <c r="I27" s="812">
        <v>3822</v>
      </c>
      <c r="J27" s="813">
        <f t="shared" si="1"/>
        <v>212.33333333333334</v>
      </c>
      <c r="K27" s="1451"/>
      <c r="L27" s="1451"/>
      <c r="M27" s="1457"/>
      <c r="N27" s="1449"/>
      <c r="O27" s="814">
        <v>3</v>
      </c>
      <c r="P27" s="814">
        <v>2</v>
      </c>
      <c r="Q27" s="814">
        <v>2</v>
      </c>
      <c r="R27" s="814">
        <v>2</v>
      </c>
      <c r="S27" s="814">
        <v>147</v>
      </c>
      <c r="T27" s="814">
        <v>0</v>
      </c>
      <c r="U27" s="814">
        <v>0</v>
      </c>
      <c r="V27" s="814">
        <v>3</v>
      </c>
      <c r="W27" s="814">
        <v>9</v>
      </c>
      <c r="X27" s="814">
        <v>0</v>
      </c>
      <c r="Y27" s="814">
        <v>1</v>
      </c>
      <c r="Z27" s="814">
        <v>0</v>
      </c>
      <c r="AA27" s="797">
        <f t="shared" si="4"/>
        <v>169</v>
      </c>
      <c r="AB27" s="817"/>
    </row>
    <row r="28" spans="1:28" ht="27.75" customHeight="1">
      <c r="A28" s="664">
        <v>27</v>
      </c>
      <c r="B28" s="836" t="s">
        <v>257</v>
      </c>
      <c r="C28" s="676" t="s">
        <v>2157</v>
      </c>
      <c r="D28" s="669" t="s">
        <v>2089</v>
      </c>
      <c r="E28" s="676" t="s">
        <v>2172</v>
      </c>
      <c r="F28" s="664" t="s">
        <v>2060</v>
      </c>
      <c r="G28" s="1444" t="s">
        <v>2027</v>
      </c>
      <c r="H28" s="766" t="s">
        <v>2154</v>
      </c>
      <c r="I28" s="806">
        <v>5364</v>
      </c>
      <c r="J28" s="808">
        <f t="shared" si="1"/>
        <v>298</v>
      </c>
      <c r="K28" s="1472" t="s">
        <v>2500</v>
      </c>
      <c r="L28" s="1474" t="s">
        <v>2376</v>
      </c>
      <c r="M28" s="1468" t="s">
        <v>2332</v>
      </c>
      <c r="N28" s="1476" t="s">
        <v>2469</v>
      </c>
      <c r="O28" s="675">
        <v>23</v>
      </c>
      <c r="P28" s="404">
        <v>33</v>
      </c>
      <c r="Q28" s="404">
        <v>8</v>
      </c>
      <c r="R28" s="404">
        <v>16</v>
      </c>
      <c r="S28" s="404">
        <v>260</v>
      </c>
      <c r="T28" s="404">
        <v>3</v>
      </c>
      <c r="U28" s="404">
        <v>8</v>
      </c>
      <c r="V28" s="404">
        <v>0</v>
      </c>
      <c r="W28" s="404">
        <v>4</v>
      </c>
      <c r="X28" s="404">
        <v>9</v>
      </c>
      <c r="Y28" s="404">
        <v>23</v>
      </c>
      <c r="Z28" s="404">
        <v>19</v>
      </c>
      <c r="AA28" s="675">
        <f t="shared" si="4"/>
        <v>406</v>
      </c>
    </row>
    <row r="29" spans="1:28" ht="27.75" customHeight="1">
      <c r="A29" s="664">
        <v>28</v>
      </c>
      <c r="B29" s="685" t="s">
        <v>2093</v>
      </c>
      <c r="C29" s="665" t="s">
        <v>2109</v>
      </c>
      <c r="D29" s="669" t="s">
        <v>2089</v>
      </c>
      <c r="E29" s="665" t="s">
        <v>1784</v>
      </c>
      <c r="F29" s="664" t="s">
        <v>517</v>
      </c>
      <c r="G29" s="1440"/>
      <c r="H29" s="766" t="s">
        <v>2154</v>
      </c>
      <c r="I29" s="806">
        <v>1108</v>
      </c>
      <c r="J29" s="808">
        <f t="shared" si="1"/>
        <v>61.555555555555557</v>
      </c>
      <c r="K29" s="1441"/>
      <c r="L29" s="1459"/>
      <c r="M29" s="1443"/>
      <c r="N29" s="1470"/>
      <c r="O29" s="675">
        <v>16</v>
      </c>
      <c r="P29" s="675">
        <v>4</v>
      </c>
      <c r="Q29" s="675">
        <v>7</v>
      </c>
      <c r="R29" s="675">
        <v>9</v>
      </c>
      <c r="S29" s="675">
        <v>7</v>
      </c>
      <c r="T29" s="675">
        <v>3</v>
      </c>
      <c r="U29" s="675">
        <v>6</v>
      </c>
      <c r="V29" s="675">
        <v>2</v>
      </c>
      <c r="W29" s="675">
        <v>9</v>
      </c>
      <c r="X29" s="675">
        <v>22</v>
      </c>
      <c r="Y29" s="675">
        <v>11</v>
      </c>
      <c r="Z29" s="675">
        <v>26</v>
      </c>
      <c r="AA29" s="675">
        <f t="shared" si="4"/>
        <v>122</v>
      </c>
    </row>
    <row r="30" spans="1:28" ht="27.75" customHeight="1">
      <c r="A30" s="664">
        <v>29</v>
      </c>
      <c r="B30" s="665" t="s">
        <v>2093</v>
      </c>
      <c r="C30" s="665" t="s">
        <v>2181</v>
      </c>
      <c r="D30" s="669" t="s">
        <v>2089</v>
      </c>
      <c r="E30" s="686" t="s">
        <v>410</v>
      </c>
      <c r="F30" s="664" t="s">
        <v>2052</v>
      </c>
      <c r="G30" s="1440"/>
      <c r="H30" s="766" t="s">
        <v>2154</v>
      </c>
      <c r="I30" s="806">
        <v>480</v>
      </c>
      <c r="J30" s="808">
        <f t="shared" si="1"/>
        <v>26.666666666666668</v>
      </c>
      <c r="K30" s="1441"/>
      <c r="L30" s="1459"/>
      <c r="M30" s="1443"/>
      <c r="N30" s="1470"/>
      <c r="O30" s="675">
        <v>3</v>
      </c>
      <c r="P30" s="675">
        <v>0</v>
      </c>
      <c r="Q30" s="675">
        <v>0</v>
      </c>
      <c r="R30" s="675">
        <v>0</v>
      </c>
      <c r="S30" s="675">
        <v>4</v>
      </c>
      <c r="T30" s="675">
        <v>0</v>
      </c>
      <c r="U30" s="675">
        <v>2</v>
      </c>
      <c r="V30" s="675">
        <v>0</v>
      </c>
      <c r="W30" s="675">
        <v>15</v>
      </c>
      <c r="X30" s="675">
        <v>3</v>
      </c>
      <c r="Y30" s="675">
        <v>2</v>
      </c>
      <c r="Z30" s="675">
        <v>1</v>
      </c>
      <c r="AA30" s="675">
        <f t="shared" si="4"/>
        <v>30</v>
      </c>
    </row>
    <row r="31" spans="1:28" s="404" customFormat="1" ht="27.75" customHeight="1">
      <c r="A31" s="664">
        <v>30</v>
      </c>
      <c r="B31" s="665" t="s">
        <v>2093</v>
      </c>
      <c r="C31" s="665" t="s">
        <v>2114</v>
      </c>
      <c r="D31" s="669" t="s">
        <v>2089</v>
      </c>
      <c r="E31" s="665" t="s">
        <v>197</v>
      </c>
      <c r="F31" s="664" t="s">
        <v>2054</v>
      </c>
      <c r="G31" s="1440"/>
      <c r="H31" s="766" t="s">
        <v>2154</v>
      </c>
      <c r="I31" s="806">
        <v>4521</v>
      </c>
      <c r="J31" s="808">
        <f t="shared" si="1"/>
        <v>251.16666666666666</v>
      </c>
      <c r="K31" s="1441"/>
      <c r="L31" s="1459"/>
      <c r="M31" s="1443"/>
      <c r="N31" s="1470"/>
      <c r="O31" s="675">
        <v>14</v>
      </c>
      <c r="P31" s="671">
        <v>10</v>
      </c>
      <c r="Q31" s="671">
        <v>12</v>
      </c>
      <c r="R31" s="671">
        <v>98</v>
      </c>
      <c r="S31" s="671">
        <v>320</v>
      </c>
      <c r="T31" s="675">
        <v>0</v>
      </c>
      <c r="U31" s="675">
        <v>2</v>
      </c>
      <c r="V31" s="671">
        <v>0</v>
      </c>
      <c r="W31" s="671">
        <v>20</v>
      </c>
      <c r="X31" s="671">
        <v>45</v>
      </c>
      <c r="Y31" s="671">
        <v>18</v>
      </c>
      <c r="Z31" s="671">
        <v>34</v>
      </c>
      <c r="AA31" s="675">
        <f t="shared" ref="AA31:AA32" si="5">SUM(O31:Z31)</f>
        <v>573</v>
      </c>
    </row>
    <row r="32" spans="1:28" ht="27.75" customHeight="1">
      <c r="A32" s="664">
        <v>31</v>
      </c>
      <c r="B32" s="665" t="s">
        <v>2100</v>
      </c>
      <c r="C32" s="665" t="s">
        <v>2112</v>
      </c>
      <c r="D32" s="669" t="s">
        <v>2089</v>
      </c>
      <c r="E32" s="686" t="s">
        <v>1025</v>
      </c>
      <c r="F32" s="664" t="s">
        <v>2053</v>
      </c>
      <c r="G32" s="1440"/>
      <c r="H32" s="766" t="s">
        <v>2154</v>
      </c>
      <c r="I32" s="806">
        <v>1674</v>
      </c>
      <c r="J32" s="808">
        <f t="shared" si="1"/>
        <v>93</v>
      </c>
      <c r="K32" s="1441"/>
      <c r="L32" s="1459"/>
      <c r="M32" s="1443"/>
      <c r="N32" s="1470"/>
      <c r="O32" s="675">
        <v>38</v>
      </c>
      <c r="P32" s="675">
        <v>36</v>
      </c>
      <c r="Q32" s="675">
        <v>38</v>
      </c>
      <c r="R32" s="675">
        <v>36</v>
      </c>
      <c r="S32" s="675">
        <v>36</v>
      </c>
      <c r="T32" s="675">
        <v>37</v>
      </c>
      <c r="U32" s="675">
        <v>57</v>
      </c>
      <c r="V32" s="675">
        <v>48</v>
      </c>
      <c r="W32" s="675">
        <v>37</v>
      </c>
      <c r="X32" s="675">
        <v>39</v>
      </c>
      <c r="Y32" s="675">
        <v>44</v>
      </c>
      <c r="Z32" s="675">
        <v>45</v>
      </c>
      <c r="AA32" s="675">
        <f t="shared" si="5"/>
        <v>491</v>
      </c>
    </row>
    <row r="33" spans="1:28" s="800" customFormat="1" ht="27.75" customHeight="1" thickBot="1">
      <c r="A33" s="793">
        <v>32</v>
      </c>
      <c r="B33" s="794" t="s">
        <v>2096</v>
      </c>
      <c r="C33" s="795" t="s">
        <v>2112</v>
      </c>
      <c r="D33" s="796" t="s">
        <v>2089</v>
      </c>
      <c r="E33" s="795" t="s">
        <v>1783</v>
      </c>
      <c r="F33" s="793" t="s">
        <v>2051</v>
      </c>
      <c r="G33" s="1445"/>
      <c r="H33" s="811" t="s">
        <v>2154</v>
      </c>
      <c r="I33" s="812">
        <v>1630</v>
      </c>
      <c r="J33" s="813">
        <f t="shared" si="1"/>
        <v>90.555555555555557</v>
      </c>
      <c r="K33" s="1451"/>
      <c r="L33" s="1475"/>
      <c r="M33" s="1457"/>
      <c r="N33" s="1471"/>
      <c r="O33" s="797">
        <v>152</v>
      </c>
      <c r="P33" s="797">
        <v>85</v>
      </c>
      <c r="Q33" s="797">
        <v>50</v>
      </c>
      <c r="R33" s="797">
        <v>46</v>
      </c>
      <c r="S33" s="797">
        <v>43</v>
      </c>
      <c r="T33" s="797">
        <v>55</v>
      </c>
      <c r="U33" s="797">
        <v>38</v>
      </c>
      <c r="V33" s="797">
        <v>52</v>
      </c>
      <c r="W33" s="797">
        <v>41</v>
      </c>
      <c r="X33" s="797">
        <v>43</v>
      </c>
      <c r="Y33" s="797">
        <v>50</v>
      </c>
      <c r="Z33" s="797">
        <v>78</v>
      </c>
      <c r="AA33" s="797">
        <f>SUM(O33:Z33)</f>
        <v>733</v>
      </c>
      <c r="AB33" s="817"/>
    </row>
    <row r="34" spans="1:28" ht="51">
      <c r="A34" s="664">
        <v>33</v>
      </c>
      <c r="B34" s="685" t="s">
        <v>2096</v>
      </c>
      <c r="C34" s="665" t="s">
        <v>2114</v>
      </c>
      <c r="D34" s="669" t="s">
        <v>2089</v>
      </c>
      <c r="E34" s="665" t="s">
        <v>1786</v>
      </c>
      <c r="F34" s="664" t="s">
        <v>694</v>
      </c>
      <c r="G34" s="5" t="s">
        <v>2028</v>
      </c>
      <c r="H34" s="766" t="s">
        <v>2154</v>
      </c>
      <c r="I34" s="806">
        <v>1140</v>
      </c>
      <c r="J34" s="808">
        <f t="shared" si="1"/>
        <v>63.333333333333336</v>
      </c>
      <c r="K34" s="801"/>
      <c r="L34" s="802"/>
      <c r="M34" s="943"/>
      <c r="N34" s="780" t="s">
        <v>2348</v>
      </c>
      <c r="O34" s="675">
        <v>5</v>
      </c>
      <c r="P34" s="675">
        <v>36</v>
      </c>
      <c r="Q34" s="675">
        <v>25</v>
      </c>
      <c r="R34" s="675">
        <v>48</v>
      </c>
      <c r="S34" s="675">
        <v>42</v>
      </c>
      <c r="T34" s="675">
        <v>12</v>
      </c>
      <c r="U34" s="675">
        <v>12</v>
      </c>
      <c r="V34" s="675">
        <v>25</v>
      </c>
      <c r="W34" s="675">
        <v>11</v>
      </c>
      <c r="X34" s="675">
        <v>50</v>
      </c>
      <c r="Y34" s="781">
        <v>42</v>
      </c>
      <c r="Z34" s="781">
        <v>31</v>
      </c>
      <c r="AA34" s="675">
        <f>SUM(O34:Z34)</f>
        <v>339</v>
      </c>
      <c r="AB34" s="404"/>
    </row>
    <row r="35" spans="1:28" ht="28.5">
      <c r="A35" s="664">
        <v>34</v>
      </c>
      <c r="B35" s="685" t="s">
        <v>2087</v>
      </c>
      <c r="C35" s="665" t="s">
        <v>2117</v>
      </c>
      <c r="D35" s="669" t="s">
        <v>2089</v>
      </c>
      <c r="E35" s="665" t="s">
        <v>1787</v>
      </c>
      <c r="F35" s="664" t="s">
        <v>1030</v>
      </c>
      <c r="G35" s="1440" t="s">
        <v>822</v>
      </c>
      <c r="H35" s="766" t="s">
        <v>2154</v>
      </c>
      <c r="I35" s="806">
        <v>3638</v>
      </c>
      <c r="J35" s="808">
        <f t="shared" si="1"/>
        <v>202.11111111111111</v>
      </c>
      <c r="K35" s="1441">
        <v>1302971</v>
      </c>
      <c r="L35" s="1442" t="s">
        <v>2399</v>
      </c>
      <c r="M35" s="1392" t="s">
        <v>2422</v>
      </c>
      <c r="N35" s="1461" t="s">
        <v>2450</v>
      </c>
      <c r="O35" s="675">
        <v>4</v>
      </c>
      <c r="P35" s="675">
        <v>37</v>
      </c>
      <c r="Q35" s="675">
        <v>19</v>
      </c>
      <c r="R35" s="675">
        <v>11</v>
      </c>
      <c r="S35" s="675">
        <v>42</v>
      </c>
      <c r="T35" s="675">
        <v>19</v>
      </c>
      <c r="U35" s="673">
        <v>18</v>
      </c>
      <c r="V35" s="675">
        <v>14</v>
      </c>
      <c r="W35" s="675">
        <v>11</v>
      </c>
      <c r="X35" s="675">
        <v>3</v>
      </c>
      <c r="Y35" s="675">
        <v>6</v>
      </c>
      <c r="Z35" s="675">
        <v>5</v>
      </c>
      <c r="AA35" s="675">
        <f>SUM(O35:Z35)</f>
        <v>189</v>
      </c>
      <c r="AB35" s="404"/>
    </row>
    <row r="36" spans="1:28" ht="28.5">
      <c r="A36" s="664">
        <v>35</v>
      </c>
      <c r="B36" s="685" t="s">
        <v>2087</v>
      </c>
      <c r="C36" s="665" t="s">
        <v>2117</v>
      </c>
      <c r="D36" s="669" t="s">
        <v>2089</v>
      </c>
      <c r="E36" s="686" t="s">
        <v>1788</v>
      </c>
      <c r="F36" s="664" t="s">
        <v>743</v>
      </c>
      <c r="G36" s="1440"/>
      <c r="H36" s="766" t="s">
        <v>2154</v>
      </c>
      <c r="I36" s="806">
        <v>5954</v>
      </c>
      <c r="J36" s="808">
        <f t="shared" si="1"/>
        <v>330.77777777777777</v>
      </c>
      <c r="K36" s="1441"/>
      <c r="L36" s="1442"/>
      <c r="M36" s="1454"/>
      <c r="N36" s="1461"/>
      <c r="O36" s="675">
        <v>5</v>
      </c>
      <c r="P36" s="675">
        <v>94</v>
      </c>
      <c r="Q36" s="675">
        <v>64</v>
      </c>
      <c r="R36" s="675">
        <v>57</v>
      </c>
      <c r="S36" s="675">
        <v>49</v>
      </c>
      <c r="T36" s="675">
        <v>45</v>
      </c>
      <c r="U36" s="675">
        <v>48</v>
      </c>
      <c r="V36" s="675">
        <v>58</v>
      </c>
      <c r="W36" s="675">
        <v>38</v>
      </c>
      <c r="X36" s="675">
        <v>30</v>
      </c>
      <c r="Y36" s="675">
        <v>19</v>
      </c>
      <c r="Z36" s="675">
        <v>84</v>
      </c>
      <c r="AA36" s="675">
        <f>SUM(O36:Z36)</f>
        <v>591</v>
      </c>
      <c r="AB36" s="404"/>
    </row>
    <row r="37" spans="1:28" ht="25.5">
      <c r="A37" s="664">
        <v>36</v>
      </c>
      <c r="B37" s="685" t="s">
        <v>2093</v>
      </c>
      <c r="C37" s="665" t="s">
        <v>2119</v>
      </c>
      <c r="D37" s="669" t="s">
        <v>2089</v>
      </c>
      <c r="E37" s="665" t="s">
        <v>82</v>
      </c>
      <c r="F37" s="664" t="s">
        <v>650</v>
      </c>
      <c r="G37" s="1440" t="s">
        <v>473</v>
      </c>
      <c r="H37" s="766" t="s">
        <v>2154</v>
      </c>
      <c r="I37" s="806">
        <v>2379</v>
      </c>
      <c r="J37" s="808">
        <f t="shared" si="1"/>
        <v>132.16666666666666</v>
      </c>
      <c r="K37" s="1458" t="s">
        <v>2502</v>
      </c>
      <c r="L37" s="1460">
        <v>8561722</v>
      </c>
      <c r="M37" s="1392" t="s">
        <v>116</v>
      </c>
      <c r="N37" s="1461" t="s">
        <v>2352</v>
      </c>
      <c r="O37" s="675">
        <v>55</v>
      </c>
      <c r="P37" s="675">
        <v>17</v>
      </c>
      <c r="Q37" s="675">
        <v>31</v>
      </c>
      <c r="R37" s="675">
        <v>29</v>
      </c>
      <c r="S37" s="675">
        <v>23</v>
      </c>
      <c r="T37" s="675">
        <v>40</v>
      </c>
      <c r="U37" s="675">
        <v>59</v>
      </c>
      <c r="V37" s="675">
        <v>13</v>
      </c>
      <c r="W37" s="675">
        <v>55</v>
      </c>
      <c r="X37" s="675">
        <v>33</v>
      </c>
      <c r="Y37" s="675">
        <v>70</v>
      </c>
      <c r="Z37" s="675">
        <v>20</v>
      </c>
      <c r="AA37" s="675">
        <f t="shared" ref="AA37:AA38" si="6">SUM(O37:Z37)</f>
        <v>445</v>
      </c>
      <c r="AB37" s="404"/>
    </row>
    <row r="38" spans="1:28" ht="25.5">
      <c r="A38" s="664">
        <v>37</v>
      </c>
      <c r="B38" s="665" t="s">
        <v>2093</v>
      </c>
      <c r="C38" s="665" t="s">
        <v>2119</v>
      </c>
      <c r="D38" s="669" t="s">
        <v>2089</v>
      </c>
      <c r="E38" s="686" t="s">
        <v>2169</v>
      </c>
      <c r="F38" s="664" t="s">
        <v>2055</v>
      </c>
      <c r="G38" s="1440"/>
      <c r="H38" s="766" t="s">
        <v>2154</v>
      </c>
      <c r="I38" s="806">
        <v>1071</v>
      </c>
      <c r="J38" s="808">
        <f t="shared" si="1"/>
        <v>59.5</v>
      </c>
      <c r="K38" s="1459"/>
      <c r="L38" s="1460"/>
      <c r="M38" s="1454"/>
      <c r="N38" s="1461"/>
      <c r="O38" s="675">
        <v>35</v>
      </c>
      <c r="P38" s="675">
        <v>34</v>
      </c>
      <c r="Q38" s="675">
        <v>106</v>
      </c>
      <c r="R38" s="675">
        <v>57</v>
      </c>
      <c r="S38" s="675">
        <v>44</v>
      </c>
      <c r="T38" s="675">
        <v>50</v>
      </c>
      <c r="U38" s="675">
        <v>58</v>
      </c>
      <c r="V38" s="675">
        <v>75</v>
      </c>
      <c r="W38" s="675">
        <v>73</v>
      </c>
      <c r="X38" s="675">
        <v>38</v>
      </c>
      <c r="Y38" s="675">
        <v>51</v>
      </c>
      <c r="Z38" s="675">
        <v>39</v>
      </c>
      <c r="AA38" s="675">
        <f t="shared" si="6"/>
        <v>660</v>
      </c>
      <c r="AB38" s="404"/>
    </row>
    <row r="39" spans="1:28" ht="42.75">
      <c r="A39" s="664">
        <v>38</v>
      </c>
      <c r="B39" s="668" t="s">
        <v>2120</v>
      </c>
      <c r="C39" s="665" t="s">
        <v>2121</v>
      </c>
      <c r="D39" s="669" t="s">
        <v>2089</v>
      </c>
      <c r="E39" s="665" t="s">
        <v>1791</v>
      </c>
      <c r="F39" s="664" t="s">
        <v>430</v>
      </c>
      <c r="G39" s="1440"/>
      <c r="H39" s="766" t="s">
        <v>2154</v>
      </c>
      <c r="I39" s="806">
        <v>1071</v>
      </c>
      <c r="J39" s="808">
        <f t="shared" si="1"/>
        <v>59.5</v>
      </c>
      <c r="K39" s="1459"/>
      <c r="L39" s="1460"/>
      <c r="M39" s="1454"/>
      <c r="N39" s="1461"/>
      <c r="O39" s="671">
        <v>35</v>
      </c>
      <c r="P39" s="671">
        <v>30</v>
      </c>
      <c r="Q39" s="671">
        <v>28</v>
      </c>
      <c r="R39" s="671">
        <v>26</v>
      </c>
      <c r="S39" s="671">
        <v>19</v>
      </c>
      <c r="T39" s="671">
        <v>34</v>
      </c>
      <c r="U39" s="675">
        <v>8</v>
      </c>
      <c r="V39" s="671">
        <v>35</v>
      </c>
      <c r="W39" s="671">
        <v>30</v>
      </c>
      <c r="X39" s="671">
        <v>17</v>
      </c>
      <c r="Y39" s="671">
        <v>37</v>
      </c>
      <c r="Z39" s="671">
        <v>16</v>
      </c>
      <c r="AA39" s="675">
        <f>SUM(O39:Z39)</f>
        <v>315</v>
      </c>
      <c r="AB39" s="404"/>
    </row>
    <row r="40" spans="1:28" ht="63.75">
      <c r="A40" s="664">
        <v>39</v>
      </c>
      <c r="B40" s="685" t="s">
        <v>2087</v>
      </c>
      <c r="C40" s="665" t="s">
        <v>2123</v>
      </c>
      <c r="D40" s="669" t="s">
        <v>2089</v>
      </c>
      <c r="E40" s="665" t="s">
        <v>1792</v>
      </c>
      <c r="F40" s="664" t="s">
        <v>396</v>
      </c>
      <c r="G40" s="5" t="s">
        <v>474</v>
      </c>
      <c r="H40" s="766" t="s">
        <v>2154</v>
      </c>
      <c r="I40" s="806">
        <v>4162</v>
      </c>
      <c r="J40" s="808">
        <f t="shared" si="1"/>
        <v>231.22222222222223</v>
      </c>
      <c r="K40" s="821" t="s">
        <v>114</v>
      </c>
      <c r="L40" s="804" t="s">
        <v>1640</v>
      </c>
      <c r="M40" s="948" t="s">
        <v>1849</v>
      </c>
      <c r="N40" s="782" t="s">
        <v>2348</v>
      </c>
      <c r="O40" s="675">
        <v>87</v>
      </c>
      <c r="P40" s="675">
        <v>63</v>
      </c>
      <c r="Q40" s="675">
        <v>167</v>
      </c>
      <c r="R40" s="675">
        <v>161</v>
      </c>
      <c r="S40" s="675">
        <v>152</v>
      </c>
      <c r="T40" s="675">
        <v>76</v>
      </c>
      <c r="U40" s="675">
        <v>107</v>
      </c>
      <c r="V40" s="675">
        <v>177</v>
      </c>
      <c r="W40" s="675">
        <v>195</v>
      </c>
      <c r="X40" s="675">
        <v>123</v>
      </c>
      <c r="Y40" s="675">
        <v>95</v>
      </c>
      <c r="Z40" s="675">
        <v>105</v>
      </c>
      <c r="AA40" s="675">
        <f>SUM(O40:Z40)</f>
        <v>1508</v>
      </c>
      <c r="AB40" s="404"/>
    </row>
    <row r="41" spans="1:28" s="404" customFormat="1" ht="38.25">
      <c r="A41" s="664">
        <v>40</v>
      </c>
      <c r="B41" s="665" t="s">
        <v>2140</v>
      </c>
      <c r="C41" s="665" t="s">
        <v>2125</v>
      </c>
      <c r="D41" s="669" t="s">
        <v>2089</v>
      </c>
      <c r="E41" s="665" t="s">
        <v>1793</v>
      </c>
      <c r="F41" s="664" t="s">
        <v>163</v>
      </c>
      <c r="G41" s="5" t="s">
        <v>2029</v>
      </c>
      <c r="H41" s="766" t="s">
        <v>2154</v>
      </c>
      <c r="I41" s="806">
        <v>634</v>
      </c>
      <c r="J41" s="808">
        <f t="shared" si="1"/>
        <v>35.222222222222221</v>
      </c>
      <c r="K41" s="803"/>
      <c r="L41" s="804"/>
      <c r="M41" s="686"/>
      <c r="N41" s="818" t="s">
        <v>2353</v>
      </c>
      <c r="O41" s="675" t="s">
        <v>384</v>
      </c>
      <c r="P41" s="675" t="s">
        <v>384</v>
      </c>
      <c r="Q41" s="675" t="s">
        <v>384</v>
      </c>
      <c r="R41" s="675" t="s">
        <v>384</v>
      </c>
      <c r="S41" s="675" t="s">
        <v>384</v>
      </c>
      <c r="T41" s="675" t="s">
        <v>384</v>
      </c>
      <c r="U41" s="675" t="s">
        <v>384</v>
      </c>
      <c r="V41" s="675" t="s">
        <v>384</v>
      </c>
      <c r="W41" s="675" t="s">
        <v>384</v>
      </c>
      <c r="X41" s="675" t="s">
        <v>384</v>
      </c>
      <c r="Y41" s="675" t="s">
        <v>585</v>
      </c>
      <c r="Z41" s="675" t="s">
        <v>2508</v>
      </c>
      <c r="AA41" s="675" t="s">
        <v>384</v>
      </c>
    </row>
    <row r="42" spans="1:28" ht="102">
      <c r="A42" s="664">
        <v>41</v>
      </c>
      <c r="B42" s="685" t="s">
        <v>2143</v>
      </c>
      <c r="C42" s="665" t="s">
        <v>2106</v>
      </c>
      <c r="D42" s="669" t="s">
        <v>2089</v>
      </c>
      <c r="E42" s="665" t="s">
        <v>1334</v>
      </c>
      <c r="F42" s="664" t="s">
        <v>1031</v>
      </c>
      <c r="G42" s="5" t="s">
        <v>2030</v>
      </c>
      <c r="H42" s="766" t="s">
        <v>2154</v>
      </c>
      <c r="I42" s="806">
        <v>1462</v>
      </c>
      <c r="J42" s="808">
        <f t="shared" si="1"/>
        <v>81.222222222222229</v>
      </c>
      <c r="K42" s="803" t="s">
        <v>2503</v>
      </c>
      <c r="L42" s="804" t="s">
        <v>297</v>
      </c>
      <c r="M42" s="943" t="s">
        <v>27</v>
      </c>
      <c r="N42" s="947" t="s">
        <v>1169</v>
      </c>
      <c r="O42" s="675">
        <v>12</v>
      </c>
      <c r="P42" s="675">
        <v>19</v>
      </c>
      <c r="Q42" s="675">
        <v>29</v>
      </c>
      <c r="R42" s="675">
        <v>13</v>
      </c>
      <c r="S42" s="675">
        <v>13</v>
      </c>
      <c r="T42" s="675">
        <v>6</v>
      </c>
      <c r="U42" s="675">
        <v>19</v>
      </c>
      <c r="V42" s="675">
        <v>16</v>
      </c>
      <c r="W42" s="675">
        <v>13</v>
      </c>
      <c r="X42" s="675">
        <v>15</v>
      </c>
      <c r="Y42" s="671">
        <v>26</v>
      </c>
      <c r="Z42" s="783">
        <v>52</v>
      </c>
      <c r="AA42" s="675">
        <f>SUM(O42:Z42)</f>
        <v>233</v>
      </c>
      <c r="AB42" s="404"/>
    </row>
    <row r="43" spans="1:28" ht="71.25">
      <c r="A43" s="664">
        <v>42</v>
      </c>
      <c r="B43" s="685" t="s">
        <v>2087</v>
      </c>
      <c r="C43" s="665" t="s">
        <v>2128</v>
      </c>
      <c r="D43" s="669" t="s">
        <v>2089</v>
      </c>
      <c r="E43" s="686" t="s">
        <v>1949</v>
      </c>
      <c r="F43" s="664" t="s">
        <v>179</v>
      </c>
      <c r="G43" s="5" t="s">
        <v>1146</v>
      </c>
      <c r="H43" s="766" t="s">
        <v>2154</v>
      </c>
      <c r="I43" s="806">
        <v>2336</v>
      </c>
      <c r="J43" s="808">
        <f t="shared" si="1"/>
        <v>129.77777777777777</v>
      </c>
      <c r="K43" s="803" t="s">
        <v>375</v>
      </c>
      <c r="L43" s="804">
        <v>731847</v>
      </c>
      <c r="M43" s="941" t="s">
        <v>120</v>
      </c>
      <c r="N43" s="782" t="s">
        <v>2182</v>
      </c>
      <c r="O43" s="675">
        <v>123</v>
      </c>
      <c r="P43" s="675">
        <v>98</v>
      </c>
      <c r="Q43" s="675">
        <v>112</v>
      </c>
      <c r="R43" s="675">
        <v>107</v>
      </c>
      <c r="S43" s="675">
        <v>128</v>
      </c>
      <c r="T43" s="675">
        <v>138</v>
      </c>
      <c r="U43" s="675">
        <v>143</v>
      </c>
      <c r="V43" s="675">
        <v>117</v>
      </c>
      <c r="W43" s="675">
        <v>127</v>
      </c>
      <c r="X43" s="675">
        <v>97</v>
      </c>
      <c r="Y43" s="671">
        <v>145</v>
      </c>
      <c r="Z43" s="783">
        <v>138</v>
      </c>
      <c r="AA43" s="675">
        <f>SUM(O43:Z43)</f>
        <v>1473</v>
      </c>
      <c r="AB43" s="404"/>
    </row>
    <row r="44" spans="1:28" ht="51">
      <c r="A44" s="664">
        <v>43</v>
      </c>
      <c r="B44" s="685" t="s">
        <v>2093</v>
      </c>
      <c r="C44" s="665" t="s">
        <v>2129</v>
      </c>
      <c r="D44" s="669" t="s">
        <v>2089</v>
      </c>
      <c r="E44" s="665" t="s">
        <v>1795</v>
      </c>
      <c r="F44" s="664" t="s">
        <v>1028</v>
      </c>
      <c r="G44" s="5" t="s">
        <v>1046</v>
      </c>
      <c r="H44" s="766" t="s">
        <v>2154</v>
      </c>
      <c r="I44" s="806">
        <v>2067</v>
      </c>
      <c r="J44" s="808">
        <f t="shared" si="1"/>
        <v>114.83333333333333</v>
      </c>
      <c r="K44" s="803">
        <v>278779</v>
      </c>
      <c r="L44" s="804" t="s">
        <v>303</v>
      </c>
      <c r="M44" s="943" t="s">
        <v>69</v>
      </c>
      <c r="N44" s="782" t="s">
        <v>2182</v>
      </c>
      <c r="O44" s="675">
        <v>164</v>
      </c>
      <c r="P44" s="675">
        <v>52</v>
      </c>
      <c r="Q44" s="675">
        <v>132</v>
      </c>
      <c r="R44" s="675">
        <v>84</v>
      </c>
      <c r="S44" s="675">
        <v>79</v>
      </c>
      <c r="T44" s="675">
        <v>61</v>
      </c>
      <c r="U44" s="675">
        <v>55</v>
      </c>
      <c r="V44" s="671">
        <v>46</v>
      </c>
      <c r="W44" s="671">
        <v>41</v>
      </c>
      <c r="X44" s="675">
        <v>58</v>
      </c>
      <c r="Y44" s="671">
        <v>56</v>
      </c>
      <c r="Z44" s="783">
        <v>47</v>
      </c>
      <c r="AA44" s="675">
        <f>SUM(O44:Z44)</f>
        <v>875</v>
      </c>
      <c r="AB44" s="404"/>
    </row>
    <row r="45" spans="1:28" ht="38.25">
      <c r="A45" s="664">
        <v>44</v>
      </c>
      <c r="B45" s="685" t="s">
        <v>2096</v>
      </c>
      <c r="C45" s="665" t="s">
        <v>2131</v>
      </c>
      <c r="D45" s="669" t="s">
        <v>2089</v>
      </c>
      <c r="E45" s="665" t="s">
        <v>1797</v>
      </c>
      <c r="F45" s="664" t="s">
        <v>777</v>
      </c>
      <c r="G45" s="5" t="s">
        <v>1047</v>
      </c>
      <c r="H45" s="766" t="s">
        <v>2154</v>
      </c>
      <c r="I45" s="806" t="s">
        <v>384</v>
      </c>
      <c r="J45" s="808">
        <v>0</v>
      </c>
      <c r="K45" s="821" t="s">
        <v>123</v>
      </c>
      <c r="L45" s="804">
        <v>2648000</v>
      </c>
      <c r="M45" s="943" t="s">
        <v>122</v>
      </c>
      <c r="N45" s="818" t="s">
        <v>2183</v>
      </c>
      <c r="O45" s="675" t="s">
        <v>384</v>
      </c>
      <c r="P45" s="675" t="s">
        <v>384</v>
      </c>
      <c r="Q45" s="675" t="s">
        <v>585</v>
      </c>
      <c r="R45" s="675" t="s">
        <v>384</v>
      </c>
      <c r="S45" s="675" t="s">
        <v>384</v>
      </c>
      <c r="T45" s="675" t="s">
        <v>384</v>
      </c>
      <c r="U45" s="675" t="s">
        <v>384</v>
      </c>
      <c r="V45" s="675" t="s">
        <v>384</v>
      </c>
      <c r="W45" s="675" t="s">
        <v>384</v>
      </c>
      <c r="X45" s="675" t="s">
        <v>384</v>
      </c>
      <c r="Y45" s="675" t="s">
        <v>585</v>
      </c>
      <c r="Z45" s="675" t="s">
        <v>2508</v>
      </c>
      <c r="AA45" s="675" t="s">
        <v>384</v>
      </c>
      <c r="AB45" s="404"/>
    </row>
    <row r="46" spans="1:28" ht="63.75">
      <c r="A46" s="664">
        <v>45</v>
      </c>
      <c r="B46" s="685" t="s">
        <v>2093</v>
      </c>
      <c r="C46" s="665" t="s">
        <v>2094</v>
      </c>
      <c r="D46" s="669" t="s">
        <v>2089</v>
      </c>
      <c r="E46" s="686" t="s">
        <v>1999</v>
      </c>
      <c r="F46" s="664" t="s">
        <v>1082</v>
      </c>
      <c r="G46" s="5" t="s">
        <v>2031</v>
      </c>
      <c r="H46" s="766" t="s">
        <v>2154</v>
      </c>
      <c r="I46" s="806">
        <v>5786</v>
      </c>
      <c r="J46" s="808">
        <f t="shared" si="1"/>
        <v>321.44444444444446</v>
      </c>
      <c r="K46" s="822" t="s">
        <v>2354</v>
      </c>
      <c r="L46" s="823" t="s">
        <v>2354</v>
      </c>
      <c r="M46" s="943" t="s">
        <v>124</v>
      </c>
      <c r="N46" s="780" t="s">
        <v>2348</v>
      </c>
      <c r="O46" s="675">
        <v>15</v>
      </c>
      <c r="P46" s="675">
        <v>22</v>
      </c>
      <c r="Q46" s="675">
        <v>14</v>
      </c>
      <c r="R46" s="675">
        <v>123</v>
      </c>
      <c r="S46" s="675">
        <v>31</v>
      </c>
      <c r="T46" s="675">
        <v>17</v>
      </c>
      <c r="U46" s="675">
        <v>6</v>
      </c>
      <c r="V46" s="675">
        <v>20</v>
      </c>
      <c r="W46" s="675">
        <v>23</v>
      </c>
      <c r="X46" s="675">
        <v>29</v>
      </c>
      <c r="Y46" s="784">
        <v>27</v>
      </c>
      <c r="Z46" s="784">
        <v>35</v>
      </c>
      <c r="AA46" s="675">
        <f>SUM(O46:Z46)</f>
        <v>362</v>
      </c>
      <c r="AB46" s="404"/>
    </row>
    <row r="47" spans="1:28" ht="51">
      <c r="A47" s="664">
        <v>46</v>
      </c>
      <c r="B47" s="685" t="s">
        <v>2087</v>
      </c>
      <c r="C47" s="665" t="s">
        <v>2133</v>
      </c>
      <c r="D47" s="669" t="s">
        <v>2089</v>
      </c>
      <c r="E47" s="665" t="s">
        <v>32</v>
      </c>
      <c r="F47" s="664" t="s">
        <v>441</v>
      </c>
      <c r="G47" s="5" t="s">
        <v>2032</v>
      </c>
      <c r="H47" s="766" t="s">
        <v>2154</v>
      </c>
      <c r="I47" s="806">
        <v>3065</v>
      </c>
      <c r="J47" s="808">
        <f t="shared" si="1"/>
        <v>170.27777777777777</v>
      </c>
      <c r="K47" s="803" t="s">
        <v>449</v>
      </c>
      <c r="L47" s="804" t="s">
        <v>42</v>
      </c>
      <c r="M47" s="944" t="s">
        <v>796</v>
      </c>
      <c r="N47" s="820" t="s">
        <v>2355</v>
      </c>
      <c r="O47" s="675">
        <v>50</v>
      </c>
      <c r="P47" s="675">
        <v>56</v>
      </c>
      <c r="Q47" s="675">
        <v>72</v>
      </c>
      <c r="R47" s="675">
        <v>120</v>
      </c>
      <c r="S47" s="675">
        <v>89</v>
      </c>
      <c r="T47" s="675">
        <v>82</v>
      </c>
      <c r="U47" s="675">
        <v>83</v>
      </c>
      <c r="V47" s="675">
        <v>77</v>
      </c>
      <c r="W47" s="675">
        <v>107</v>
      </c>
      <c r="X47" s="675">
        <v>116</v>
      </c>
      <c r="Y47" s="789">
        <v>129</v>
      </c>
      <c r="Z47" s="675">
        <v>54</v>
      </c>
      <c r="AA47" s="675">
        <f>SUM(O47:Z47)</f>
        <v>1035</v>
      </c>
      <c r="AB47" s="404"/>
    </row>
    <row r="48" spans="1:28" ht="125.25">
      <c r="A48" s="664">
        <v>47</v>
      </c>
      <c r="B48" s="685" t="s">
        <v>2093</v>
      </c>
      <c r="C48" s="665" t="s">
        <v>2134</v>
      </c>
      <c r="D48" s="669" t="s">
        <v>2089</v>
      </c>
      <c r="E48" s="940" t="s">
        <v>2485</v>
      </c>
      <c r="F48" s="664" t="s">
        <v>184</v>
      </c>
      <c r="G48" s="5" t="s">
        <v>2033</v>
      </c>
      <c r="H48" s="766" t="s">
        <v>2154</v>
      </c>
      <c r="I48" s="806">
        <v>2022</v>
      </c>
      <c r="J48" s="808">
        <f t="shared" si="1"/>
        <v>112.33333333333333</v>
      </c>
      <c r="K48" s="819" t="s">
        <v>2507</v>
      </c>
      <c r="L48" s="805" t="s">
        <v>45</v>
      </c>
      <c r="M48" s="945" t="s">
        <v>342</v>
      </c>
      <c r="N48" s="884" t="s">
        <v>2462</v>
      </c>
      <c r="O48" s="675">
        <v>0</v>
      </c>
      <c r="P48" s="675">
        <v>0</v>
      </c>
      <c r="Q48" s="675">
        <v>2</v>
      </c>
      <c r="R48" s="675">
        <v>0</v>
      </c>
      <c r="S48" s="675">
        <v>0</v>
      </c>
      <c r="T48" s="675">
        <v>34</v>
      </c>
      <c r="U48" s="675">
        <v>6</v>
      </c>
      <c r="V48" s="675">
        <v>15</v>
      </c>
      <c r="W48" s="675">
        <v>22</v>
      </c>
      <c r="X48" s="675">
        <v>18</v>
      </c>
      <c r="Y48" s="675">
        <v>9</v>
      </c>
      <c r="Z48" s="675">
        <v>0</v>
      </c>
      <c r="AA48" s="675">
        <f>SUM(O48:Z48)</f>
        <v>106</v>
      </c>
      <c r="AB48" s="404"/>
    </row>
    <row r="49" spans="1:28" ht="38.25">
      <c r="A49" s="664">
        <v>48</v>
      </c>
      <c r="B49" s="685" t="s">
        <v>2093</v>
      </c>
      <c r="C49" s="665" t="s">
        <v>2135</v>
      </c>
      <c r="D49" s="669" t="s">
        <v>2089</v>
      </c>
      <c r="E49" s="785" t="s">
        <v>88</v>
      </c>
      <c r="F49" s="664" t="s">
        <v>848</v>
      </c>
      <c r="G49" s="5" t="s">
        <v>2034</v>
      </c>
      <c r="H49" s="766" t="s">
        <v>2154</v>
      </c>
      <c r="I49" s="806">
        <v>4960</v>
      </c>
      <c r="J49" s="808">
        <f t="shared" si="1"/>
        <v>275.55555555555554</v>
      </c>
      <c r="K49" s="803" t="s">
        <v>2466</v>
      </c>
      <c r="L49" s="804" t="s">
        <v>1370</v>
      </c>
      <c r="M49" s="943" t="s">
        <v>1675</v>
      </c>
      <c r="N49" s="457" t="s">
        <v>2356</v>
      </c>
      <c r="O49" s="675">
        <v>23</v>
      </c>
      <c r="P49" s="675">
        <v>6</v>
      </c>
      <c r="Q49" s="675">
        <v>0</v>
      </c>
      <c r="R49" s="675">
        <v>6</v>
      </c>
      <c r="S49" s="675">
        <v>313</v>
      </c>
      <c r="T49" s="675">
        <v>0</v>
      </c>
      <c r="U49" s="675">
        <v>14</v>
      </c>
      <c r="V49" s="675">
        <v>65</v>
      </c>
      <c r="W49" s="675">
        <v>28</v>
      </c>
      <c r="X49" s="675">
        <v>6</v>
      </c>
      <c r="Y49" s="675">
        <v>16</v>
      </c>
      <c r="Z49" s="786">
        <v>6</v>
      </c>
      <c r="AA49" s="675">
        <f t="shared" ref="AA49:AA69" si="7">SUM(O49:Z49)</f>
        <v>483</v>
      </c>
      <c r="AB49" s="404"/>
    </row>
    <row r="50" spans="1:28" ht="42.75">
      <c r="A50" s="664">
        <v>49</v>
      </c>
      <c r="B50" s="665" t="s">
        <v>2140</v>
      </c>
      <c r="C50" s="665" t="s">
        <v>2137</v>
      </c>
      <c r="D50" s="669" t="s">
        <v>2089</v>
      </c>
      <c r="E50" s="665" t="s">
        <v>1802</v>
      </c>
      <c r="F50" s="664" t="s">
        <v>181</v>
      </c>
      <c r="G50" s="5" t="s">
        <v>1802</v>
      </c>
      <c r="H50" s="766" t="s">
        <v>2154</v>
      </c>
      <c r="I50" s="806">
        <v>15015</v>
      </c>
      <c r="J50" s="808">
        <f t="shared" si="1"/>
        <v>834.16666666666663</v>
      </c>
      <c r="K50" s="821" t="s">
        <v>2</v>
      </c>
      <c r="L50" s="804" t="s">
        <v>42</v>
      </c>
      <c r="M50" s="943" t="s">
        <v>129</v>
      </c>
      <c r="N50" s="457" t="s">
        <v>2356</v>
      </c>
      <c r="O50" s="675">
        <v>1845</v>
      </c>
      <c r="P50" s="675">
        <v>1128</v>
      </c>
      <c r="Q50" s="675">
        <v>2042</v>
      </c>
      <c r="R50" s="675">
        <v>1685</v>
      </c>
      <c r="S50" s="675">
        <v>1675</v>
      </c>
      <c r="T50" s="675">
        <v>1348</v>
      </c>
      <c r="U50" s="675">
        <v>1492</v>
      </c>
      <c r="V50" s="675">
        <v>1211</v>
      </c>
      <c r="W50" s="675">
        <v>1535</v>
      </c>
      <c r="X50" s="675">
        <v>1368</v>
      </c>
      <c r="Y50" s="786">
        <v>1704</v>
      </c>
      <c r="Z50" s="786">
        <v>1293</v>
      </c>
      <c r="AA50" s="675">
        <f t="shared" si="7"/>
        <v>18326</v>
      </c>
      <c r="AB50" s="404"/>
    </row>
    <row r="51" spans="1:28" ht="42.75">
      <c r="A51" s="664">
        <v>50</v>
      </c>
      <c r="B51" s="665" t="s">
        <v>2140</v>
      </c>
      <c r="C51" s="665" t="s">
        <v>2139</v>
      </c>
      <c r="D51" s="669" t="s">
        <v>2089</v>
      </c>
      <c r="E51" s="665" t="s">
        <v>1804</v>
      </c>
      <c r="F51" s="664" t="s">
        <v>433</v>
      </c>
      <c r="G51" s="1440" t="s">
        <v>2036</v>
      </c>
      <c r="H51" s="766" t="s">
        <v>2154</v>
      </c>
      <c r="I51" s="806">
        <v>4079</v>
      </c>
      <c r="J51" s="808">
        <f t="shared" si="1"/>
        <v>226.61111111111111</v>
      </c>
      <c r="K51" s="1473">
        <v>446819</v>
      </c>
      <c r="L51" s="1442" t="s">
        <v>39</v>
      </c>
      <c r="M51" s="1454" t="s">
        <v>308</v>
      </c>
      <c r="N51" s="457" t="s">
        <v>2356</v>
      </c>
      <c r="O51" s="675">
        <v>75</v>
      </c>
      <c r="P51" s="675">
        <v>197</v>
      </c>
      <c r="Q51" s="675">
        <v>209</v>
      </c>
      <c r="R51" s="675">
        <v>92</v>
      </c>
      <c r="S51" s="675">
        <v>199</v>
      </c>
      <c r="T51" s="675">
        <v>175</v>
      </c>
      <c r="U51" s="675">
        <v>187</v>
      </c>
      <c r="V51" s="675">
        <v>304</v>
      </c>
      <c r="W51" s="675">
        <v>175</v>
      </c>
      <c r="X51" s="675">
        <v>130</v>
      </c>
      <c r="Y51" s="786">
        <v>127</v>
      </c>
      <c r="Z51" s="786">
        <v>115</v>
      </c>
      <c r="AA51" s="675">
        <f t="shared" si="7"/>
        <v>1985</v>
      </c>
      <c r="AB51" s="404"/>
    </row>
    <row r="52" spans="1:28" ht="42.75">
      <c r="A52" s="664">
        <v>51</v>
      </c>
      <c r="B52" s="665" t="s">
        <v>2140</v>
      </c>
      <c r="C52" s="665" t="s">
        <v>2121</v>
      </c>
      <c r="D52" s="669" t="s">
        <v>2089</v>
      </c>
      <c r="E52" s="665" t="s">
        <v>665</v>
      </c>
      <c r="F52" s="664" t="s">
        <v>431</v>
      </c>
      <c r="G52" s="1440"/>
      <c r="H52" s="766" t="s">
        <v>2154</v>
      </c>
      <c r="I52" s="806">
        <v>4079</v>
      </c>
      <c r="J52" s="808">
        <f t="shared" si="1"/>
        <v>226.61111111111111</v>
      </c>
      <c r="K52" s="1473"/>
      <c r="L52" s="1442"/>
      <c r="M52" s="1415"/>
      <c r="N52" s="457" t="s">
        <v>2356</v>
      </c>
      <c r="O52" s="675">
        <v>218</v>
      </c>
      <c r="P52" s="675">
        <v>250</v>
      </c>
      <c r="Q52" s="675">
        <v>296</v>
      </c>
      <c r="R52" s="675">
        <v>237</v>
      </c>
      <c r="S52" s="675">
        <v>204</v>
      </c>
      <c r="T52" s="675">
        <v>243</v>
      </c>
      <c r="U52" s="675">
        <v>269</v>
      </c>
      <c r="V52" s="675">
        <v>163</v>
      </c>
      <c r="W52" s="675">
        <v>151</v>
      </c>
      <c r="X52" s="675">
        <v>138</v>
      </c>
      <c r="Y52" s="786">
        <v>149</v>
      </c>
      <c r="Z52" s="786">
        <v>125</v>
      </c>
      <c r="AA52" s="675">
        <f t="shared" si="7"/>
        <v>2443</v>
      </c>
      <c r="AB52" s="404"/>
    </row>
    <row r="53" spans="1:28" ht="49.5">
      <c r="A53" s="664">
        <v>52</v>
      </c>
      <c r="B53" s="685" t="s">
        <v>2087</v>
      </c>
      <c r="C53" s="665" t="s">
        <v>2112</v>
      </c>
      <c r="D53" s="669" t="s">
        <v>2089</v>
      </c>
      <c r="E53" s="686" t="s">
        <v>1806</v>
      </c>
      <c r="F53" s="664" t="s">
        <v>744</v>
      </c>
      <c r="G53" s="1440" t="s">
        <v>1106</v>
      </c>
      <c r="H53" s="766" t="s">
        <v>2154</v>
      </c>
      <c r="I53" s="806">
        <v>3405</v>
      </c>
      <c r="J53" s="808">
        <f t="shared" si="1"/>
        <v>189.16666666666666</v>
      </c>
      <c r="K53" s="831" t="s">
        <v>2506</v>
      </c>
      <c r="L53" s="831" t="s">
        <v>2440</v>
      </c>
      <c r="M53" s="942" t="s">
        <v>40</v>
      </c>
      <c r="N53" s="820" t="s">
        <v>2441</v>
      </c>
      <c r="O53" s="675">
        <v>69</v>
      </c>
      <c r="P53" s="675">
        <v>99</v>
      </c>
      <c r="Q53" s="675">
        <f>32+35</f>
        <v>67</v>
      </c>
      <c r="R53" s="675">
        <v>45</v>
      </c>
      <c r="S53" s="675">
        <v>50</v>
      </c>
      <c r="T53" s="675">
        <v>79</v>
      </c>
      <c r="U53" s="675">
        <f>6+18+23</f>
        <v>47</v>
      </c>
      <c r="V53" s="675">
        <f>20+1+26</f>
        <v>47</v>
      </c>
      <c r="W53" s="675">
        <v>43</v>
      </c>
      <c r="X53" s="675">
        <v>99</v>
      </c>
      <c r="Y53" s="786">
        <v>29</v>
      </c>
      <c r="Z53" s="786">
        <v>79</v>
      </c>
      <c r="AA53" s="675">
        <f t="shared" si="7"/>
        <v>753</v>
      </c>
      <c r="AB53" s="404"/>
    </row>
    <row r="54" spans="1:28" ht="49.5">
      <c r="A54" s="664">
        <v>53</v>
      </c>
      <c r="B54" s="685" t="s">
        <v>2141</v>
      </c>
      <c r="C54" s="665" t="s">
        <v>2112</v>
      </c>
      <c r="D54" s="669" t="s">
        <v>2089</v>
      </c>
      <c r="E54" s="665" t="s">
        <v>1807</v>
      </c>
      <c r="F54" s="664" t="s">
        <v>182</v>
      </c>
      <c r="G54" s="1440"/>
      <c r="H54" s="766" t="s">
        <v>2154</v>
      </c>
      <c r="I54" s="806">
        <v>727</v>
      </c>
      <c r="J54" s="808">
        <f t="shared" si="1"/>
        <v>40.388888888888886</v>
      </c>
      <c r="K54" s="831" t="s">
        <v>2390</v>
      </c>
      <c r="L54" s="831" t="s">
        <v>2378</v>
      </c>
      <c r="M54" s="942" t="s">
        <v>41</v>
      </c>
      <c r="N54" s="820" t="s">
        <v>2357</v>
      </c>
      <c r="O54" s="675">
        <v>54</v>
      </c>
      <c r="P54" s="675">
        <v>127</v>
      </c>
      <c r="Q54" s="675">
        <f>31+6</f>
        <v>37</v>
      </c>
      <c r="R54" s="675">
        <v>1</v>
      </c>
      <c r="S54" s="675">
        <v>72</v>
      </c>
      <c r="T54" s="675">
        <v>40</v>
      </c>
      <c r="U54" s="675">
        <f>40+15</f>
        <v>55</v>
      </c>
      <c r="V54" s="675">
        <f>72+0</f>
        <v>72</v>
      </c>
      <c r="W54" s="675">
        <v>1</v>
      </c>
      <c r="X54" s="675">
        <v>89</v>
      </c>
      <c r="Y54" s="787">
        <v>31</v>
      </c>
      <c r="Z54" s="787">
        <v>75</v>
      </c>
      <c r="AA54" s="675">
        <f t="shared" si="7"/>
        <v>654</v>
      </c>
      <c r="AB54" s="404"/>
    </row>
    <row r="55" spans="1:28" ht="51">
      <c r="A55" s="664">
        <v>54</v>
      </c>
      <c r="B55" s="685" t="s">
        <v>2093</v>
      </c>
      <c r="C55" s="665" t="s">
        <v>2142</v>
      </c>
      <c r="D55" s="669" t="s">
        <v>2089</v>
      </c>
      <c r="E55" s="665" t="s">
        <v>1808</v>
      </c>
      <c r="F55" s="664" t="s">
        <v>183</v>
      </c>
      <c r="G55" s="5" t="s">
        <v>2038</v>
      </c>
      <c r="H55" s="766" t="s">
        <v>2154</v>
      </c>
      <c r="I55" s="806">
        <v>646</v>
      </c>
      <c r="J55" s="808">
        <f t="shared" si="1"/>
        <v>35.888888888888886</v>
      </c>
      <c r="K55" s="803" t="s">
        <v>1161</v>
      </c>
      <c r="L55" s="804">
        <v>54254468</v>
      </c>
      <c r="M55" s="943" t="s">
        <v>1325</v>
      </c>
      <c r="N55" s="824" t="s">
        <v>2356</v>
      </c>
      <c r="O55" s="675">
        <v>17</v>
      </c>
      <c r="P55" s="675">
        <v>23</v>
      </c>
      <c r="Q55" s="675">
        <v>11</v>
      </c>
      <c r="R55" s="675">
        <v>16</v>
      </c>
      <c r="S55" s="675">
        <v>12</v>
      </c>
      <c r="T55" s="675">
        <v>15</v>
      </c>
      <c r="U55" s="675">
        <v>9</v>
      </c>
      <c r="V55" s="675">
        <v>7</v>
      </c>
      <c r="W55" s="675">
        <v>12</v>
      </c>
      <c r="X55" s="675">
        <v>19</v>
      </c>
      <c r="Y55" s="675">
        <v>11</v>
      </c>
      <c r="Z55" s="787">
        <v>15</v>
      </c>
      <c r="AA55" s="675">
        <f t="shared" si="7"/>
        <v>167</v>
      </c>
      <c r="AB55" s="404"/>
    </row>
    <row r="56" spans="1:28" ht="28.5">
      <c r="A56" s="664">
        <v>55</v>
      </c>
      <c r="B56" s="685" t="s">
        <v>2093</v>
      </c>
      <c r="C56" s="665" t="s">
        <v>2142</v>
      </c>
      <c r="D56" s="669" t="s">
        <v>2089</v>
      </c>
      <c r="E56" s="665" t="s">
        <v>1810</v>
      </c>
      <c r="F56" s="664" t="s">
        <v>872</v>
      </c>
      <c r="G56" s="1440" t="s">
        <v>2039</v>
      </c>
      <c r="H56" s="766" t="s">
        <v>2154</v>
      </c>
      <c r="I56" s="806">
        <v>663</v>
      </c>
      <c r="J56" s="808">
        <f t="shared" si="1"/>
        <v>36.833333333333336</v>
      </c>
      <c r="K56" s="1447" t="s">
        <v>2</v>
      </c>
      <c r="L56" s="1446" t="s">
        <v>2362</v>
      </c>
      <c r="M56" s="1443" t="s">
        <v>71</v>
      </c>
      <c r="N56" s="1462" t="s">
        <v>2358</v>
      </c>
      <c r="O56" s="675">
        <v>0</v>
      </c>
      <c r="P56" s="675">
        <v>2</v>
      </c>
      <c r="Q56" s="675">
        <v>9</v>
      </c>
      <c r="R56" s="832">
        <v>11</v>
      </c>
      <c r="S56" s="675">
        <v>35</v>
      </c>
      <c r="T56" s="675">
        <v>12</v>
      </c>
      <c r="U56" s="675">
        <v>7</v>
      </c>
      <c r="V56" s="675">
        <v>11</v>
      </c>
      <c r="W56" s="675">
        <v>15</v>
      </c>
      <c r="X56" s="675">
        <v>12</v>
      </c>
      <c r="Y56" s="675">
        <v>9</v>
      </c>
      <c r="Z56" s="787">
        <v>11</v>
      </c>
      <c r="AA56" s="675">
        <f t="shared" si="7"/>
        <v>134</v>
      </c>
      <c r="AB56" s="404"/>
    </row>
    <row r="57" spans="1:28" ht="27">
      <c r="A57" s="664">
        <v>56</v>
      </c>
      <c r="B57" s="685" t="s">
        <v>257</v>
      </c>
      <c r="C57" s="665" t="s">
        <v>2408</v>
      </c>
      <c r="D57" s="874" t="s">
        <v>2407</v>
      </c>
      <c r="E57" s="665" t="s">
        <v>2409</v>
      </c>
      <c r="F57" s="664" t="s">
        <v>2410</v>
      </c>
      <c r="G57" s="1440"/>
      <c r="H57" s="766" t="s">
        <v>2154</v>
      </c>
      <c r="I57" s="806">
        <v>398</v>
      </c>
      <c r="J57" s="808">
        <f t="shared" si="1"/>
        <v>22.111111111111111</v>
      </c>
      <c r="K57" s="1447"/>
      <c r="L57" s="1446"/>
      <c r="M57" s="1443"/>
      <c r="N57" s="1462"/>
      <c r="O57" s="675">
        <v>9</v>
      </c>
      <c r="P57" s="675">
        <v>11</v>
      </c>
      <c r="Q57" s="675">
        <v>15</v>
      </c>
      <c r="R57" s="832">
        <v>17</v>
      </c>
      <c r="S57" s="675">
        <v>43</v>
      </c>
      <c r="T57" s="675">
        <v>23</v>
      </c>
      <c r="U57" s="675">
        <v>6</v>
      </c>
      <c r="V57" s="675">
        <v>7</v>
      </c>
      <c r="W57" s="675">
        <v>6</v>
      </c>
      <c r="X57" s="675">
        <v>17</v>
      </c>
      <c r="Y57" s="675">
        <v>5</v>
      </c>
      <c r="Z57" s="787">
        <v>9</v>
      </c>
      <c r="AA57" s="675">
        <f t="shared" si="7"/>
        <v>168</v>
      </c>
      <c r="AB57" s="404"/>
    </row>
    <row r="58" spans="1:28" ht="38.25">
      <c r="A58" s="664">
        <v>57</v>
      </c>
      <c r="B58" s="665" t="s">
        <v>2110</v>
      </c>
      <c r="C58" s="665" t="s">
        <v>2184</v>
      </c>
      <c r="D58" s="669" t="s">
        <v>2089</v>
      </c>
      <c r="E58" s="686" t="s">
        <v>1812</v>
      </c>
      <c r="F58" s="664" t="s">
        <v>2057</v>
      </c>
      <c r="G58" s="5" t="s">
        <v>2040</v>
      </c>
      <c r="H58" s="766" t="s">
        <v>2154</v>
      </c>
      <c r="I58" s="806">
        <v>285</v>
      </c>
      <c r="J58" s="808">
        <f t="shared" si="1"/>
        <v>15.833333333333334</v>
      </c>
      <c r="K58" s="803" t="s">
        <v>42</v>
      </c>
      <c r="L58" s="804" t="s">
        <v>1237</v>
      </c>
      <c r="M58" s="943" t="s">
        <v>47</v>
      </c>
      <c r="N58" s="824" t="s">
        <v>2356</v>
      </c>
      <c r="O58" s="675">
        <v>7</v>
      </c>
      <c r="P58" s="675">
        <v>11</v>
      </c>
      <c r="Q58" s="675">
        <v>15</v>
      </c>
      <c r="R58" s="675">
        <v>13</v>
      </c>
      <c r="S58" s="675">
        <v>9</v>
      </c>
      <c r="T58" s="675">
        <v>12</v>
      </c>
      <c r="U58" s="675">
        <v>13</v>
      </c>
      <c r="V58" s="675">
        <v>6</v>
      </c>
      <c r="W58" s="675">
        <v>9</v>
      </c>
      <c r="X58" s="675">
        <v>12</v>
      </c>
      <c r="Y58" s="675">
        <v>11</v>
      </c>
      <c r="Z58" s="787">
        <v>12</v>
      </c>
      <c r="AA58" s="675">
        <f t="shared" si="7"/>
        <v>130</v>
      </c>
      <c r="AB58" s="404"/>
    </row>
    <row r="59" spans="1:28" ht="51">
      <c r="A59" s="664">
        <v>58</v>
      </c>
      <c r="B59" s="685" t="s">
        <v>2087</v>
      </c>
      <c r="C59" s="665" t="s">
        <v>2144</v>
      </c>
      <c r="D59" s="669" t="s">
        <v>2089</v>
      </c>
      <c r="E59" s="665" t="s">
        <v>1815</v>
      </c>
      <c r="F59" s="664" t="s">
        <v>716</v>
      </c>
      <c r="G59" s="5" t="s">
        <v>2042</v>
      </c>
      <c r="H59" s="766" t="s">
        <v>2154</v>
      </c>
      <c r="I59" s="806">
        <v>2605</v>
      </c>
      <c r="J59" s="808">
        <f t="shared" si="1"/>
        <v>144.72222222222223</v>
      </c>
      <c r="K59" s="801"/>
      <c r="L59" s="801"/>
      <c r="M59" s="943"/>
      <c r="N59" s="824" t="s">
        <v>2356</v>
      </c>
      <c r="O59" s="675">
        <v>52</v>
      </c>
      <c r="P59" s="675">
        <v>87</v>
      </c>
      <c r="Q59" s="675">
        <v>91</v>
      </c>
      <c r="R59" s="675">
        <v>76</v>
      </c>
      <c r="S59" s="675">
        <v>113</v>
      </c>
      <c r="T59" s="675">
        <v>51</v>
      </c>
      <c r="U59" s="675">
        <v>39</v>
      </c>
      <c r="V59" s="675">
        <v>55</v>
      </c>
      <c r="W59" s="675">
        <v>51</v>
      </c>
      <c r="X59" s="675">
        <v>76</v>
      </c>
      <c r="Y59" s="675">
        <v>86</v>
      </c>
      <c r="Z59" s="790">
        <v>85</v>
      </c>
      <c r="AA59" s="675">
        <f t="shared" si="7"/>
        <v>862</v>
      </c>
      <c r="AB59" s="404"/>
    </row>
    <row r="60" spans="1:28" ht="51">
      <c r="A60" s="664">
        <v>59</v>
      </c>
      <c r="B60" s="685" t="s">
        <v>2110</v>
      </c>
      <c r="C60" s="665" t="s">
        <v>2187</v>
      </c>
      <c r="D60" s="669" t="s">
        <v>2089</v>
      </c>
      <c r="E60" s="665" t="s">
        <v>1271</v>
      </c>
      <c r="F60" s="664" t="s">
        <v>1270</v>
      </c>
      <c r="G60" s="5" t="s">
        <v>2043</v>
      </c>
      <c r="H60" s="766" t="s">
        <v>2154</v>
      </c>
      <c r="I60" s="806">
        <v>629</v>
      </c>
      <c r="J60" s="808">
        <f t="shared" si="1"/>
        <v>34.944444444444443</v>
      </c>
      <c r="K60" s="803" t="s">
        <v>1367</v>
      </c>
      <c r="L60" s="804" t="s">
        <v>1368</v>
      </c>
      <c r="M60" s="943" t="s">
        <v>1306</v>
      </c>
      <c r="N60" s="824" t="s">
        <v>2356</v>
      </c>
      <c r="O60" s="675">
        <v>11</v>
      </c>
      <c r="P60" s="675">
        <v>15</v>
      </c>
      <c r="Q60" s="675">
        <v>19</v>
      </c>
      <c r="R60" s="675">
        <v>16</v>
      </c>
      <c r="S60" s="675">
        <v>18</v>
      </c>
      <c r="T60" s="675">
        <v>12</v>
      </c>
      <c r="U60" s="675">
        <v>11</v>
      </c>
      <c r="V60" s="675">
        <v>13</v>
      </c>
      <c r="W60" s="675">
        <v>17</v>
      </c>
      <c r="X60" s="675">
        <v>18</v>
      </c>
      <c r="Y60" s="675">
        <v>22</v>
      </c>
      <c r="Z60" s="790">
        <v>19</v>
      </c>
      <c r="AA60" s="675">
        <f t="shared" si="7"/>
        <v>191</v>
      </c>
    </row>
    <row r="61" spans="1:28" s="800" customFormat="1" ht="94.5" thickBot="1">
      <c r="A61" s="793">
        <v>60</v>
      </c>
      <c r="B61" s="794" t="s">
        <v>2143</v>
      </c>
      <c r="C61" s="816" t="s">
        <v>2359</v>
      </c>
      <c r="D61" s="898" t="s">
        <v>536</v>
      </c>
      <c r="E61" s="816" t="s">
        <v>2329</v>
      </c>
      <c r="F61" s="793" t="s">
        <v>2327</v>
      </c>
      <c r="G61" s="899" t="s">
        <v>2389</v>
      </c>
      <c r="H61" s="811" t="s">
        <v>2154</v>
      </c>
      <c r="I61" s="812">
        <v>1399</v>
      </c>
      <c r="J61" s="813">
        <f t="shared" si="1"/>
        <v>77.722222222222229</v>
      </c>
      <c r="K61" s="803" t="s">
        <v>2403</v>
      </c>
      <c r="L61" s="900" t="s">
        <v>2456</v>
      </c>
      <c r="M61" s="946" t="s">
        <v>2501</v>
      </c>
      <c r="N61" s="902" t="s">
        <v>2470</v>
      </c>
      <c r="O61" s="797">
        <v>1</v>
      </c>
      <c r="P61" s="797">
        <v>15</v>
      </c>
      <c r="Q61" s="797">
        <v>0</v>
      </c>
      <c r="R61" s="797">
        <v>14</v>
      </c>
      <c r="S61" s="797">
        <v>11</v>
      </c>
      <c r="T61" s="797">
        <v>1</v>
      </c>
      <c r="U61" s="797">
        <v>8</v>
      </c>
      <c r="V61" s="797">
        <v>1</v>
      </c>
      <c r="W61" s="797">
        <v>1</v>
      </c>
      <c r="X61" s="797">
        <v>23</v>
      </c>
      <c r="Y61" s="797">
        <v>0</v>
      </c>
      <c r="Z61" s="797">
        <v>0</v>
      </c>
      <c r="AA61" s="797">
        <f>SUM(O61:Z61)</f>
        <v>75</v>
      </c>
      <c r="AB61" s="817"/>
    </row>
    <row r="62" spans="1:28" ht="13.35" customHeight="1">
      <c r="A62" s="664">
        <v>61</v>
      </c>
      <c r="B62" s="685" t="s">
        <v>2093</v>
      </c>
      <c r="C62" s="665" t="s">
        <v>2105</v>
      </c>
      <c r="D62" s="669" t="s">
        <v>2089</v>
      </c>
      <c r="E62" s="665" t="s">
        <v>2170</v>
      </c>
      <c r="F62" s="664" t="s">
        <v>1102</v>
      </c>
      <c r="G62" s="1444" t="s">
        <v>2027</v>
      </c>
      <c r="H62" s="766" t="s">
        <v>1966</v>
      </c>
      <c r="I62" s="809">
        <v>2080</v>
      </c>
      <c r="J62" s="810">
        <f>(I62*33.45/28.21)/18</f>
        <v>137.01996927803378</v>
      </c>
      <c r="K62" s="1450" t="s">
        <v>1357</v>
      </c>
      <c r="L62" s="1452" t="s">
        <v>297</v>
      </c>
      <c r="M62" s="1453" t="s">
        <v>2332</v>
      </c>
      <c r="N62" s="1463" t="s">
        <v>2442</v>
      </c>
      <c r="O62" s="675">
        <v>24</v>
      </c>
      <c r="P62" s="675">
        <v>22</v>
      </c>
      <c r="Q62" s="675">
        <v>25</v>
      </c>
      <c r="R62" s="675">
        <v>2</v>
      </c>
      <c r="S62" s="675">
        <v>18</v>
      </c>
      <c r="T62" s="675">
        <v>14</v>
      </c>
      <c r="U62" s="675">
        <v>18</v>
      </c>
      <c r="V62" s="675">
        <v>9</v>
      </c>
      <c r="W62" s="675">
        <v>7</v>
      </c>
      <c r="X62" s="675">
        <v>10</v>
      </c>
      <c r="Y62" s="675">
        <v>17</v>
      </c>
      <c r="Z62" s="675">
        <v>12</v>
      </c>
      <c r="AA62" s="675">
        <f t="shared" si="7"/>
        <v>178</v>
      </c>
      <c r="AB62" s="404"/>
    </row>
    <row r="63" spans="1:28" ht="14.25">
      <c r="A63" s="664">
        <v>62</v>
      </c>
      <c r="B63" s="685" t="s">
        <v>2093</v>
      </c>
      <c r="C63" s="665" t="s">
        <v>2088</v>
      </c>
      <c r="D63" s="669" t="s">
        <v>2089</v>
      </c>
      <c r="E63" s="665" t="s">
        <v>1813</v>
      </c>
      <c r="F63" s="664" t="s">
        <v>459</v>
      </c>
      <c r="G63" s="1440"/>
      <c r="H63" s="766" t="s">
        <v>1966</v>
      </c>
      <c r="I63" s="809">
        <v>987</v>
      </c>
      <c r="J63" s="810">
        <f t="shared" ref="J63:J64" si="8">(I63*33.45/28.21)/18</f>
        <v>65.018610421836229</v>
      </c>
      <c r="K63" s="1441"/>
      <c r="L63" s="1441"/>
      <c r="M63" s="1454"/>
      <c r="N63" s="1461"/>
      <c r="O63" s="675">
        <v>26</v>
      </c>
      <c r="P63" s="675">
        <v>8</v>
      </c>
      <c r="Q63" s="675">
        <v>144</v>
      </c>
      <c r="R63" s="675">
        <v>29</v>
      </c>
      <c r="S63" s="675">
        <v>14</v>
      </c>
      <c r="T63" s="675">
        <v>9</v>
      </c>
      <c r="U63" s="675">
        <v>24</v>
      </c>
      <c r="V63" s="675">
        <v>24</v>
      </c>
      <c r="W63" s="675">
        <v>18</v>
      </c>
      <c r="X63" s="675">
        <v>23</v>
      </c>
      <c r="Y63" s="790">
        <v>6</v>
      </c>
      <c r="Z63" s="790">
        <v>24</v>
      </c>
      <c r="AA63" s="675">
        <f t="shared" si="7"/>
        <v>349</v>
      </c>
      <c r="AB63" s="404"/>
    </row>
    <row r="64" spans="1:28" s="800" customFormat="1" ht="26.25" thickBot="1">
      <c r="A64" s="793">
        <v>63</v>
      </c>
      <c r="B64" s="794" t="s">
        <v>2093</v>
      </c>
      <c r="C64" s="795" t="s">
        <v>2144</v>
      </c>
      <c r="D64" s="796" t="s">
        <v>2089</v>
      </c>
      <c r="E64" s="795" t="s">
        <v>2377</v>
      </c>
      <c r="F64" s="793" t="s">
        <v>884</v>
      </c>
      <c r="G64" s="1445"/>
      <c r="H64" s="811" t="s">
        <v>1966</v>
      </c>
      <c r="I64" s="878">
        <v>3430</v>
      </c>
      <c r="J64" s="879">
        <f t="shared" si="8"/>
        <v>225.95119933829614</v>
      </c>
      <c r="K64" s="1451"/>
      <c r="L64" s="1451"/>
      <c r="M64" s="1455"/>
      <c r="N64" s="1464"/>
      <c r="O64" s="797">
        <v>17</v>
      </c>
      <c r="P64" s="797">
        <v>15</v>
      </c>
      <c r="Q64" s="797">
        <v>1</v>
      </c>
      <c r="R64" s="797">
        <v>1</v>
      </c>
      <c r="S64" s="797">
        <v>8</v>
      </c>
      <c r="T64" s="797">
        <v>2</v>
      </c>
      <c r="U64" s="797">
        <v>1</v>
      </c>
      <c r="V64" s="797">
        <v>6</v>
      </c>
      <c r="W64" s="797">
        <v>6</v>
      </c>
      <c r="X64" s="797">
        <v>9</v>
      </c>
      <c r="Y64" s="880">
        <v>7</v>
      </c>
      <c r="Z64" s="880">
        <v>0</v>
      </c>
      <c r="AA64" s="797">
        <f>SUM(O64:Z64)</f>
        <v>73</v>
      </c>
      <c r="AB64" s="799"/>
    </row>
    <row r="65" spans="1:28" ht="28.5">
      <c r="A65" s="664">
        <v>64</v>
      </c>
      <c r="B65" s="685" t="s">
        <v>2096</v>
      </c>
      <c r="C65" s="665" t="s">
        <v>2130</v>
      </c>
      <c r="D65" s="669" t="s">
        <v>2089</v>
      </c>
      <c r="E65" s="665" t="s">
        <v>85</v>
      </c>
      <c r="F65" s="664" t="s">
        <v>779</v>
      </c>
      <c r="G65" s="1440" t="s">
        <v>1048</v>
      </c>
      <c r="H65" s="766" t="s">
        <v>138</v>
      </c>
      <c r="I65" s="806">
        <v>5629</v>
      </c>
      <c r="J65" s="808">
        <f t="shared" ref="J65:J69" si="9">I65/18</f>
        <v>312.72222222222223</v>
      </c>
      <c r="K65" s="1441"/>
      <c r="L65" s="1442"/>
      <c r="M65" s="1443"/>
      <c r="N65" s="1439" t="s">
        <v>2381</v>
      </c>
      <c r="O65" s="675">
        <v>9</v>
      </c>
      <c r="P65" s="675">
        <v>24</v>
      </c>
      <c r="Q65" s="675">
        <v>36</v>
      </c>
      <c r="R65" s="675">
        <v>47</v>
      </c>
      <c r="S65" s="675">
        <v>309</v>
      </c>
      <c r="T65" s="675">
        <v>23</v>
      </c>
      <c r="U65" s="675">
        <v>29</v>
      </c>
      <c r="V65" s="675">
        <v>20</v>
      </c>
      <c r="W65" s="675">
        <v>36</v>
      </c>
      <c r="X65" s="675">
        <v>68</v>
      </c>
      <c r="Y65" s="675">
        <v>21</v>
      </c>
      <c r="Z65" s="675">
        <v>23</v>
      </c>
      <c r="AA65" s="675">
        <f t="shared" si="7"/>
        <v>645</v>
      </c>
      <c r="AB65" s="404"/>
    </row>
    <row r="66" spans="1:28" ht="28.5">
      <c r="A66" s="664">
        <v>65</v>
      </c>
      <c r="B66" s="685" t="s">
        <v>2087</v>
      </c>
      <c r="C66" s="665" t="s">
        <v>2109</v>
      </c>
      <c r="D66" s="669" t="s">
        <v>2089</v>
      </c>
      <c r="E66" s="665" t="s">
        <v>1320</v>
      </c>
      <c r="F66" s="664" t="s">
        <v>338</v>
      </c>
      <c r="G66" s="1440"/>
      <c r="H66" s="766" t="s">
        <v>1048</v>
      </c>
      <c r="I66" s="806">
        <v>4575</v>
      </c>
      <c r="J66" s="808">
        <f t="shared" si="9"/>
        <v>254.16666666666666</v>
      </c>
      <c r="K66" s="1441"/>
      <c r="L66" s="1442"/>
      <c r="M66" s="1443"/>
      <c r="N66" s="1439"/>
      <c r="O66" s="675">
        <v>97</v>
      </c>
      <c r="P66" s="675">
        <v>147</v>
      </c>
      <c r="Q66" s="675">
        <v>85</v>
      </c>
      <c r="R66" s="675">
        <v>48</v>
      </c>
      <c r="S66" s="675">
        <v>145</v>
      </c>
      <c r="T66" s="675">
        <v>56</v>
      </c>
      <c r="U66" s="675">
        <v>52</v>
      </c>
      <c r="V66" s="675">
        <v>140</v>
      </c>
      <c r="W66" s="675">
        <v>50</v>
      </c>
      <c r="X66" s="675">
        <v>162</v>
      </c>
      <c r="Y66" s="790">
        <v>67</v>
      </c>
      <c r="Z66" s="790">
        <v>84</v>
      </c>
      <c r="AA66" s="675">
        <f t="shared" si="7"/>
        <v>1133</v>
      </c>
      <c r="AB66" s="404"/>
    </row>
    <row r="67" spans="1:28" ht="14.25">
      <c r="A67" s="664">
        <v>66</v>
      </c>
      <c r="B67" s="685" t="s">
        <v>2093</v>
      </c>
      <c r="C67" s="665" t="s">
        <v>2098</v>
      </c>
      <c r="D67" s="669" t="s">
        <v>2089</v>
      </c>
      <c r="E67" s="665" t="s">
        <v>1816</v>
      </c>
      <c r="F67" s="664" t="s">
        <v>883</v>
      </c>
      <c r="G67" s="1440"/>
      <c r="H67" s="766" t="s">
        <v>1048</v>
      </c>
      <c r="I67" s="806">
        <v>2202</v>
      </c>
      <c r="J67" s="808">
        <f t="shared" si="9"/>
        <v>122.33333333333333</v>
      </c>
      <c r="K67" s="1441"/>
      <c r="L67" s="1442"/>
      <c r="M67" s="1443"/>
      <c r="N67" s="1439"/>
      <c r="O67" s="675">
        <v>34</v>
      </c>
      <c r="P67" s="675">
        <v>11</v>
      </c>
      <c r="Q67" s="675">
        <v>17</v>
      </c>
      <c r="R67" s="675">
        <v>4</v>
      </c>
      <c r="S67" s="675">
        <v>11</v>
      </c>
      <c r="T67" s="675">
        <v>16</v>
      </c>
      <c r="U67" s="675">
        <v>15</v>
      </c>
      <c r="V67" s="675">
        <v>9</v>
      </c>
      <c r="W67" s="675">
        <v>20</v>
      </c>
      <c r="X67" s="675">
        <v>3</v>
      </c>
      <c r="Y67" s="790">
        <v>14</v>
      </c>
      <c r="Z67" s="790">
        <v>16</v>
      </c>
      <c r="AA67" s="675">
        <f t="shared" si="7"/>
        <v>170</v>
      </c>
      <c r="AB67" s="404"/>
    </row>
    <row r="68" spans="1:28" ht="28.5">
      <c r="A68" s="664">
        <v>67</v>
      </c>
      <c r="B68" s="685" t="s">
        <v>2107</v>
      </c>
      <c r="C68" s="665" t="s">
        <v>2185</v>
      </c>
      <c r="D68" s="669" t="s">
        <v>2089</v>
      </c>
      <c r="E68" s="665" t="s">
        <v>1817</v>
      </c>
      <c r="F68" s="664" t="s">
        <v>1077</v>
      </c>
      <c r="G68" s="1440"/>
      <c r="H68" s="766" t="s">
        <v>1048</v>
      </c>
      <c r="I68" s="806">
        <v>7604</v>
      </c>
      <c r="J68" s="808">
        <f t="shared" si="9"/>
        <v>422.44444444444446</v>
      </c>
      <c r="K68" s="1441"/>
      <c r="L68" s="1442"/>
      <c r="M68" s="1443"/>
      <c r="N68" s="1439"/>
      <c r="O68" s="675">
        <v>119</v>
      </c>
      <c r="P68" s="675">
        <v>42</v>
      </c>
      <c r="Q68" s="675">
        <v>60</v>
      </c>
      <c r="R68" s="675">
        <v>103</v>
      </c>
      <c r="S68" s="675">
        <v>61</v>
      </c>
      <c r="T68" s="675">
        <v>52</v>
      </c>
      <c r="U68" s="675">
        <v>107</v>
      </c>
      <c r="V68" s="675">
        <v>88</v>
      </c>
      <c r="W68" s="675">
        <v>137</v>
      </c>
      <c r="X68" s="675">
        <v>58</v>
      </c>
      <c r="Y68" s="790">
        <v>93</v>
      </c>
      <c r="Z68" s="790">
        <v>98</v>
      </c>
      <c r="AA68" s="675">
        <f t="shared" si="7"/>
        <v>1018</v>
      </c>
      <c r="AB68" s="404"/>
    </row>
    <row r="69" spans="1:28" ht="28.5">
      <c r="A69" s="664">
        <v>68</v>
      </c>
      <c r="B69" s="685" t="s">
        <v>2096</v>
      </c>
      <c r="C69" s="665" t="s">
        <v>2186</v>
      </c>
      <c r="D69" s="669" t="s">
        <v>2089</v>
      </c>
      <c r="E69" s="665" t="s">
        <v>2171</v>
      </c>
      <c r="F69" s="664" t="s">
        <v>434</v>
      </c>
      <c r="G69" s="1440"/>
      <c r="H69" s="766" t="s">
        <v>1048</v>
      </c>
      <c r="I69" s="806">
        <v>3878</v>
      </c>
      <c r="J69" s="808">
        <f t="shared" si="9"/>
        <v>215.44444444444446</v>
      </c>
      <c r="K69" s="1441"/>
      <c r="L69" s="1442"/>
      <c r="M69" s="1443"/>
      <c r="N69" s="1439"/>
      <c r="O69" s="675">
        <v>62</v>
      </c>
      <c r="P69" s="675">
        <v>47</v>
      </c>
      <c r="Q69" s="675">
        <v>20</v>
      </c>
      <c r="R69" s="675">
        <v>51</v>
      </c>
      <c r="S69" s="675">
        <v>35</v>
      </c>
      <c r="T69" s="675">
        <v>117</v>
      </c>
      <c r="U69" s="675">
        <v>50</v>
      </c>
      <c r="V69" s="675">
        <v>119</v>
      </c>
      <c r="W69" s="675">
        <v>119</v>
      </c>
      <c r="X69" s="675">
        <v>24</v>
      </c>
      <c r="Y69" s="790">
        <v>51</v>
      </c>
      <c r="Z69" s="790">
        <v>53</v>
      </c>
      <c r="AA69" s="675">
        <f t="shared" si="7"/>
        <v>748</v>
      </c>
      <c r="AB69" s="404"/>
    </row>
    <row r="70" spans="1:28" ht="14.25">
      <c r="I70" s="807" t="s">
        <v>2411</v>
      </c>
    </row>
    <row r="71" spans="1:28">
      <c r="A71" s="687"/>
      <c r="B71" s="687"/>
      <c r="C71" s="687"/>
      <c r="D71" s="687"/>
      <c r="F71" s="687"/>
      <c r="K71" s="687"/>
      <c r="L71" s="687"/>
      <c r="M71" s="687"/>
      <c r="N71" s="687"/>
      <c r="O71" s="687"/>
      <c r="P71" s="687"/>
      <c r="Q71" s="791"/>
      <c r="R71" s="687"/>
      <c r="S71" s="687"/>
      <c r="T71" s="687"/>
      <c r="U71" s="687"/>
      <c r="V71" s="645"/>
      <c r="W71" s="645"/>
      <c r="X71" s="687"/>
      <c r="AA71" s="687"/>
      <c r="AB71" s="687"/>
    </row>
    <row r="88" spans="2:2" ht="13.5">
      <c r="B88" s="765" t="s">
        <v>2435</v>
      </c>
    </row>
  </sheetData>
  <sortState ref="A2:Z7">
    <sortCondition ref="E2:E7"/>
  </sortState>
  <mergeCells count="55">
    <mergeCell ref="L24:L27"/>
    <mergeCell ref="G24:G27"/>
    <mergeCell ref="M24:M27"/>
    <mergeCell ref="N24:N27"/>
    <mergeCell ref="G28:G33"/>
    <mergeCell ref="K28:K33"/>
    <mergeCell ref="L28:L33"/>
    <mergeCell ref="M28:M33"/>
    <mergeCell ref="N28:N33"/>
    <mergeCell ref="N56:N57"/>
    <mergeCell ref="N62:N64"/>
    <mergeCell ref="N37:N39"/>
    <mergeCell ref="K9:K15"/>
    <mergeCell ref="L9:L15"/>
    <mergeCell ref="M9:M15"/>
    <mergeCell ref="N9:N15"/>
    <mergeCell ref="K16:K23"/>
    <mergeCell ref="L16:L23"/>
    <mergeCell ref="M16:M23"/>
    <mergeCell ref="N16:N23"/>
    <mergeCell ref="K24:K27"/>
    <mergeCell ref="K51:K52"/>
    <mergeCell ref="L51:L52"/>
    <mergeCell ref="M51:M52"/>
    <mergeCell ref="M56:M57"/>
    <mergeCell ref="L56:L57"/>
    <mergeCell ref="K56:K57"/>
    <mergeCell ref="N2:N8"/>
    <mergeCell ref="K62:K64"/>
    <mergeCell ref="L62:L64"/>
    <mergeCell ref="M62:M64"/>
    <mergeCell ref="K2:K8"/>
    <mergeCell ref="L2:L8"/>
    <mergeCell ref="M2:M8"/>
    <mergeCell ref="K35:K36"/>
    <mergeCell ref="L35:L36"/>
    <mergeCell ref="M35:M36"/>
    <mergeCell ref="K37:K39"/>
    <mergeCell ref="L37:L39"/>
    <mergeCell ref="M37:M39"/>
    <mergeCell ref="N35:N36"/>
    <mergeCell ref="G62:G64"/>
    <mergeCell ref="G2:G8"/>
    <mergeCell ref="G9:G15"/>
    <mergeCell ref="G35:G36"/>
    <mergeCell ref="G37:G39"/>
    <mergeCell ref="G16:G23"/>
    <mergeCell ref="G51:G52"/>
    <mergeCell ref="G53:G54"/>
    <mergeCell ref="G56:G57"/>
    <mergeCell ref="N65:N69"/>
    <mergeCell ref="G65:G69"/>
    <mergeCell ref="K65:K69"/>
    <mergeCell ref="L65:L69"/>
    <mergeCell ref="M65:M69"/>
  </mergeCells>
  <phoneticPr fontId="11" type="noConversion"/>
  <hyperlinks>
    <hyperlink ref="K1" r:id="rId1" display="http://highwire.stanford.edu/librarians/"/>
    <hyperlink ref="M43" r:id="rId2"/>
    <hyperlink ref="M45" r:id="rId3"/>
    <hyperlink ref="M46" r:id="rId4" location="pageview_count"/>
    <hyperlink ref="M50" r:id="rId5"/>
    <hyperlink ref="M54" r:id="rId6"/>
    <hyperlink ref="M53" r:id="rId7"/>
    <hyperlink ref="M58" r:id="rId8"/>
    <hyperlink ref="M48" r:id="rId9"/>
    <hyperlink ref="K45" r:id="rId10"/>
    <hyperlink ref="K50" r:id="rId11"/>
    <hyperlink ref="M44" r:id="rId12"/>
    <hyperlink ref="K42" r:id="rId13"/>
    <hyperlink ref="M51" r:id="rId14"/>
    <hyperlink ref="M55" r:id="rId15"/>
    <hyperlink ref="M60" r:id="rId16"/>
    <hyperlink ref="M49" r:id="rId17"/>
    <hyperlink ref="M37" r:id="rId18"/>
    <hyperlink ref="M62" r:id="rId19"/>
    <hyperlink ref="M40" r:id="rId20"/>
    <hyperlink ref="M2" r:id="rId21"/>
    <hyperlink ref="M28" r:id="rId22"/>
    <hyperlink ref="M42" r:id="rId23"/>
    <hyperlink ref="M16" r:id="rId24"/>
    <hyperlink ref="M35" r:id="rId25"/>
    <hyperlink ref="M61" r:id="rId26"/>
    <hyperlink ref="K56" r:id="rId27"/>
    <hyperlink ref="M56" r:id="rId28"/>
    <hyperlink ref="K62" r:id="rId29"/>
    <hyperlink ref="M47" r:id="rId30"/>
    <hyperlink ref="K16" r:id="rId31"/>
    <hyperlink ref="K61" r:id="rId32"/>
    <hyperlink ref="L16" r:id="rId33"/>
    <hyperlink ref="K37" r:id="rId34"/>
    <hyperlink ref="K40" r:id="rId35"/>
    <hyperlink ref="M9" r:id="rId36"/>
    <hyperlink ref="K48" r:id="rId37"/>
  </hyperlinks>
  <pageMargins left="0.75" right="0.75" top="1" bottom="1" header="0.5" footer="0.5"/>
  <pageSetup paperSize="9" orientation="portrait" r:id="rId38"/>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G375"/>
  <sheetViews>
    <sheetView topLeftCell="B1" zoomScale="115" zoomScaleNormal="115" workbookViewId="0">
      <selection activeCell="B2" sqref="A2:XFD282"/>
    </sheetView>
  </sheetViews>
  <sheetFormatPr defaultColWidth="8.75" defaultRowHeight="16.7" customHeight="1"/>
  <cols>
    <col min="1" max="1" width="9.75" style="911" hidden="1" customWidth="1"/>
    <col min="2" max="2" width="52.25" style="911" customWidth="1"/>
    <col min="3" max="3" width="12.25" style="911" bestFit="1" customWidth="1"/>
    <col min="4" max="4" width="14.875" style="911" customWidth="1"/>
    <col min="5" max="5" width="15" style="911" bestFit="1" customWidth="1"/>
    <col min="6" max="6" width="14" style="911" bestFit="1" customWidth="1"/>
    <col min="7" max="7" width="56.75" style="951" hidden="1" customWidth="1"/>
    <col min="8" max="16384" width="8.75" style="911"/>
  </cols>
  <sheetData>
    <row r="1" spans="1:7" ht="16.7" customHeight="1">
      <c r="A1" s="1477" t="s">
        <v>2743</v>
      </c>
      <c r="B1" s="1477"/>
      <c r="C1" s="1477"/>
      <c r="D1" s="1477"/>
      <c r="E1" s="1477"/>
      <c r="F1" s="1477"/>
    </row>
    <row r="2" spans="1:7" ht="16.7" hidden="1" customHeight="1">
      <c r="B2" s="1095" t="s">
        <v>1060</v>
      </c>
      <c r="C2" s="1095"/>
      <c r="D2" s="1095"/>
      <c r="E2" s="1095"/>
      <c r="F2" s="1095"/>
    </row>
    <row r="3" spans="1:7" ht="16.7" hidden="1" customHeight="1">
      <c r="B3" s="1119" t="s">
        <v>1061</v>
      </c>
      <c r="C3" s="1120" t="s">
        <v>369</v>
      </c>
      <c r="D3" s="1120" t="s">
        <v>499</v>
      </c>
      <c r="E3" s="1120" t="s">
        <v>2655</v>
      </c>
      <c r="F3" s="1120" t="s">
        <v>366</v>
      </c>
    </row>
    <row r="4" spans="1:7" ht="16.7" hidden="1" customHeight="1">
      <c r="B4" s="1117" t="s">
        <v>2191</v>
      </c>
      <c r="C4" s="904"/>
      <c r="D4" s="904"/>
      <c r="E4" s="954">
        <v>2105</v>
      </c>
      <c r="F4" s="954">
        <v>1269</v>
      </c>
      <c r="G4" s="955" t="s">
        <v>856</v>
      </c>
    </row>
    <row r="5" spans="1:7" ht="16.7" hidden="1" customHeight="1">
      <c r="B5" s="1117" t="s">
        <v>2192</v>
      </c>
      <c r="C5" s="954">
        <v>116</v>
      </c>
      <c r="D5" s="954">
        <v>238</v>
      </c>
      <c r="E5" s="954">
        <v>1818</v>
      </c>
      <c r="F5" s="904"/>
      <c r="G5" s="951" t="s">
        <v>2293</v>
      </c>
    </row>
    <row r="6" spans="1:7" ht="16.7" hidden="1" customHeight="1">
      <c r="B6" s="1117" t="s">
        <v>1383</v>
      </c>
      <c r="C6" s="954">
        <v>44</v>
      </c>
      <c r="D6" s="954">
        <v>160</v>
      </c>
      <c r="E6" s="954">
        <v>1626</v>
      </c>
      <c r="F6" s="904"/>
      <c r="G6" s="951" t="s">
        <v>1349</v>
      </c>
    </row>
    <row r="7" spans="1:7" ht="16.7" hidden="1" customHeight="1">
      <c r="B7" s="1117" t="s">
        <v>1384</v>
      </c>
      <c r="C7" s="954">
        <v>4</v>
      </c>
      <c r="D7" s="904"/>
      <c r="E7" s="954">
        <v>27</v>
      </c>
      <c r="F7" s="904"/>
      <c r="G7" s="951" t="s">
        <v>1349</v>
      </c>
    </row>
    <row r="8" spans="1:7" ht="16.7" hidden="1" customHeight="1">
      <c r="B8" s="1118" t="s">
        <v>2510</v>
      </c>
      <c r="C8" s="954">
        <v>9</v>
      </c>
      <c r="D8" s="954">
        <v>932</v>
      </c>
      <c r="E8" s="904"/>
      <c r="F8" s="904"/>
      <c r="G8" s="957" t="s">
        <v>2509</v>
      </c>
    </row>
    <row r="9" spans="1:7" ht="16.7" hidden="1" customHeight="1">
      <c r="B9" s="1116" t="s">
        <v>2627</v>
      </c>
      <c r="C9" s="954">
        <v>55</v>
      </c>
      <c r="D9" s="954">
        <v>925</v>
      </c>
      <c r="E9" s="904"/>
      <c r="F9" s="904"/>
      <c r="G9" s="1076" t="s">
        <v>2630</v>
      </c>
    </row>
    <row r="10" spans="1:7" ht="16.7" hidden="1" customHeight="1">
      <c r="B10" s="1071" t="s">
        <v>485</v>
      </c>
      <c r="C10" s="904"/>
      <c r="D10" s="954">
        <v>992</v>
      </c>
      <c r="E10" s="904"/>
      <c r="F10" s="954">
        <v>464</v>
      </c>
      <c r="G10" s="955" t="s">
        <v>856</v>
      </c>
    </row>
    <row r="11" spans="1:7" ht="16.7" hidden="1" customHeight="1">
      <c r="B11" s="1071" t="s">
        <v>443</v>
      </c>
      <c r="C11" s="904"/>
      <c r="D11" s="904"/>
      <c r="E11" s="904"/>
      <c r="F11" s="954">
        <v>1347</v>
      </c>
      <c r="G11" s="951" t="s">
        <v>2292</v>
      </c>
    </row>
    <row r="12" spans="1:7" ht="16.7" hidden="1" customHeight="1">
      <c r="B12" s="1116" t="s">
        <v>218</v>
      </c>
      <c r="C12" s="904"/>
      <c r="D12" s="954">
        <v>84</v>
      </c>
      <c r="E12" s="904"/>
      <c r="F12" s="953"/>
      <c r="G12" s="955" t="s">
        <v>2290</v>
      </c>
    </row>
    <row r="13" spans="1:7" ht="16.7" hidden="1" customHeight="1">
      <c r="B13" s="1071" t="s">
        <v>2193</v>
      </c>
      <c r="C13" s="904"/>
      <c r="D13" s="954">
        <v>13014</v>
      </c>
      <c r="E13" s="954">
        <v>3015</v>
      </c>
      <c r="F13" s="954">
        <v>3704</v>
      </c>
      <c r="G13" s="955" t="s">
        <v>856</v>
      </c>
    </row>
    <row r="14" spans="1:7" ht="16.7" hidden="1" customHeight="1">
      <c r="B14" s="1071" t="s">
        <v>1946</v>
      </c>
      <c r="C14" s="904"/>
      <c r="D14" s="954">
        <v>3054</v>
      </c>
      <c r="E14" s="954">
        <v>28512</v>
      </c>
      <c r="F14" s="904"/>
      <c r="G14" s="1075" t="s">
        <v>2680</v>
      </c>
    </row>
    <row r="15" spans="1:7" ht="16.7" hidden="1" customHeight="1">
      <c r="B15" s="1071" t="s">
        <v>2683</v>
      </c>
      <c r="C15" s="954">
        <v>593</v>
      </c>
      <c r="D15" s="904"/>
      <c r="E15" s="954">
        <v>6702</v>
      </c>
      <c r="F15" s="904"/>
      <c r="G15" s="951" t="s">
        <v>2288</v>
      </c>
    </row>
    <row r="16" spans="1:7" ht="16.7" hidden="1" customHeight="1">
      <c r="B16" s="1073" t="s">
        <v>2416</v>
      </c>
      <c r="C16" s="953"/>
      <c r="D16" s="954">
        <v>1</v>
      </c>
      <c r="E16" s="904"/>
      <c r="F16" s="954">
        <v>93</v>
      </c>
      <c r="G16" s="957" t="s">
        <v>2415</v>
      </c>
    </row>
    <row r="17" spans="2:7" ht="16.7" hidden="1" customHeight="1">
      <c r="B17" s="1074" t="s">
        <v>2522</v>
      </c>
      <c r="C17" s="954">
        <v>76</v>
      </c>
      <c r="D17" s="954">
        <v>198</v>
      </c>
      <c r="E17" s="904"/>
      <c r="F17" s="954">
        <v>627</v>
      </c>
      <c r="G17" s="957" t="s">
        <v>2513</v>
      </c>
    </row>
    <row r="18" spans="2:7" ht="16.7" hidden="1" customHeight="1">
      <c r="B18" s="1116" t="s">
        <v>215</v>
      </c>
      <c r="C18" s="953"/>
      <c r="D18" s="954">
        <v>1153</v>
      </c>
      <c r="E18" s="904"/>
      <c r="F18" s="904"/>
      <c r="G18" s="955" t="s">
        <v>856</v>
      </c>
    </row>
    <row r="19" spans="2:7" ht="16.7" hidden="1" customHeight="1">
      <c r="B19" s="1117" t="s">
        <v>2286</v>
      </c>
      <c r="C19" s="954">
        <v>168</v>
      </c>
      <c r="D19" s="954">
        <v>1713</v>
      </c>
      <c r="E19" s="954">
        <v>180</v>
      </c>
      <c r="F19" s="954">
        <v>137</v>
      </c>
      <c r="G19" s="956" t="s">
        <v>856</v>
      </c>
    </row>
    <row r="20" spans="2:7" ht="16.7" hidden="1" customHeight="1">
      <c r="B20" s="1071" t="s">
        <v>2284</v>
      </c>
      <c r="C20" s="904"/>
      <c r="D20" s="904"/>
      <c r="E20" s="954">
        <v>14574</v>
      </c>
      <c r="F20" s="904"/>
      <c r="G20" s="956" t="s">
        <v>856</v>
      </c>
    </row>
    <row r="21" spans="2:7" ht="16.7" hidden="1" customHeight="1">
      <c r="B21" s="1071" t="s">
        <v>2744</v>
      </c>
      <c r="C21" s="954">
        <v>1939</v>
      </c>
      <c r="D21" s="954">
        <v>948</v>
      </c>
      <c r="E21" s="954">
        <v>3186</v>
      </c>
      <c r="F21" s="904"/>
      <c r="G21" s="951" t="s">
        <v>2287</v>
      </c>
    </row>
    <row r="22" spans="2:7" ht="16.7" hidden="1" customHeight="1">
      <c r="B22" s="1117" t="s">
        <v>1507</v>
      </c>
      <c r="C22" s="904"/>
      <c r="D22" s="954">
        <v>11593</v>
      </c>
      <c r="E22" s="954">
        <v>28792</v>
      </c>
      <c r="F22" s="954">
        <v>5759</v>
      </c>
      <c r="G22" s="956" t="s">
        <v>2291</v>
      </c>
    </row>
    <row r="23" spans="2:7" ht="16.7" hidden="1" customHeight="1">
      <c r="B23" s="1117" t="s">
        <v>2198</v>
      </c>
      <c r="C23" s="954">
        <v>5</v>
      </c>
      <c r="D23" s="954">
        <v>22</v>
      </c>
      <c r="E23" s="904"/>
      <c r="F23" s="904"/>
      <c r="G23" s="951" t="s">
        <v>2288</v>
      </c>
    </row>
    <row r="24" spans="2:7" ht="16.7" hidden="1" customHeight="1">
      <c r="B24" s="1072" t="s">
        <v>2196</v>
      </c>
      <c r="C24" s="954">
        <v>100</v>
      </c>
      <c r="D24" s="954">
        <v>224</v>
      </c>
      <c r="E24" s="904"/>
      <c r="F24" s="954">
        <v>95</v>
      </c>
      <c r="G24" s="951" t="s">
        <v>1054</v>
      </c>
    </row>
    <row r="25" spans="2:7" ht="16.7" hidden="1" customHeight="1">
      <c r="B25" s="1071" t="s">
        <v>2197</v>
      </c>
      <c r="C25" s="954">
        <v>48</v>
      </c>
      <c r="D25" s="954">
        <v>79</v>
      </c>
      <c r="E25" s="904"/>
      <c r="F25" s="954">
        <v>66</v>
      </c>
      <c r="G25" s="951" t="s">
        <v>1053</v>
      </c>
    </row>
    <row r="26" spans="2:7" ht="16.7" hidden="1" customHeight="1">
      <c r="B26" s="912" t="s">
        <v>2625</v>
      </c>
      <c r="C26" s="954">
        <v>811</v>
      </c>
      <c r="D26" s="954">
        <v>115975</v>
      </c>
      <c r="E26" s="904"/>
      <c r="F26" s="904"/>
      <c r="G26" s="1075" t="s">
        <v>2628</v>
      </c>
    </row>
    <row r="27" spans="2:7" ht="16.7" hidden="1" customHeight="1">
      <c r="B27" s="912" t="s">
        <v>2626</v>
      </c>
      <c r="C27" s="954">
        <v>78</v>
      </c>
      <c r="D27" s="954">
        <v>1874</v>
      </c>
      <c r="E27" s="904"/>
      <c r="F27" s="904"/>
      <c r="G27" s="1075" t="s">
        <v>2629</v>
      </c>
    </row>
    <row r="28" spans="2:7" ht="16.7" hidden="1" customHeight="1">
      <c r="B28" s="1116" t="s">
        <v>2722</v>
      </c>
      <c r="C28" s="904"/>
      <c r="D28" s="954">
        <v>33</v>
      </c>
      <c r="E28" s="954">
        <v>409</v>
      </c>
      <c r="F28" s="904"/>
      <c r="G28" s="1075" t="s">
        <v>2629</v>
      </c>
    </row>
    <row r="29" spans="2:7" ht="16.7" hidden="1" customHeight="1">
      <c r="B29" s="912" t="s">
        <v>2682</v>
      </c>
      <c r="C29" s="904"/>
      <c r="D29" s="904"/>
      <c r="E29" s="954">
        <v>1004</v>
      </c>
      <c r="F29" s="904"/>
      <c r="G29" s="1075" t="s">
        <v>2631</v>
      </c>
    </row>
    <row r="30" spans="2:7" ht="16.7" hidden="1" customHeight="1">
      <c r="B30" s="912" t="s">
        <v>2745</v>
      </c>
      <c r="C30" s="904"/>
      <c r="D30" s="954">
        <v>3</v>
      </c>
      <c r="E30" s="904"/>
      <c r="F30" s="954">
        <v>19</v>
      </c>
      <c r="G30" s="1075" t="s">
        <v>2746</v>
      </c>
    </row>
    <row r="31" spans="2:7" ht="16.7" hidden="1" customHeight="1">
      <c r="B31" s="912" t="s">
        <v>2747</v>
      </c>
      <c r="C31" s="904"/>
      <c r="D31" s="904"/>
      <c r="E31" s="954">
        <v>1021</v>
      </c>
      <c r="F31" s="904"/>
      <c r="G31" s="1075" t="s">
        <v>2746</v>
      </c>
    </row>
    <row r="32" spans="2:7" ht="16.7" hidden="1" customHeight="1"/>
    <row r="33" spans="2:7" ht="16.7" hidden="1" customHeight="1"/>
    <row r="34" spans="2:7" ht="16.7" hidden="1" customHeight="1">
      <c r="B34" s="1095" t="s">
        <v>487</v>
      </c>
      <c r="C34" s="1095"/>
      <c r="D34" s="1095"/>
      <c r="E34" s="1095"/>
      <c r="F34" s="1095"/>
    </row>
    <row r="35" spans="2:7" ht="16.7" hidden="1" customHeight="1">
      <c r="B35" s="1119" t="s">
        <v>1061</v>
      </c>
      <c r="C35" s="1120" t="s">
        <v>369</v>
      </c>
      <c r="D35" s="1120" t="s">
        <v>499</v>
      </c>
      <c r="E35" s="1120" t="s">
        <v>2655</v>
      </c>
      <c r="F35" s="1120" t="s">
        <v>366</v>
      </c>
    </row>
    <row r="36" spans="2:7" ht="16.7" hidden="1" customHeight="1">
      <c r="B36" s="1117" t="s">
        <v>2191</v>
      </c>
      <c r="C36" s="904"/>
      <c r="D36" s="904"/>
      <c r="E36" s="954">
        <v>2044</v>
      </c>
      <c r="F36" s="954">
        <v>1356</v>
      </c>
      <c r="G36" s="955" t="s">
        <v>856</v>
      </c>
    </row>
    <row r="37" spans="2:7" ht="16.7" hidden="1" customHeight="1">
      <c r="B37" s="1117" t="s">
        <v>2192</v>
      </c>
      <c r="C37" s="954">
        <v>98</v>
      </c>
      <c r="D37" s="954">
        <v>203</v>
      </c>
      <c r="E37" s="954">
        <v>2053</v>
      </c>
      <c r="F37" s="904"/>
      <c r="G37" s="951" t="s">
        <v>2293</v>
      </c>
    </row>
    <row r="38" spans="2:7" ht="16.7" hidden="1" customHeight="1">
      <c r="B38" s="1117" t="s">
        <v>1383</v>
      </c>
      <c r="C38" s="954">
        <v>50</v>
      </c>
      <c r="D38" s="954">
        <v>153</v>
      </c>
      <c r="E38" s="954">
        <v>1921</v>
      </c>
      <c r="F38" s="904"/>
      <c r="G38" s="951" t="s">
        <v>1349</v>
      </c>
    </row>
    <row r="39" spans="2:7" ht="16.7" hidden="1" customHeight="1">
      <c r="B39" s="1117" t="s">
        <v>1384</v>
      </c>
      <c r="C39" s="954">
        <v>4</v>
      </c>
      <c r="D39" s="904"/>
      <c r="E39" s="954">
        <v>27</v>
      </c>
      <c r="F39" s="904"/>
      <c r="G39" s="951" t="s">
        <v>1349</v>
      </c>
    </row>
    <row r="40" spans="2:7" ht="16.7" hidden="1" customHeight="1">
      <c r="B40" s="1118" t="s">
        <v>2510</v>
      </c>
      <c r="C40" s="954">
        <v>6</v>
      </c>
      <c r="D40" s="954">
        <v>94</v>
      </c>
      <c r="E40" s="904"/>
      <c r="F40" s="904"/>
      <c r="G40" s="957" t="s">
        <v>2509</v>
      </c>
    </row>
    <row r="41" spans="2:7" ht="16.7" hidden="1" customHeight="1">
      <c r="B41" s="1116" t="s">
        <v>2627</v>
      </c>
      <c r="C41" s="954">
        <v>39</v>
      </c>
      <c r="D41" s="954">
        <v>431</v>
      </c>
      <c r="E41" s="904"/>
      <c r="F41" s="904"/>
      <c r="G41" s="1076" t="s">
        <v>2630</v>
      </c>
    </row>
    <row r="42" spans="2:7" ht="16.7" hidden="1" customHeight="1">
      <c r="B42" s="1071" t="s">
        <v>485</v>
      </c>
      <c r="C42" s="904"/>
      <c r="D42" s="954">
        <v>862</v>
      </c>
      <c r="E42" s="904"/>
      <c r="F42" s="954">
        <v>452</v>
      </c>
      <c r="G42" s="955" t="s">
        <v>856</v>
      </c>
    </row>
    <row r="43" spans="2:7" ht="16.7" hidden="1" customHeight="1">
      <c r="B43" s="1071" t="s">
        <v>443</v>
      </c>
      <c r="C43" s="904"/>
      <c r="D43" s="904"/>
      <c r="E43" s="904"/>
      <c r="F43" s="954">
        <v>2035</v>
      </c>
      <c r="G43" s="951" t="s">
        <v>2292</v>
      </c>
    </row>
    <row r="44" spans="2:7" ht="16.7" hidden="1" customHeight="1">
      <c r="B44" s="1116" t="s">
        <v>218</v>
      </c>
      <c r="C44" s="904"/>
      <c r="D44" s="954">
        <v>44</v>
      </c>
      <c r="E44" s="904"/>
      <c r="F44" s="953"/>
      <c r="G44" s="955" t="s">
        <v>2290</v>
      </c>
    </row>
    <row r="45" spans="2:7" ht="16.7" hidden="1" customHeight="1">
      <c r="B45" s="1071" t="s">
        <v>2193</v>
      </c>
      <c r="C45" s="904"/>
      <c r="D45" s="954">
        <v>13339</v>
      </c>
      <c r="E45" s="954">
        <v>2814</v>
      </c>
      <c r="F45" s="954">
        <v>4077</v>
      </c>
      <c r="G45" s="955" t="s">
        <v>856</v>
      </c>
    </row>
    <row r="46" spans="2:7" ht="16.7" hidden="1" customHeight="1">
      <c r="B46" s="1071" t="s">
        <v>1946</v>
      </c>
      <c r="C46" s="904"/>
      <c r="D46" s="954">
        <v>3498</v>
      </c>
      <c r="E46" s="954">
        <v>29396</v>
      </c>
      <c r="F46" s="904"/>
      <c r="G46" s="1075" t="s">
        <v>2680</v>
      </c>
    </row>
    <row r="47" spans="2:7" ht="16.7" hidden="1" customHeight="1">
      <c r="B47" s="1071" t="s">
        <v>2683</v>
      </c>
      <c r="C47" s="954">
        <v>426</v>
      </c>
      <c r="D47" s="904"/>
      <c r="E47" s="954">
        <v>4703</v>
      </c>
      <c r="F47" s="904"/>
      <c r="G47" s="951" t="s">
        <v>2288</v>
      </c>
    </row>
    <row r="48" spans="2:7" ht="16.7" hidden="1" customHeight="1">
      <c r="B48" s="1073" t="s">
        <v>2416</v>
      </c>
      <c r="C48" s="953"/>
      <c r="D48" s="954">
        <v>3</v>
      </c>
      <c r="E48" s="904"/>
      <c r="F48" s="954">
        <v>113</v>
      </c>
      <c r="G48" s="957" t="s">
        <v>2415</v>
      </c>
    </row>
    <row r="49" spans="2:7" ht="16.7" hidden="1" customHeight="1">
      <c r="B49" s="1074" t="s">
        <v>2522</v>
      </c>
      <c r="C49" s="954">
        <v>49</v>
      </c>
      <c r="D49" s="954">
        <v>127</v>
      </c>
      <c r="E49" s="904"/>
      <c r="F49" s="954">
        <v>478</v>
      </c>
      <c r="G49" s="957" t="s">
        <v>2513</v>
      </c>
    </row>
    <row r="50" spans="2:7" ht="16.7" hidden="1" customHeight="1">
      <c r="B50" s="1116" t="s">
        <v>215</v>
      </c>
      <c r="C50" s="953"/>
      <c r="D50" s="954">
        <v>1224</v>
      </c>
      <c r="E50" s="904"/>
      <c r="F50" s="904"/>
      <c r="G50" s="955" t="s">
        <v>856</v>
      </c>
    </row>
    <row r="51" spans="2:7" ht="16.7" hidden="1" customHeight="1">
      <c r="B51" s="1117" t="s">
        <v>2286</v>
      </c>
      <c r="C51" s="954">
        <v>141</v>
      </c>
      <c r="D51" s="954">
        <v>3166</v>
      </c>
      <c r="E51" s="954">
        <v>363</v>
      </c>
      <c r="F51" s="954">
        <v>283</v>
      </c>
      <c r="G51" s="956" t="s">
        <v>856</v>
      </c>
    </row>
    <row r="52" spans="2:7" ht="16.7" hidden="1" customHeight="1">
      <c r="B52" s="1071" t="s">
        <v>2284</v>
      </c>
      <c r="C52" s="904"/>
      <c r="D52" s="904"/>
      <c r="E52" s="954">
        <v>15541</v>
      </c>
      <c r="F52" s="904"/>
      <c r="G52" s="956" t="s">
        <v>856</v>
      </c>
    </row>
    <row r="53" spans="2:7" ht="16.7" hidden="1" customHeight="1">
      <c r="B53" s="1071" t="s">
        <v>2744</v>
      </c>
      <c r="C53" s="954">
        <v>2729</v>
      </c>
      <c r="D53" s="954">
        <v>1157</v>
      </c>
      <c r="E53" s="954">
        <v>4047</v>
      </c>
      <c r="F53" s="904"/>
      <c r="G53" s="951" t="s">
        <v>2287</v>
      </c>
    </row>
    <row r="54" spans="2:7" ht="16.7" hidden="1" customHeight="1">
      <c r="B54" s="1117" t="s">
        <v>1507</v>
      </c>
      <c r="C54" s="904"/>
      <c r="D54" s="954">
        <v>11564</v>
      </c>
      <c r="E54" s="954">
        <v>35148</v>
      </c>
      <c r="F54" s="954">
        <v>5503</v>
      </c>
      <c r="G54" s="956" t="s">
        <v>2291</v>
      </c>
    </row>
    <row r="55" spans="2:7" ht="16.7" hidden="1" customHeight="1">
      <c r="B55" s="1117" t="s">
        <v>2198</v>
      </c>
      <c r="C55" s="954">
        <v>3</v>
      </c>
      <c r="D55" s="954">
        <v>12</v>
      </c>
      <c r="E55" s="904"/>
      <c r="F55" s="904"/>
      <c r="G55" s="951" t="s">
        <v>2288</v>
      </c>
    </row>
    <row r="56" spans="2:7" ht="16.7" hidden="1" customHeight="1">
      <c r="B56" s="1072" t="s">
        <v>2196</v>
      </c>
      <c r="C56" s="954">
        <v>63</v>
      </c>
      <c r="D56" s="954">
        <v>139</v>
      </c>
      <c r="E56" s="904"/>
      <c r="F56" s="954">
        <v>25</v>
      </c>
      <c r="G56" s="951" t="s">
        <v>1054</v>
      </c>
    </row>
    <row r="57" spans="2:7" ht="16.7" hidden="1" customHeight="1">
      <c r="B57" s="1071" t="s">
        <v>2197</v>
      </c>
      <c r="C57" s="954">
        <v>49</v>
      </c>
      <c r="D57" s="954">
        <v>75</v>
      </c>
      <c r="E57" s="904"/>
      <c r="F57" s="954">
        <v>9</v>
      </c>
      <c r="G57" s="951" t="s">
        <v>1053</v>
      </c>
    </row>
    <row r="58" spans="2:7" ht="16.7" hidden="1" customHeight="1">
      <c r="B58" s="912" t="s">
        <v>2625</v>
      </c>
      <c r="C58" s="954">
        <v>998</v>
      </c>
      <c r="D58" s="954">
        <v>178330</v>
      </c>
      <c r="E58" s="904"/>
      <c r="F58" s="904"/>
      <c r="G58" s="1075" t="s">
        <v>2628</v>
      </c>
    </row>
    <row r="59" spans="2:7" ht="16.7" hidden="1" customHeight="1">
      <c r="B59" s="912" t="s">
        <v>2626</v>
      </c>
      <c r="C59" s="954">
        <v>52</v>
      </c>
      <c r="D59" s="954">
        <v>583</v>
      </c>
      <c r="E59" s="904"/>
      <c r="F59" s="904"/>
      <c r="G59" s="1075" t="s">
        <v>2629</v>
      </c>
    </row>
    <row r="60" spans="2:7" ht="16.7" hidden="1" customHeight="1">
      <c r="B60" s="1116" t="s">
        <v>2722</v>
      </c>
      <c r="C60" s="904"/>
      <c r="D60" s="954">
        <v>35</v>
      </c>
      <c r="E60" s="954">
        <v>229</v>
      </c>
      <c r="F60" s="904"/>
      <c r="G60" s="1075" t="s">
        <v>2629</v>
      </c>
    </row>
    <row r="61" spans="2:7" ht="16.7" hidden="1" customHeight="1">
      <c r="B61" s="912" t="s">
        <v>2682</v>
      </c>
      <c r="C61" s="904"/>
      <c r="D61" s="904"/>
      <c r="E61" s="954">
        <v>842</v>
      </c>
      <c r="F61" s="904"/>
      <c r="G61" s="1075" t="s">
        <v>2631</v>
      </c>
    </row>
    <row r="62" spans="2:7" ht="16.7" hidden="1" customHeight="1">
      <c r="B62" s="912" t="s">
        <v>2745</v>
      </c>
      <c r="C62" s="904"/>
      <c r="D62" s="954">
        <v>27</v>
      </c>
      <c r="E62" s="904"/>
      <c r="F62" s="954">
        <v>56</v>
      </c>
      <c r="G62" s="1075" t="s">
        <v>2746</v>
      </c>
    </row>
    <row r="63" spans="2:7" ht="16.7" hidden="1" customHeight="1">
      <c r="B63" s="912" t="s">
        <v>2747</v>
      </c>
      <c r="C63" s="904"/>
      <c r="D63" s="904"/>
      <c r="E63" s="954">
        <v>881</v>
      </c>
      <c r="F63" s="904"/>
      <c r="G63" s="1075" t="s">
        <v>2746</v>
      </c>
    </row>
    <row r="64" spans="2:7" ht="16.7" hidden="1" customHeight="1"/>
    <row r="65" spans="2:7" ht="16.7" hidden="1" customHeight="1"/>
    <row r="66" spans="2:7" ht="16.7" hidden="1" customHeight="1">
      <c r="B66" s="1095" t="s">
        <v>488</v>
      </c>
      <c r="C66" s="1095"/>
      <c r="D66" s="1095"/>
      <c r="E66" s="1095"/>
      <c r="F66" s="1095"/>
    </row>
    <row r="67" spans="2:7" ht="16.7" hidden="1" customHeight="1">
      <c r="B67" s="1119" t="s">
        <v>1061</v>
      </c>
      <c r="C67" s="1120" t="s">
        <v>369</v>
      </c>
      <c r="D67" s="1120" t="s">
        <v>499</v>
      </c>
      <c r="E67" s="1120" t="s">
        <v>2655</v>
      </c>
      <c r="F67" s="1120" t="s">
        <v>366</v>
      </c>
    </row>
    <row r="68" spans="2:7" ht="16.7" hidden="1" customHeight="1">
      <c r="B68" s="1117" t="s">
        <v>2191</v>
      </c>
      <c r="C68" s="904"/>
      <c r="D68" s="904"/>
      <c r="E68" s="954">
        <v>2034</v>
      </c>
      <c r="F68" s="954">
        <v>1592</v>
      </c>
      <c r="G68" s="955" t="s">
        <v>856</v>
      </c>
    </row>
    <row r="69" spans="2:7" ht="16.7" hidden="1" customHeight="1">
      <c r="B69" s="1117" t="s">
        <v>2192</v>
      </c>
      <c r="C69" s="954">
        <v>320</v>
      </c>
      <c r="D69" s="954">
        <v>570</v>
      </c>
      <c r="E69" s="954">
        <v>2748</v>
      </c>
      <c r="F69" s="904"/>
      <c r="G69" s="951" t="s">
        <v>2293</v>
      </c>
    </row>
    <row r="70" spans="2:7" ht="16.7" hidden="1" customHeight="1">
      <c r="B70" s="1117" t="s">
        <v>1383</v>
      </c>
      <c r="C70" s="954">
        <v>60</v>
      </c>
      <c r="D70" s="954">
        <v>180</v>
      </c>
      <c r="E70" s="954">
        <v>1862</v>
      </c>
      <c r="F70" s="904"/>
      <c r="G70" s="951" t="s">
        <v>1349</v>
      </c>
    </row>
    <row r="71" spans="2:7" ht="16.7" hidden="1" customHeight="1">
      <c r="B71" s="1117" t="s">
        <v>1384</v>
      </c>
      <c r="C71" s="954">
        <v>3</v>
      </c>
      <c r="D71" s="904"/>
      <c r="E71" s="954">
        <v>24</v>
      </c>
      <c r="F71" s="904"/>
      <c r="G71" s="951" t="s">
        <v>1349</v>
      </c>
    </row>
    <row r="72" spans="2:7" ht="16.7" hidden="1" customHeight="1">
      <c r="B72" s="1118" t="s">
        <v>2510</v>
      </c>
      <c r="C72" s="954">
        <v>4</v>
      </c>
      <c r="D72" s="954">
        <v>43</v>
      </c>
      <c r="E72" s="904"/>
      <c r="F72" s="904"/>
      <c r="G72" s="957" t="s">
        <v>2509</v>
      </c>
    </row>
    <row r="73" spans="2:7" ht="16.7" hidden="1" customHeight="1">
      <c r="B73" s="1116" t="s">
        <v>2627</v>
      </c>
      <c r="C73" s="954">
        <v>49</v>
      </c>
      <c r="D73" s="954">
        <v>4523</v>
      </c>
      <c r="E73" s="904"/>
      <c r="F73" s="904"/>
      <c r="G73" s="1076" t="s">
        <v>2630</v>
      </c>
    </row>
    <row r="74" spans="2:7" ht="16.7" hidden="1" customHeight="1">
      <c r="B74" s="1071" t="s">
        <v>485</v>
      </c>
      <c r="C74" s="904"/>
      <c r="D74" s="954">
        <v>1189</v>
      </c>
      <c r="E74" s="904"/>
      <c r="F74" s="954">
        <v>483</v>
      </c>
      <c r="G74" s="955" t="s">
        <v>856</v>
      </c>
    </row>
    <row r="75" spans="2:7" ht="16.7" hidden="1" customHeight="1">
      <c r="B75" s="1071" t="s">
        <v>443</v>
      </c>
      <c r="C75" s="904"/>
      <c r="D75" s="904"/>
      <c r="E75" s="904"/>
      <c r="F75" s="954">
        <v>2254</v>
      </c>
      <c r="G75" s="951" t="s">
        <v>2292</v>
      </c>
    </row>
    <row r="76" spans="2:7" ht="16.7" hidden="1" customHeight="1">
      <c r="B76" s="1116" t="s">
        <v>218</v>
      </c>
      <c r="C76" s="904"/>
      <c r="D76" s="954">
        <v>17</v>
      </c>
      <c r="E76" s="904"/>
      <c r="F76" s="953"/>
      <c r="G76" s="955" t="s">
        <v>2290</v>
      </c>
    </row>
    <row r="77" spans="2:7" ht="16.7" hidden="1" customHeight="1">
      <c r="B77" s="1071" t="s">
        <v>2193</v>
      </c>
      <c r="C77" s="904"/>
      <c r="D77" s="954">
        <v>13889</v>
      </c>
      <c r="E77" s="954">
        <v>2565</v>
      </c>
      <c r="F77" s="954">
        <v>4816</v>
      </c>
      <c r="G77" s="955" t="s">
        <v>856</v>
      </c>
    </row>
    <row r="78" spans="2:7" ht="16.7" hidden="1" customHeight="1">
      <c r="B78" s="1071" t="s">
        <v>1946</v>
      </c>
      <c r="C78" s="904"/>
      <c r="D78" s="954">
        <v>5371</v>
      </c>
      <c r="E78" s="954">
        <v>33882</v>
      </c>
      <c r="F78" s="904"/>
      <c r="G78" s="1075" t="s">
        <v>2680</v>
      </c>
    </row>
    <row r="79" spans="2:7" ht="16.7" hidden="1" customHeight="1">
      <c r="B79" s="1071" t="s">
        <v>2683</v>
      </c>
      <c r="C79" s="954">
        <v>613</v>
      </c>
      <c r="D79" s="904"/>
      <c r="E79" s="954">
        <v>7021</v>
      </c>
      <c r="F79" s="904"/>
      <c r="G79" s="951" t="s">
        <v>2288</v>
      </c>
    </row>
    <row r="80" spans="2:7" ht="16.7" hidden="1" customHeight="1">
      <c r="B80" s="1073" t="s">
        <v>2416</v>
      </c>
      <c r="C80" s="953"/>
      <c r="D80" s="954">
        <v>3</v>
      </c>
      <c r="E80" s="904"/>
      <c r="F80" s="954">
        <v>166</v>
      </c>
      <c r="G80" s="957" t="s">
        <v>2415</v>
      </c>
    </row>
    <row r="81" spans="2:7" ht="16.7" hidden="1" customHeight="1">
      <c r="B81" s="1074" t="s">
        <v>2522</v>
      </c>
      <c r="C81" s="954">
        <v>93</v>
      </c>
      <c r="D81" s="954">
        <v>223</v>
      </c>
      <c r="E81" s="904"/>
      <c r="F81" s="954">
        <v>809</v>
      </c>
      <c r="G81" s="957" t="s">
        <v>2513</v>
      </c>
    </row>
    <row r="82" spans="2:7" ht="16.7" hidden="1" customHeight="1">
      <c r="B82" s="1116" t="s">
        <v>215</v>
      </c>
      <c r="C82" s="953"/>
      <c r="D82" s="954">
        <v>1514</v>
      </c>
      <c r="E82" s="904"/>
      <c r="F82" s="904"/>
      <c r="G82" s="955" t="s">
        <v>856</v>
      </c>
    </row>
    <row r="83" spans="2:7" ht="16.7" hidden="1" customHeight="1">
      <c r="B83" s="1117" t="s">
        <v>2286</v>
      </c>
      <c r="C83" s="954">
        <v>214</v>
      </c>
      <c r="D83" s="954">
        <v>3463</v>
      </c>
      <c r="E83" s="954">
        <v>422</v>
      </c>
      <c r="F83" s="954">
        <v>514</v>
      </c>
      <c r="G83" s="956" t="s">
        <v>856</v>
      </c>
    </row>
    <row r="84" spans="2:7" ht="16.7" hidden="1" customHeight="1">
      <c r="B84" s="1071" t="s">
        <v>2284</v>
      </c>
      <c r="C84" s="904"/>
      <c r="D84" s="904"/>
      <c r="E84" s="954">
        <v>21743</v>
      </c>
      <c r="F84" s="904"/>
      <c r="G84" s="956" t="s">
        <v>856</v>
      </c>
    </row>
    <row r="85" spans="2:7" ht="16.7" hidden="1" customHeight="1">
      <c r="B85" s="1071" t="s">
        <v>2744</v>
      </c>
      <c r="C85" s="954">
        <v>2936</v>
      </c>
      <c r="D85" s="954">
        <v>1362</v>
      </c>
      <c r="E85" s="954">
        <v>3837</v>
      </c>
      <c r="F85" s="904"/>
      <c r="G85" s="951" t="s">
        <v>2287</v>
      </c>
    </row>
    <row r="86" spans="2:7" ht="16.7" hidden="1" customHeight="1">
      <c r="B86" s="1117" t="s">
        <v>1507</v>
      </c>
      <c r="C86" s="904"/>
      <c r="D86" s="954">
        <v>17492</v>
      </c>
      <c r="E86" s="954">
        <v>50918</v>
      </c>
      <c r="F86" s="954">
        <v>7759</v>
      </c>
      <c r="G86" s="956" t="s">
        <v>2291</v>
      </c>
    </row>
    <row r="87" spans="2:7" ht="16.7" hidden="1" customHeight="1">
      <c r="B87" s="1117" t="s">
        <v>2198</v>
      </c>
      <c r="C87" s="954">
        <v>3</v>
      </c>
      <c r="D87" s="954">
        <v>6</v>
      </c>
      <c r="E87" s="904"/>
      <c r="F87" s="904"/>
      <c r="G87" s="951" t="s">
        <v>2288</v>
      </c>
    </row>
    <row r="88" spans="2:7" ht="16.7" hidden="1" customHeight="1">
      <c r="B88" s="1072" t="s">
        <v>2196</v>
      </c>
      <c r="C88" s="954">
        <v>107</v>
      </c>
      <c r="D88" s="954">
        <v>380</v>
      </c>
      <c r="E88" s="904"/>
      <c r="F88" s="954">
        <v>64</v>
      </c>
      <c r="G88" s="951" t="s">
        <v>1054</v>
      </c>
    </row>
    <row r="89" spans="2:7" ht="16.7" hidden="1" customHeight="1">
      <c r="B89" s="1071" t="s">
        <v>2197</v>
      </c>
      <c r="C89" s="954">
        <v>80</v>
      </c>
      <c r="D89" s="954">
        <v>143</v>
      </c>
      <c r="E89" s="904"/>
      <c r="F89" s="954">
        <v>76</v>
      </c>
      <c r="G89" s="951" t="s">
        <v>1053</v>
      </c>
    </row>
    <row r="90" spans="2:7" ht="16.7" hidden="1" customHeight="1">
      <c r="B90" s="912" t="s">
        <v>2625</v>
      </c>
      <c r="C90" s="954">
        <v>1580</v>
      </c>
      <c r="D90" s="954">
        <v>298868</v>
      </c>
      <c r="E90" s="904"/>
      <c r="F90" s="904"/>
      <c r="G90" s="1075" t="s">
        <v>2628</v>
      </c>
    </row>
    <row r="91" spans="2:7" ht="16.7" hidden="1" customHeight="1">
      <c r="B91" s="912" t="s">
        <v>2626</v>
      </c>
      <c r="C91" s="954">
        <v>43</v>
      </c>
      <c r="D91" s="954">
        <v>660</v>
      </c>
      <c r="E91" s="904"/>
      <c r="F91" s="904"/>
      <c r="G91" s="1075" t="s">
        <v>2629</v>
      </c>
    </row>
    <row r="92" spans="2:7" ht="16.7" hidden="1" customHeight="1">
      <c r="B92" s="1116" t="s">
        <v>2722</v>
      </c>
      <c r="C92" s="904"/>
      <c r="D92" s="954">
        <v>169</v>
      </c>
      <c r="E92" s="954">
        <v>990</v>
      </c>
      <c r="F92" s="904"/>
      <c r="G92" s="1075" t="s">
        <v>2629</v>
      </c>
    </row>
    <row r="93" spans="2:7" ht="16.7" hidden="1" customHeight="1">
      <c r="B93" s="912" t="s">
        <v>2682</v>
      </c>
      <c r="C93" s="904"/>
      <c r="D93" s="904"/>
      <c r="E93" s="954">
        <v>1256</v>
      </c>
      <c r="F93" s="904"/>
      <c r="G93" s="1075" t="s">
        <v>2631</v>
      </c>
    </row>
    <row r="94" spans="2:7" ht="16.7" hidden="1" customHeight="1">
      <c r="B94" s="912" t="s">
        <v>2745</v>
      </c>
      <c r="C94" s="904"/>
      <c r="D94" s="954">
        <v>19</v>
      </c>
      <c r="E94" s="904"/>
      <c r="F94" s="954">
        <v>71</v>
      </c>
      <c r="G94" s="1075" t="s">
        <v>2746</v>
      </c>
    </row>
    <row r="95" spans="2:7" ht="16.7" hidden="1" customHeight="1">
      <c r="B95" s="912" t="s">
        <v>2747</v>
      </c>
      <c r="C95" s="904"/>
      <c r="D95" s="904"/>
      <c r="E95" s="954">
        <v>9455</v>
      </c>
      <c r="F95" s="904"/>
      <c r="G95" s="1075" t="s">
        <v>2746</v>
      </c>
    </row>
    <row r="96" spans="2:7" ht="16.7" hidden="1" customHeight="1"/>
    <row r="97" spans="2:7" ht="16.7" hidden="1" customHeight="1"/>
    <row r="98" spans="2:7" ht="16.7" hidden="1" customHeight="1">
      <c r="B98" s="1095" t="s">
        <v>489</v>
      </c>
      <c r="C98" s="1095"/>
      <c r="D98" s="1095"/>
      <c r="E98" s="1095"/>
      <c r="F98" s="1095"/>
    </row>
    <row r="99" spans="2:7" ht="16.7" hidden="1" customHeight="1">
      <c r="B99" s="1119" t="s">
        <v>1061</v>
      </c>
      <c r="C99" s="1120" t="s">
        <v>369</v>
      </c>
      <c r="D99" s="1120" t="s">
        <v>499</v>
      </c>
      <c r="E99" s="1120" t="s">
        <v>2655</v>
      </c>
      <c r="F99" s="1120" t="s">
        <v>366</v>
      </c>
    </row>
    <row r="100" spans="2:7" ht="16.7" hidden="1" customHeight="1">
      <c r="B100" s="1117" t="s">
        <v>2191</v>
      </c>
      <c r="C100" s="904"/>
      <c r="D100" s="904"/>
      <c r="E100" s="954">
        <v>1516</v>
      </c>
      <c r="F100" s="954">
        <v>1350</v>
      </c>
      <c r="G100" s="955" t="s">
        <v>856</v>
      </c>
    </row>
    <row r="101" spans="2:7" ht="16.7" hidden="1" customHeight="1">
      <c r="B101" s="1117" t="s">
        <v>2192</v>
      </c>
      <c r="C101" s="954">
        <v>106</v>
      </c>
      <c r="D101" s="954">
        <v>251</v>
      </c>
      <c r="E101" s="954">
        <v>1336</v>
      </c>
      <c r="F101" s="904"/>
      <c r="G101" s="951" t="s">
        <v>2293</v>
      </c>
    </row>
    <row r="102" spans="2:7" ht="16.7" hidden="1" customHeight="1">
      <c r="B102" s="1117" t="s">
        <v>1383</v>
      </c>
      <c r="C102" s="954">
        <v>40</v>
      </c>
      <c r="D102" s="954">
        <v>103</v>
      </c>
      <c r="E102" s="954">
        <v>1030</v>
      </c>
      <c r="F102" s="904"/>
      <c r="G102" s="951" t="s">
        <v>1349</v>
      </c>
    </row>
    <row r="103" spans="2:7" ht="16.7" hidden="1" customHeight="1">
      <c r="B103" s="1117" t="s">
        <v>1384</v>
      </c>
      <c r="C103" s="954">
        <v>3</v>
      </c>
      <c r="D103" s="904"/>
      <c r="E103" s="954">
        <v>17</v>
      </c>
      <c r="F103" s="904"/>
      <c r="G103" s="951" t="s">
        <v>1349</v>
      </c>
    </row>
    <row r="104" spans="2:7" ht="16.7" hidden="1" customHeight="1">
      <c r="B104" s="1118" t="s">
        <v>2510</v>
      </c>
      <c r="C104" s="954">
        <v>5</v>
      </c>
      <c r="D104" s="954">
        <v>154</v>
      </c>
      <c r="E104" s="904"/>
      <c r="F104" s="904"/>
      <c r="G104" s="957" t="s">
        <v>2509</v>
      </c>
    </row>
    <row r="105" spans="2:7" ht="16.7" hidden="1" customHeight="1">
      <c r="B105" s="1116" t="s">
        <v>2627</v>
      </c>
      <c r="C105" s="954">
        <v>33</v>
      </c>
      <c r="D105" s="954">
        <v>1326</v>
      </c>
      <c r="E105" s="904"/>
      <c r="F105" s="904"/>
      <c r="G105" s="1076" t="s">
        <v>2630</v>
      </c>
    </row>
    <row r="106" spans="2:7" ht="16.7" hidden="1" customHeight="1">
      <c r="B106" s="1071" t="s">
        <v>485</v>
      </c>
      <c r="C106" s="904"/>
      <c r="D106" s="954">
        <v>669</v>
      </c>
      <c r="E106" s="904"/>
      <c r="F106" s="954">
        <v>332</v>
      </c>
      <c r="G106" s="955" t="s">
        <v>856</v>
      </c>
    </row>
    <row r="107" spans="2:7" ht="16.7" hidden="1" customHeight="1">
      <c r="B107" s="1071" t="s">
        <v>443</v>
      </c>
      <c r="C107" s="904"/>
      <c r="D107" s="904"/>
      <c r="E107" s="904"/>
      <c r="F107" s="954">
        <v>1876</v>
      </c>
      <c r="G107" s="951" t="s">
        <v>2292</v>
      </c>
    </row>
    <row r="108" spans="2:7" ht="16.7" hidden="1" customHeight="1">
      <c r="B108" s="1116" t="s">
        <v>218</v>
      </c>
      <c r="C108" s="904"/>
      <c r="D108" s="954">
        <v>47</v>
      </c>
      <c r="E108" s="904"/>
      <c r="F108" s="953"/>
      <c r="G108" s="955" t="s">
        <v>2290</v>
      </c>
    </row>
    <row r="109" spans="2:7" ht="16.7" hidden="1" customHeight="1">
      <c r="B109" s="1071" t="s">
        <v>2193</v>
      </c>
      <c r="C109" s="904"/>
      <c r="D109" s="954">
        <v>15750</v>
      </c>
      <c r="E109" s="954">
        <v>2143</v>
      </c>
      <c r="F109" s="954">
        <v>5461</v>
      </c>
      <c r="G109" s="955" t="s">
        <v>856</v>
      </c>
    </row>
    <row r="110" spans="2:7" ht="16.7" hidden="1" customHeight="1">
      <c r="B110" s="1071" t="s">
        <v>1946</v>
      </c>
      <c r="C110" s="904"/>
      <c r="D110" s="954">
        <v>5514</v>
      </c>
      <c r="E110" s="954">
        <v>31124</v>
      </c>
      <c r="F110" s="904"/>
      <c r="G110" s="1075" t="s">
        <v>2680</v>
      </c>
    </row>
    <row r="111" spans="2:7" ht="16.7" hidden="1" customHeight="1">
      <c r="B111" s="1071" t="s">
        <v>2683</v>
      </c>
      <c r="C111" s="954">
        <v>753</v>
      </c>
      <c r="D111" s="904"/>
      <c r="E111" s="954">
        <v>8098</v>
      </c>
      <c r="F111" s="904"/>
      <c r="G111" s="951" t="s">
        <v>2288</v>
      </c>
    </row>
    <row r="112" spans="2:7" ht="16.7" hidden="1" customHeight="1">
      <c r="B112" s="1073" t="s">
        <v>2416</v>
      </c>
      <c r="C112" s="953"/>
      <c r="D112" s="954">
        <v>1</v>
      </c>
      <c r="E112" s="904"/>
      <c r="F112" s="954">
        <v>118</v>
      </c>
      <c r="G112" s="957" t="s">
        <v>2415</v>
      </c>
    </row>
    <row r="113" spans="2:7" ht="16.7" hidden="1" customHeight="1">
      <c r="B113" s="1074" t="s">
        <v>2522</v>
      </c>
      <c r="C113" s="954">
        <v>79</v>
      </c>
      <c r="D113" s="954">
        <v>201</v>
      </c>
      <c r="E113" s="904"/>
      <c r="F113" s="954">
        <v>794</v>
      </c>
      <c r="G113" s="957" t="s">
        <v>2513</v>
      </c>
    </row>
    <row r="114" spans="2:7" ht="16.7" hidden="1" customHeight="1">
      <c r="B114" s="1116" t="s">
        <v>215</v>
      </c>
      <c r="C114" s="953"/>
      <c r="D114" s="954">
        <v>1661</v>
      </c>
      <c r="E114" s="904"/>
      <c r="F114" s="904"/>
      <c r="G114" s="955" t="s">
        <v>856</v>
      </c>
    </row>
    <row r="115" spans="2:7" ht="16.7" hidden="1" customHeight="1">
      <c r="B115" s="1117" t="s">
        <v>2286</v>
      </c>
      <c r="C115" s="954">
        <v>142</v>
      </c>
      <c r="D115" s="954">
        <v>5930</v>
      </c>
      <c r="E115" s="954">
        <v>402</v>
      </c>
      <c r="F115" s="954">
        <v>410</v>
      </c>
      <c r="G115" s="956" t="s">
        <v>856</v>
      </c>
    </row>
    <row r="116" spans="2:7" ht="16.7" hidden="1" customHeight="1">
      <c r="B116" s="1071" t="s">
        <v>2284</v>
      </c>
      <c r="C116" s="904"/>
      <c r="D116" s="904"/>
      <c r="E116" s="954">
        <v>19904</v>
      </c>
      <c r="F116" s="904"/>
      <c r="G116" s="956" t="s">
        <v>856</v>
      </c>
    </row>
    <row r="117" spans="2:7" ht="16.7" hidden="1" customHeight="1">
      <c r="B117" s="1071" t="s">
        <v>2744</v>
      </c>
      <c r="C117" s="954">
        <v>3012</v>
      </c>
      <c r="D117" s="954">
        <v>1401</v>
      </c>
      <c r="E117" s="954">
        <v>3793</v>
      </c>
      <c r="F117" s="904"/>
      <c r="G117" s="951" t="s">
        <v>2287</v>
      </c>
    </row>
    <row r="118" spans="2:7" ht="16.7" hidden="1" customHeight="1">
      <c r="B118" s="1117" t="s">
        <v>1507</v>
      </c>
      <c r="C118" s="904"/>
      <c r="D118" s="954">
        <v>16263</v>
      </c>
      <c r="E118" s="954">
        <v>56852</v>
      </c>
      <c r="F118" s="954">
        <v>7803</v>
      </c>
      <c r="G118" s="956" t="s">
        <v>2291</v>
      </c>
    </row>
    <row r="119" spans="2:7" ht="16.7" hidden="1" customHeight="1">
      <c r="B119" s="1117" t="s">
        <v>2198</v>
      </c>
      <c r="C119" s="954">
        <v>3</v>
      </c>
      <c r="D119" s="954">
        <v>14</v>
      </c>
      <c r="E119" s="904"/>
      <c r="F119" s="904"/>
      <c r="G119" s="951" t="s">
        <v>2288</v>
      </c>
    </row>
    <row r="120" spans="2:7" ht="16.7" hidden="1" customHeight="1">
      <c r="B120" s="1072" t="s">
        <v>2196</v>
      </c>
      <c r="C120" s="954">
        <v>50</v>
      </c>
      <c r="D120" s="954">
        <v>135</v>
      </c>
      <c r="E120" s="904"/>
      <c r="F120" s="954">
        <v>24</v>
      </c>
      <c r="G120" s="951" t="s">
        <v>1054</v>
      </c>
    </row>
    <row r="121" spans="2:7" ht="16.7" hidden="1" customHeight="1">
      <c r="B121" s="1071" t="s">
        <v>2197</v>
      </c>
      <c r="C121" s="954">
        <v>31</v>
      </c>
      <c r="D121" s="954">
        <v>39</v>
      </c>
      <c r="E121" s="904"/>
      <c r="F121" s="954">
        <v>18</v>
      </c>
      <c r="G121" s="951" t="s">
        <v>1053</v>
      </c>
    </row>
    <row r="122" spans="2:7" ht="16.7" hidden="1" customHeight="1">
      <c r="B122" s="912" t="s">
        <v>2625</v>
      </c>
      <c r="C122" s="954">
        <v>1458</v>
      </c>
      <c r="D122" s="954">
        <v>218395</v>
      </c>
      <c r="E122" s="904"/>
      <c r="F122" s="904"/>
      <c r="G122" s="1075" t="s">
        <v>2628</v>
      </c>
    </row>
    <row r="123" spans="2:7" ht="16.7" hidden="1" customHeight="1">
      <c r="B123" s="912" t="s">
        <v>2626</v>
      </c>
      <c r="C123" s="954">
        <v>80</v>
      </c>
      <c r="D123" s="954">
        <v>1296</v>
      </c>
      <c r="E123" s="904"/>
      <c r="F123" s="904"/>
      <c r="G123" s="1075" t="s">
        <v>2629</v>
      </c>
    </row>
    <row r="124" spans="2:7" ht="16.7" hidden="1" customHeight="1">
      <c r="B124" s="1116" t="s">
        <v>2722</v>
      </c>
      <c r="C124" s="904"/>
      <c r="D124" s="954">
        <v>51</v>
      </c>
      <c r="E124" s="954">
        <v>255</v>
      </c>
      <c r="F124" s="904"/>
      <c r="G124" s="1075" t="s">
        <v>2629</v>
      </c>
    </row>
    <row r="125" spans="2:7" ht="16.7" hidden="1" customHeight="1">
      <c r="B125" s="912" t="s">
        <v>2682</v>
      </c>
      <c r="C125" s="904"/>
      <c r="D125" s="904"/>
      <c r="E125" s="954">
        <v>684</v>
      </c>
      <c r="F125" s="904"/>
      <c r="G125" s="1075" t="s">
        <v>2631</v>
      </c>
    </row>
    <row r="126" spans="2:7" ht="16.7" hidden="1" customHeight="1">
      <c r="B126" s="912" t="s">
        <v>2745</v>
      </c>
      <c r="C126" s="904"/>
      <c r="D126" s="954">
        <v>21</v>
      </c>
      <c r="E126" s="904"/>
      <c r="F126" s="954">
        <v>58</v>
      </c>
      <c r="G126" s="1075" t="s">
        <v>2746</v>
      </c>
    </row>
    <row r="127" spans="2:7" ht="16.7" hidden="1" customHeight="1">
      <c r="B127" s="912" t="s">
        <v>2747</v>
      </c>
      <c r="C127" s="904"/>
      <c r="D127" s="904"/>
      <c r="E127" s="954">
        <v>10160</v>
      </c>
      <c r="F127" s="904"/>
      <c r="G127" s="1075" t="s">
        <v>2746</v>
      </c>
    </row>
    <row r="128" spans="2:7" ht="16.7" hidden="1" customHeight="1"/>
    <row r="129" spans="2:7" ht="16.7" hidden="1" customHeight="1">
      <c r="B129" s="1095" t="s">
        <v>490</v>
      </c>
      <c r="C129" s="1095"/>
      <c r="D129" s="1095"/>
      <c r="E129" s="1095"/>
      <c r="F129" s="1095"/>
    </row>
    <row r="130" spans="2:7" ht="16.7" hidden="1" customHeight="1">
      <c r="B130" s="1119" t="s">
        <v>1061</v>
      </c>
      <c r="C130" s="1120" t="s">
        <v>369</v>
      </c>
      <c r="D130" s="1120" t="s">
        <v>499</v>
      </c>
      <c r="E130" s="1120" t="s">
        <v>2655</v>
      </c>
      <c r="F130" s="1120" t="s">
        <v>366</v>
      </c>
    </row>
    <row r="131" spans="2:7" ht="16.7" hidden="1" customHeight="1">
      <c r="B131" s="1117" t="s">
        <v>2191</v>
      </c>
      <c r="C131" s="904"/>
      <c r="D131" s="904"/>
      <c r="E131" s="954">
        <v>2174</v>
      </c>
      <c r="F131" s="954">
        <v>2205</v>
      </c>
      <c r="G131" s="955" t="s">
        <v>856</v>
      </c>
    </row>
    <row r="132" spans="2:7" ht="16.7" hidden="1" customHeight="1">
      <c r="B132" s="1117" t="s">
        <v>2192</v>
      </c>
      <c r="C132" s="954">
        <v>124</v>
      </c>
      <c r="D132" s="954">
        <v>345</v>
      </c>
      <c r="E132" s="954">
        <v>1728</v>
      </c>
      <c r="F132" s="904"/>
      <c r="G132" s="951" t="s">
        <v>2293</v>
      </c>
    </row>
    <row r="133" spans="2:7" ht="16.7" hidden="1" customHeight="1">
      <c r="B133" s="1117" t="s">
        <v>1383</v>
      </c>
      <c r="C133" s="954">
        <v>34</v>
      </c>
      <c r="D133" s="954">
        <v>115</v>
      </c>
      <c r="E133" s="954">
        <v>1021</v>
      </c>
      <c r="F133" s="904"/>
      <c r="G133" s="951" t="s">
        <v>1349</v>
      </c>
    </row>
    <row r="134" spans="2:7" ht="16.7" hidden="1" customHeight="1">
      <c r="B134" s="1117" t="s">
        <v>1384</v>
      </c>
      <c r="C134" s="954">
        <v>6</v>
      </c>
      <c r="D134" s="904"/>
      <c r="E134" s="954">
        <v>37</v>
      </c>
      <c r="F134" s="904"/>
      <c r="G134" s="951" t="s">
        <v>1349</v>
      </c>
    </row>
    <row r="135" spans="2:7" ht="16.7" hidden="1" customHeight="1">
      <c r="B135" s="1118" t="s">
        <v>2510</v>
      </c>
      <c r="C135" s="954">
        <v>6</v>
      </c>
      <c r="D135" s="954">
        <v>286</v>
      </c>
      <c r="E135" s="904"/>
      <c r="F135" s="904"/>
      <c r="G135" s="957" t="s">
        <v>2509</v>
      </c>
    </row>
    <row r="136" spans="2:7" ht="16.7" hidden="1" customHeight="1">
      <c r="B136" s="1116" t="s">
        <v>2627</v>
      </c>
      <c r="C136" s="954">
        <v>34</v>
      </c>
      <c r="D136" s="954">
        <v>1246</v>
      </c>
      <c r="E136" s="904"/>
      <c r="F136" s="904"/>
      <c r="G136" s="1076" t="s">
        <v>2630</v>
      </c>
    </row>
    <row r="137" spans="2:7" ht="16.7" hidden="1" customHeight="1">
      <c r="B137" s="1071" t="s">
        <v>485</v>
      </c>
      <c r="C137" s="904"/>
      <c r="D137" s="954">
        <v>962</v>
      </c>
      <c r="E137" s="904"/>
      <c r="F137" s="954">
        <v>509</v>
      </c>
      <c r="G137" s="955" t="s">
        <v>856</v>
      </c>
    </row>
    <row r="138" spans="2:7" ht="16.7" hidden="1" customHeight="1">
      <c r="B138" s="1071" t="s">
        <v>443</v>
      </c>
      <c r="C138" s="904"/>
      <c r="D138" s="904"/>
      <c r="E138" s="904"/>
      <c r="F138" s="954">
        <v>4364</v>
      </c>
      <c r="G138" s="951" t="s">
        <v>2292</v>
      </c>
    </row>
    <row r="139" spans="2:7" ht="16.7" hidden="1" customHeight="1">
      <c r="B139" s="1116" t="s">
        <v>218</v>
      </c>
      <c r="C139" s="904"/>
      <c r="D139" s="954">
        <v>19</v>
      </c>
      <c r="E139" s="904"/>
      <c r="F139" s="953"/>
      <c r="G139" s="955" t="s">
        <v>2290</v>
      </c>
    </row>
    <row r="140" spans="2:7" ht="16.7" hidden="1" customHeight="1">
      <c r="B140" s="1071" t="s">
        <v>2193</v>
      </c>
      <c r="C140" s="904"/>
      <c r="D140" s="954">
        <v>16887</v>
      </c>
      <c r="E140" s="954">
        <v>3613</v>
      </c>
      <c r="F140" s="954">
        <v>3975</v>
      </c>
      <c r="G140" s="955" t="s">
        <v>856</v>
      </c>
    </row>
    <row r="141" spans="2:7" ht="16.7" hidden="1" customHeight="1">
      <c r="B141" s="1071" t="s">
        <v>1946</v>
      </c>
      <c r="C141" s="904"/>
      <c r="D141" s="954">
        <v>6017</v>
      </c>
      <c r="E141" s="954">
        <v>38456</v>
      </c>
      <c r="F141" s="904"/>
      <c r="G141" s="1075" t="s">
        <v>2680</v>
      </c>
    </row>
    <row r="142" spans="2:7" ht="16.7" hidden="1" customHeight="1">
      <c r="B142" s="1071" t="s">
        <v>2683</v>
      </c>
      <c r="C142" s="954">
        <v>549</v>
      </c>
      <c r="D142" s="904"/>
      <c r="E142" s="954">
        <v>6548</v>
      </c>
      <c r="F142" s="904"/>
      <c r="G142" s="951" t="s">
        <v>2288</v>
      </c>
    </row>
    <row r="143" spans="2:7" ht="16.7" hidden="1" customHeight="1">
      <c r="B143" s="1073" t="s">
        <v>2416</v>
      </c>
      <c r="C143" s="953"/>
      <c r="D143" s="954">
        <v>2</v>
      </c>
      <c r="E143" s="904"/>
      <c r="F143" s="954">
        <v>124</v>
      </c>
      <c r="G143" s="957" t="s">
        <v>2415</v>
      </c>
    </row>
    <row r="144" spans="2:7" ht="16.7" hidden="1" customHeight="1">
      <c r="B144" s="1074" t="s">
        <v>2522</v>
      </c>
      <c r="C144" s="954">
        <v>70</v>
      </c>
      <c r="D144" s="954">
        <v>190</v>
      </c>
      <c r="E144" s="904"/>
      <c r="F144" s="954">
        <v>745</v>
      </c>
      <c r="G144" s="957" t="s">
        <v>2513</v>
      </c>
    </row>
    <row r="145" spans="2:7" ht="16.7" hidden="1" customHeight="1">
      <c r="B145" s="1116" t="s">
        <v>215</v>
      </c>
      <c r="C145" s="953"/>
      <c r="D145" s="954">
        <v>1457</v>
      </c>
      <c r="E145" s="904"/>
      <c r="F145" s="904"/>
      <c r="G145" s="955" t="s">
        <v>856</v>
      </c>
    </row>
    <row r="146" spans="2:7" ht="16.7" hidden="1" customHeight="1">
      <c r="B146" s="1117" t="s">
        <v>2286</v>
      </c>
      <c r="C146" s="954">
        <v>127</v>
      </c>
      <c r="D146" s="954">
        <v>2276</v>
      </c>
      <c r="E146" s="954">
        <v>362</v>
      </c>
      <c r="F146" s="954">
        <v>288</v>
      </c>
      <c r="G146" s="956" t="s">
        <v>856</v>
      </c>
    </row>
    <row r="147" spans="2:7" ht="16.7" hidden="1" customHeight="1">
      <c r="B147" s="1071" t="s">
        <v>2284</v>
      </c>
      <c r="C147" s="904"/>
      <c r="D147" s="904"/>
      <c r="E147" s="954">
        <v>16491</v>
      </c>
      <c r="F147" s="904"/>
      <c r="G147" s="956" t="s">
        <v>856</v>
      </c>
    </row>
    <row r="148" spans="2:7" ht="16.7" hidden="1" customHeight="1">
      <c r="B148" s="1071" t="s">
        <v>2744</v>
      </c>
      <c r="C148" s="954">
        <v>2648</v>
      </c>
      <c r="D148" s="954">
        <v>1594</v>
      </c>
      <c r="E148" s="954">
        <v>4241</v>
      </c>
      <c r="F148" s="904"/>
      <c r="G148" s="951" t="s">
        <v>2287</v>
      </c>
    </row>
    <row r="149" spans="2:7" ht="16.7" hidden="1" customHeight="1">
      <c r="B149" s="1117" t="s">
        <v>1507</v>
      </c>
      <c r="C149" s="904"/>
      <c r="D149" s="954">
        <v>14316</v>
      </c>
      <c r="E149" s="954">
        <v>57660</v>
      </c>
      <c r="F149" s="954">
        <v>6136</v>
      </c>
      <c r="G149" s="956" t="s">
        <v>2291</v>
      </c>
    </row>
    <row r="150" spans="2:7" ht="16.7" hidden="1" customHeight="1">
      <c r="B150" s="1117" t="s">
        <v>2198</v>
      </c>
      <c r="C150" s="954">
        <v>3</v>
      </c>
      <c r="D150" s="954">
        <v>14</v>
      </c>
      <c r="E150" s="904"/>
      <c r="F150" s="904"/>
      <c r="G150" s="951" t="s">
        <v>2288</v>
      </c>
    </row>
    <row r="151" spans="2:7" ht="16.7" hidden="1" customHeight="1">
      <c r="B151" s="1072" t="s">
        <v>2196</v>
      </c>
      <c r="C151" s="954">
        <v>61</v>
      </c>
      <c r="D151" s="954">
        <v>149</v>
      </c>
      <c r="E151" s="904"/>
      <c r="F151" s="954">
        <v>73</v>
      </c>
      <c r="G151" s="951" t="s">
        <v>1054</v>
      </c>
    </row>
    <row r="152" spans="2:7" ht="16.7" hidden="1" customHeight="1">
      <c r="B152" s="1071" t="s">
        <v>2197</v>
      </c>
      <c r="C152" s="954">
        <v>175</v>
      </c>
      <c r="D152" s="954">
        <v>367</v>
      </c>
      <c r="E152" s="904"/>
      <c r="F152" s="954">
        <v>87</v>
      </c>
      <c r="G152" s="951" t="s">
        <v>1053</v>
      </c>
    </row>
    <row r="153" spans="2:7" ht="16.7" hidden="1" customHeight="1">
      <c r="B153" s="912" t="s">
        <v>2625</v>
      </c>
      <c r="C153" s="954">
        <v>1436</v>
      </c>
      <c r="D153" s="954">
        <v>179856</v>
      </c>
      <c r="E153" s="904"/>
      <c r="F153" s="904"/>
      <c r="G153" s="1075" t="s">
        <v>2628</v>
      </c>
    </row>
    <row r="154" spans="2:7" ht="16.7" hidden="1" customHeight="1">
      <c r="B154" s="912" t="s">
        <v>2626</v>
      </c>
      <c r="C154" s="954">
        <v>56</v>
      </c>
      <c r="D154" s="954">
        <v>798</v>
      </c>
      <c r="E154" s="904"/>
      <c r="F154" s="904"/>
      <c r="G154" s="1075" t="s">
        <v>2629</v>
      </c>
    </row>
    <row r="155" spans="2:7" ht="16.7" hidden="1" customHeight="1">
      <c r="B155" s="1116" t="s">
        <v>2722</v>
      </c>
      <c r="C155" s="904"/>
      <c r="D155" s="954">
        <v>71</v>
      </c>
      <c r="E155" s="954">
        <v>368</v>
      </c>
      <c r="F155" s="904"/>
      <c r="G155" s="1075" t="s">
        <v>2629</v>
      </c>
    </row>
    <row r="156" spans="2:7" ht="16.7" hidden="1" customHeight="1">
      <c r="B156" s="912" t="s">
        <v>2682</v>
      </c>
      <c r="C156" s="904"/>
      <c r="D156" s="904"/>
      <c r="E156" s="954">
        <v>1220</v>
      </c>
      <c r="F156" s="904"/>
      <c r="G156" s="1075" t="s">
        <v>2631</v>
      </c>
    </row>
    <row r="157" spans="2:7" ht="16.7" hidden="1" customHeight="1">
      <c r="B157" s="912" t="s">
        <v>2745</v>
      </c>
      <c r="C157" s="904"/>
      <c r="D157" s="954">
        <v>4</v>
      </c>
      <c r="E157" s="904"/>
      <c r="F157" s="954">
        <v>4</v>
      </c>
      <c r="G157" s="1075" t="s">
        <v>2746</v>
      </c>
    </row>
    <row r="158" spans="2:7" ht="16.7" hidden="1" customHeight="1">
      <c r="B158" s="912" t="s">
        <v>2747</v>
      </c>
      <c r="C158" s="904"/>
      <c r="D158" s="904"/>
      <c r="E158" s="954">
        <v>10160</v>
      </c>
      <c r="F158" s="904"/>
      <c r="G158" s="1075" t="s">
        <v>2746</v>
      </c>
    </row>
    <row r="159" spans="2:7" ht="16.7" hidden="1" customHeight="1"/>
    <row r="160" spans="2:7" ht="16.7" hidden="1" customHeight="1">
      <c r="B160" s="1095" t="s">
        <v>491</v>
      </c>
      <c r="C160" s="1095"/>
      <c r="D160" s="1095"/>
      <c r="E160" s="1095"/>
      <c r="F160" s="1095"/>
    </row>
    <row r="161" spans="2:7" ht="16.7" hidden="1" customHeight="1">
      <c r="B161" s="1119" t="s">
        <v>1061</v>
      </c>
      <c r="C161" s="1120" t="s">
        <v>369</v>
      </c>
      <c r="D161" s="1120" t="s">
        <v>499</v>
      </c>
      <c r="E161" s="1120" t="s">
        <v>2655</v>
      </c>
      <c r="F161" s="1120" t="s">
        <v>366</v>
      </c>
    </row>
    <row r="162" spans="2:7" ht="16.7" hidden="1" customHeight="1">
      <c r="B162" s="1117" t="s">
        <v>2191</v>
      </c>
      <c r="C162" s="904"/>
      <c r="D162" s="904"/>
      <c r="E162" s="954">
        <v>2082</v>
      </c>
      <c r="F162" s="954">
        <v>1971</v>
      </c>
      <c r="G162" s="955" t="s">
        <v>856</v>
      </c>
    </row>
    <row r="163" spans="2:7" ht="16.7" hidden="1" customHeight="1">
      <c r="B163" s="1117" t="s">
        <v>2192</v>
      </c>
      <c r="C163" s="954">
        <v>78</v>
      </c>
      <c r="D163" s="954">
        <v>196</v>
      </c>
      <c r="E163" s="954">
        <v>1206</v>
      </c>
      <c r="F163" s="904"/>
      <c r="G163" s="951" t="s">
        <v>2293</v>
      </c>
    </row>
    <row r="164" spans="2:7" ht="16.7" hidden="1" customHeight="1">
      <c r="B164" s="1117" t="s">
        <v>1383</v>
      </c>
      <c r="C164" s="954">
        <v>24</v>
      </c>
      <c r="D164" s="954">
        <v>86</v>
      </c>
      <c r="E164" s="954">
        <v>836</v>
      </c>
      <c r="F164" s="904"/>
      <c r="G164" s="951" t="s">
        <v>1349</v>
      </c>
    </row>
    <row r="165" spans="2:7" ht="16.7" hidden="1" customHeight="1">
      <c r="B165" s="1117" t="s">
        <v>1384</v>
      </c>
      <c r="C165" s="954">
        <v>4</v>
      </c>
      <c r="D165" s="904"/>
      <c r="E165" s="954">
        <v>34</v>
      </c>
      <c r="F165" s="904"/>
      <c r="G165" s="951" t="s">
        <v>1349</v>
      </c>
    </row>
    <row r="166" spans="2:7" ht="16.7" hidden="1" customHeight="1">
      <c r="B166" s="1118" t="s">
        <v>2510</v>
      </c>
      <c r="C166" s="954">
        <v>4</v>
      </c>
      <c r="D166" s="954">
        <v>501</v>
      </c>
      <c r="E166" s="904"/>
      <c r="F166" s="904"/>
      <c r="G166" s="957" t="s">
        <v>2509</v>
      </c>
    </row>
    <row r="167" spans="2:7" ht="16.7" hidden="1" customHeight="1">
      <c r="B167" s="1116" t="s">
        <v>2627</v>
      </c>
      <c r="C167" s="954">
        <v>26</v>
      </c>
      <c r="D167" s="954">
        <v>3093</v>
      </c>
      <c r="E167" s="904"/>
      <c r="F167" s="904"/>
      <c r="G167" s="1076" t="s">
        <v>2630</v>
      </c>
    </row>
    <row r="168" spans="2:7" ht="16.7" hidden="1" customHeight="1">
      <c r="B168" s="1071" t="s">
        <v>485</v>
      </c>
      <c r="C168" s="904"/>
      <c r="D168" s="954">
        <v>803</v>
      </c>
      <c r="E168" s="904"/>
      <c r="F168" s="954">
        <v>371</v>
      </c>
      <c r="G168" s="955" t="s">
        <v>856</v>
      </c>
    </row>
    <row r="169" spans="2:7" ht="16.7" hidden="1" customHeight="1">
      <c r="B169" s="1071" t="s">
        <v>443</v>
      </c>
      <c r="C169" s="904"/>
      <c r="D169" s="904"/>
      <c r="E169" s="904"/>
      <c r="F169" s="954">
        <v>4228</v>
      </c>
      <c r="G169" s="951" t="s">
        <v>2292</v>
      </c>
    </row>
    <row r="170" spans="2:7" ht="16.7" hidden="1" customHeight="1">
      <c r="B170" s="1116" t="s">
        <v>218</v>
      </c>
      <c r="C170" s="904"/>
      <c r="D170" s="954">
        <v>50</v>
      </c>
      <c r="E170" s="904"/>
      <c r="F170" s="953"/>
      <c r="G170" s="955" t="s">
        <v>2290</v>
      </c>
    </row>
    <row r="171" spans="2:7" ht="16.7" hidden="1" customHeight="1">
      <c r="B171" s="1071" t="s">
        <v>2193</v>
      </c>
      <c r="C171" s="904"/>
      <c r="D171" s="954">
        <v>14258</v>
      </c>
      <c r="E171" s="954">
        <v>4065</v>
      </c>
      <c r="F171" s="954">
        <v>4253</v>
      </c>
      <c r="G171" s="955" t="s">
        <v>856</v>
      </c>
    </row>
    <row r="172" spans="2:7" ht="16.7" hidden="1" customHeight="1">
      <c r="B172" s="1071" t="s">
        <v>1946</v>
      </c>
      <c r="C172" s="904"/>
      <c r="D172" s="954">
        <v>4684</v>
      </c>
      <c r="E172" s="954">
        <v>29456</v>
      </c>
      <c r="F172" s="904"/>
      <c r="G172" s="1075" t="s">
        <v>2680</v>
      </c>
    </row>
    <row r="173" spans="2:7" ht="16.7" hidden="1" customHeight="1">
      <c r="B173" s="1071" t="s">
        <v>2683</v>
      </c>
      <c r="C173" s="954">
        <v>659</v>
      </c>
      <c r="D173" s="904"/>
      <c r="E173" s="954">
        <v>7857</v>
      </c>
      <c r="F173" s="904"/>
      <c r="G173" s="951" t="s">
        <v>2288</v>
      </c>
    </row>
    <row r="174" spans="2:7" ht="16.7" hidden="1" customHeight="1">
      <c r="B174" s="1073" t="s">
        <v>2416</v>
      </c>
      <c r="C174" s="953"/>
      <c r="D174" s="954">
        <v>4</v>
      </c>
      <c r="E174" s="904"/>
      <c r="F174" s="954">
        <v>153</v>
      </c>
      <c r="G174" s="957" t="s">
        <v>2415</v>
      </c>
    </row>
    <row r="175" spans="2:7" ht="16.7" hidden="1" customHeight="1">
      <c r="B175" s="1074" t="s">
        <v>2522</v>
      </c>
      <c r="C175" s="954">
        <v>87</v>
      </c>
      <c r="D175" s="954">
        <v>265</v>
      </c>
      <c r="E175" s="904"/>
      <c r="F175" s="954">
        <v>867</v>
      </c>
      <c r="G175" s="957" t="s">
        <v>2513</v>
      </c>
    </row>
    <row r="176" spans="2:7" ht="16.7" hidden="1" customHeight="1">
      <c r="B176" s="1116" t="s">
        <v>215</v>
      </c>
      <c r="C176" s="953"/>
      <c r="D176" s="1178" t="s">
        <v>2781</v>
      </c>
      <c r="E176" s="904"/>
      <c r="F176" s="904"/>
      <c r="G176" s="955" t="s">
        <v>856</v>
      </c>
    </row>
    <row r="177" spans="2:7" ht="16.7" hidden="1" customHeight="1">
      <c r="B177" s="1117" t="s">
        <v>2286</v>
      </c>
      <c r="C177" s="954">
        <v>275</v>
      </c>
      <c r="D177" s="954">
        <v>6985</v>
      </c>
      <c r="E177" s="954">
        <v>386</v>
      </c>
      <c r="F177" s="954">
        <v>543</v>
      </c>
      <c r="G177" s="956" t="s">
        <v>856</v>
      </c>
    </row>
    <row r="178" spans="2:7" ht="16.7" hidden="1" customHeight="1">
      <c r="B178" s="1071" t="s">
        <v>2284</v>
      </c>
      <c r="C178" s="904"/>
      <c r="D178" s="904"/>
      <c r="E178" s="954">
        <v>14539</v>
      </c>
      <c r="F178" s="904"/>
      <c r="G178" s="956" t="s">
        <v>856</v>
      </c>
    </row>
    <row r="179" spans="2:7" ht="16.7" hidden="1" customHeight="1">
      <c r="B179" s="1071" t="s">
        <v>2744</v>
      </c>
      <c r="C179" s="954">
        <v>2763</v>
      </c>
      <c r="D179" s="954">
        <v>2200</v>
      </c>
      <c r="E179" s="954">
        <v>6085</v>
      </c>
      <c r="F179" s="904"/>
      <c r="G179" s="951" t="s">
        <v>2287</v>
      </c>
    </row>
    <row r="180" spans="2:7" ht="16.7" hidden="1" customHeight="1">
      <c r="B180" s="1117" t="s">
        <v>1507</v>
      </c>
      <c r="C180" s="904"/>
      <c r="D180" s="954">
        <v>14679</v>
      </c>
      <c r="E180" s="954">
        <v>59912</v>
      </c>
      <c r="F180" s="954">
        <v>7089</v>
      </c>
      <c r="G180" s="956" t="s">
        <v>2291</v>
      </c>
    </row>
    <row r="181" spans="2:7" ht="16.7" hidden="1" customHeight="1">
      <c r="B181" s="1117" t="s">
        <v>2198</v>
      </c>
      <c r="C181" s="954">
        <v>5</v>
      </c>
      <c r="D181" s="954">
        <v>42</v>
      </c>
      <c r="E181" s="904"/>
      <c r="F181" s="904"/>
      <c r="G181" s="951" t="s">
        <v>2288</v>
      </c>
    </row>
    <row r="182" spans="2:7" ht="16.7" hidden="1" customHeight="1">
      <c r="B182" s="1072" t="s">
        <v>2196</v>
      </c>
      <c r="C182" s="954">
        <v>58</v>
      </c>
      <c r="D182" s="954">
        <v>271</v>
      </c>
      <c r="E182" s="904"/>
      <c r="F182" s="954">
        <v>44</v>
      </c>
      <c r="G182" s="951" t="s">
        <v>1054</v>
      </c>
    </row>
    <row r="183" spans="2:7" ht="16.7" hidden="1" customHeight="1">
      <c r="B183" s="1071" t="s">
        <v>2197</v>
      </c>
      <c r="C183" s="954">
        <v>32</v>
      </c>
      <c r="D183" s="954">
        <v>51</v>
      </c>
      <c r="E183" s="904"/>
      <c r="F183" s="954">
        <v>30</v>
      </c>
      <c r="G183" s="951" t="s">
        <v>1053</v>
      </c>
    </row>
    <row r="184" spans="2:7" ht="16.7" hidden="1" customHeight="1">
      <c r="B184" s="912" t="s">
        <v>2625</v>
      </c>
      <c r="C184" s="954">
        <v>831</v>
      </c>
      <c r="D184" s="954">
        <v>105378</v>
      </c>
      <c r="E184" s="904"/>
      <c r="F184" s="904"/>
      <c r="G184" s="1075" t="s">
        <v>2628</v>
      </c>
    </row>
    <row r="185" spans="2:7" ht="16.7" hidden="1" customHeight="1">
      <c r="B185" s="912" t="s">
        <v>2626</v>
      </c>
      <c r="C185" s="954">
        <v>95</v>
      </c>
      <c r="D185" s="954">
        <v>1427</v>
      </c>
      <c r="E185" s="904"/>
      <c r="F185" s="904"/>
      <c r="G185" s="1075" t="s">
        <v>2629</v>
      </c>
    </row>
    <row r="186" spans="2:7" ht="16.7" hidden="1" customHeight="1">
      <c r="B186" s="1116" t="s">
        <v>2722</v>
      </c>
      <c r="C186" s="904"/>
      <c r="D186" s="954">
        <v>14</v>
      </c>
      <c r="E186" s="954">
        <v>83</v>
      </c>
      <c r="F186" s="904"/>
      <c r="G186" s="1075" t="s">
        <v>2629</v>
      </c>
    </row>
    <row r="187" spans="2:7" ht="16.7" hidden="1" customHeight="1">
      <c r="B187" s="912" t="s">
        <v>2682</v>
      </c>
      <c r="C187" s="904"/>
      <c r="D187" s="904"/>
      <c r="E187" s="954">
        <v>856</v>
      </c>
      <c r="F187" s="904"/>
      <c r="G187" s="1075" t="s">
        <v>2631</v>
      </c>
    </row>
    <row r="188" spans="2:7" ht="16.7" hidden="1" customHeight="1">
      <c r="B188" s="912" t="s">
        <v>2745</v>
      </c>
      <c r="C188" s="904"/>
      <c r="D188" s="954">
        <v>2</v>
      </c>
      <c r="E188" s="904"/>
      <c r="F188" s="954">
        <v>26</v>
      </c>
      <c r="G188" s="1075" t="s">
        <v>2746</v>
      </c>
    </row>
    <row r="189" spans="2:7" ht="16.7" hidden="1" customHeight="1">
      <c r="B189" s="912" t="s">
        <v>2747</v>
      </c>
      <c r="C189" s="904"/>
      <c r="D189" s="904"/>
      <c r="E189" s="954">
        <v>838</v>
      </c>
      <c r="F189" s="904"/>
      <c r="G189" s="1075" t="s">
        <v>2746</v>
      </c>
    </row>
    <row r="190" spans="2:7" ht="16.7" hidden="1" customHeight="1"/>
    <row r="191" spans="2:7" ht="16.7" hidden="1" customHeight="1">
      <c r="B191" s="1095" t="s">
        <v>492</v>
      </c>
      <c r="C191" s="1095"/>
      <c r="D191" s="1095"/>
      <c r="E191" s="1095"/>
      <c r="F191" s="1095"/>
    </row>
    <row r="192" spans="2:7" ht="16.7" hidden="1" customHeight="1">
      <c r="B192" s="1119" t="s">
        <v>1061</v>
      </c>
      <c r="C192" s="1120" t="s">
        <v>369</v>
      </c>
      <c r="D192" s="1120" t="s">
        <v>499</v>
      </c>
      <c r="E192" s="1120" t="s">
        <v>2655</v>
      </c>
      <c r="F192" s="1120" t="s">
        <v>366</v>
      </c>
    </row>
    <row r="193" spans="2:7" ht="16.7" hidden="1" customHeight="1">
      <c r="B193" s="1117" t="s">
        <v>2191</v>
      </c>
      <c r="C193" s="904"/>
      <c r="D193" s="904"/>
      <c r="E193" s="954">
        <v>2593</v>
      </c>
      <c r="F193" s="954">
        <v>1791</v>
      </c>
      <c r="G193" s="955" t="s">
        <v>856</v>
      </c>
    </row>
    <row r="194" spans="2:7" ht="16.7" hidden="1" customHeight="1">
      <c r="B194" s="1117" t="s">
        <v>2192</v>
      </c>
      <c r="C194" s="954">
        <v>183</v>
      </c>
      <c r="D194" s="954">
        <v>318</v>
      </c>
      <c r="E194" s="954">
        <v>1957</v>
      </c>
      <c r="F194" s="904"/>
      <c r="G194" s="951" t="s">
        <v>2293</v>
      </c>
    </row>
    <row r="195" spans="2:7" ht="16.7" hidden="1" customHeight="1">
      <c r="B195" s="1117" t="s">
        <v>1383</v>
      </c>
      <c r="C195" s="954">
        <v>93</v>
      </c>
      <c r="D195" s="954">
        <v>188</v>
      </c>
      <c r="E195" s="954">
        <v>1261</v>
      </c>
      <c r="F195" s="904"/>
      <c r="G195" s="951" t="s">
        <v>1349</v>
      </c>
    </row>
    <row r="196" spans="2:7" ht="16.7" hidden="1" customHeight="1">
      <c r="B196" s="1117" t="s">
        <v>1384</v>
      </c>
      <c r="C196" s="954">
        <v>4</v>
      </c>
      <c r="D196" s="904"/>
      <c r="E196" s="954">
        <v>24</v>
      </c>
      <c r="F196" s="904"/>
      <c r="G196" s="951" t="s">
        <v>1349</v>
      </c>
    </row>
    <row r="197" spans="2:7" ht="16.7" hidden="1" customHeight="1">
      <c r="B197" s="1118" t="s">
        <v>2510</v>
      </c>
      <c r="C197" s="954">
        <v>4</v>
      </c>
      <c r="D197" s="954">
        <v>501</v>
      </c>
      <c r="E197" s="904"/>
      <c r="F197" s="904"/>
      <c r="G197" s="957" t="s">
        <v>2509</v>
      </c>
    </row>
    <row r="198" spans="2:7" ht="16.7" hidden="1" customHeight="1">
      <c r="B198" s="1116" t="s">
        <v>2627</v>
      </c>
      <c r="C198" s="954">
        <v>14</v>
      </c>
      <c r="D198" s="954">
        <v>475</v>
      </c>
      <c r="E198" s="904"/>
      <c r="F198" s="904"/>
      <c r="G198" s="1076" t="s">
        <v>2630</v>
      </c>
    </row>
    <row r="199" spans="2:7" ht="16.7" hidden="1" customHeight="1">
      <c r="B199" s="1071" t="s">
        <v>485</v>
      </c>
      <c r="C199" s="904"/>
      <c r="D199" s="954">
        <v>803</v>
      </c>
      <c r="E199" s="904"/>
      <c r="F199" s="954">
        <v>371</v>
      </c>
      <c r="G199" s="955" t="s">
        <v>856</v>
      </c>
    </row>
    <row r="200" spans="2:7" ht="16.7" hidden="1" customHeight="1">
      <c r="B200" s="1071" t="s">
        <v>443</v>
      </c>
      <c r="C200" s="904"/>
      <c r="D200" s="904"/>
      <c r="E200" s="904"/>
      <c r="F200" s="954">
        <v>4135</v>
      </c>
      <c r="G200" s="951" t="s">
        <v>2292</v>
      </c>
    </row>
    <row r="201" spans="2:7" ht="16.7" hidden="1" customHeight="1">
      <c r="B201" s="1116" t="s">
        <v>218</v>
      </c>
      <c r="C201" s="904"/>
      <c r="D201" s="954">
        <v>63</v>
      </c>
      <c r="E201" s="904"/>
      <c r="F201" s="953"/>
      <c r="G201" s="955" t="s">
        <v>2290</v>
      </c>
    </row>
    <row r="202" spans="2:7" ht="16.7" hidden="1" customHeight="1">
      <c r="B202" s="1071" t="s">
        <v>2193</v>
      </c>
      <c r="C202" s="904"/>
      <c r="D202" s="954">
        <v>18206</v>
      </c>
      <c r="E202" s="954">
        <v>4839</v>
      </c>
      <c r="F202" s="954">
        <v>4332</v>
      </c>
      <c r="G202" s="955" t="s">
        <v>856</v>
      </c>
    </row>
    <row r="203" spans="2:7" ht="16.7" hidden="1" customHeight="1">
      <c r="B203" s="1071" t="s">
        <v>1946</v>
      </c>
      <c r="C203" s="904"/>
      <c r="D203" s="954">
        <v>5855</v>
      </c>
      <c r="E203" s="954">
        <v>27895</v>
      </c>
      <c r="F203" s="904"/>
      <c r="G203" s="1075" t="s">
        <v>2680</v>
      </c>
    </row>
    <row r="204" spans="2:7" ht="16.7" hidden="1" customHeight="1">
      <c r="B204" s="1071" t="s">
        <v>2683</v>
      </c>
      <c r="C204" s="954">
        <v>785</v>
      </c>
      <c r="D204" s="904"/>
      <c r="E204" s="954">
        <v>9864</v>
      </c>
      <c r="F204" s="904"/>
      <c r="G204" s="951" t="s">
        <v>2288</v>
      </c>
    </row>
    <row r="205" spans="2:7" ht="16.7" hidden="1" customHeight="1">
      <c r="B205" s="1073" t="s">
        <v>2416</v>
      </c>
      <c r="C205" s="953"/>
      <c r="D205" s="954">
        <v>4</v>
      </c>
      <c r="E205" s="904"/>
      <c r="F205" s="954">
        <v>150</v>
      </c>
      <c r="G205" s="957" t="s">
        <v>2415</v>
      </c>
    </row>
    <row r="206" spans="2:7" ht="16.7" hidden="1" customHeight="1">
      <c r="B206" s="1074" t="s">
        <v>2522</v>
      </c>
      <c r="C206" s="954">
        <v>129</v>
      </c>
      <c r="D206" s="954">
        <v>463</v>
      </c>
      <c r="E206" s="904"/>
      <c r="F206" s="954">
        <v>945</v>
      </c>
      <c r="G206" s="957" t="s">
        <v>2513</v>
      </c>
    </row>
    <row r="207" spans="2:7" ht="16.7" hidden="1" customHeight="1">
      <c r="B207" s="1116" t="s">
        <v>215</v>
      </c>
      <c r="C207" s="953"/>
      <c r="D207" s="1178" t="s">
        <v>2781</v>
      </c>
      <c r="E207" s="904"/>
      <c r="F207" s="904"/>
      <c r="G207" s="955" t="s">
        <v>856</v>
      </c>
    </row>
    <row r="208" spans="2:7" ht="16.7" hidden="1" customHeight="1">
      <c r="B208" s="1117" t="s">
        <v>2286</v>
      </c>
      <c r="C208" s="954">
        <v>92</v>
      </c>
      <c r="D208" s="954">
        <v>2487</v>
      </c>
      <c r="E208" s="954">
        <v>113</v>
      </c>
      <c r="F208" s="954">
        <v>170</v>
      </c>
      <c r="G208" s="956" t="s">
        <v>856</v>
      </c>
    </row>
    <row r="209" spans="2:7" ht="16.7" hidden="1" customHeight="1">
      <c r="B209" s="1071" t="s">
        <v>2284</v>
      </c>
      <c r="C209" s="904"/>
      <c r="D209" s="904"/>
      <c r="E209" s="954">
        <v>17240</v>
      </c>
      <c r="F209" s="904"/>
      <c r="G209" s="956" t="s">
        <v>856</v>
      </c>
    </row>
    <row r="210" spans="2:7" ht="16.7" hidden="1" customHeight="1">
      <c r="B210" s="1071" t="s">
        <v>2744</v>
      </c>
      <c r="C210" s="954">
        <v>3258</v>
      </c>
      <c r="D210" s="954">
        <v>3615</v>
      </c>
      <c r="E210" s="954">
        <v>6525</v>
      </c>
      <c r="F210" s="904"/>
      <c r="G210" s="951" t="s">
        <v>2287</v>
      </c>
    </row>
    <row r="211" spans="2:7" ht="16.7" hidden="1" customHeight="1">
      <c r="B211" s="1117" t="s">
        <v>1507</v>
      </c>
      <c r="C211" s="904"/>
      <c r="D211" s="954">
        <v>14665</v>
      </c>
      <c r="E211" s="954">
        <v>59186</v>
      </c>
      <c r="F211" s="954">
        <v>6956</v>
      </c>
      <c r="G211" s="956" t="s">
        <v>2291</v>
      </c>
    </row>
    <row r="212" spans="2:7" ht="16.7" hidden="1" customHeight="1">
      <c r="B212" s="1117" t="s">
        <v>2198</v>
      </c>
      <c r="C212" s="954">
        <v>8</v>
      </c>
      <c r="D212" s="954">
        <v>23</v>
      </c>
      <c r="E212" s="904"/>
      <c r="F212" s="904"/>
      <c r="G212" s="951" t="s">
        <v>2288</v>
      </c>
    </row>
    <row r="213" spans="2:7" ht="16.7" hidden="1" customHeight="1">
      <c r="B213" s="1072" t="s">
        <v>2196</v>
      </c>
      <c r="C213" s="954">
        <v>73</v>
      </c>
      <c r="D213" s="954">
        <v>201</v>
      </c>
      <c r="E213" s="904"/>
      <c r="F213" s="954">
        <v>80</v>
      </c>
      <c r="G213" s="951" t="s">
        <v>1054</v>
      </c>
    </row>
    <row r="214" spans="2:7" ht="16.7" hidden="1" customHeight="1">
      <c r="B214" s="1071" t="s">
        <v>2197</v>
      </c>
      <c r="C214" s="954">
        <v>32</v>
      </c>
      <c r="D214" s="954">
        <v>51</v>
      </c>
      <c r="E214" s="904"/>
      <c r="F214" s="954">
        <v>30</v>
      </c>
      <c r="G214" s="951" t="s">
        <v>1053</v>
      </c>
    </row>
    <row r="215" spans="2:7" ht="16.7" hidden="1" customHeight="1">
      <c r="B215" s="912" t="s">
        <v>2625</v>
      </c>
      <c r="C215" s="954">
        <v>737</v>
      </c>
      <c r="D215" s="954">
        <v>91959</v>
      </c>
      <c r="E215" s="904"/>
      <c r="F215" s="904"/>
      <c r="G215" s="1075" t="s">
        <v>2628</v>
      </c>
    </row>
    <row r="216" spans="2:7" ht="16.7" hidden="1" customHeight="1">
      <c r="B216" s="912" t="s">
        <v>2626</v>
      </c>
      <c r="C216" s="954">
        <v>26</v>
      </c>
      <c r="D216" s="954">
        <v>314</v>
      </c>
      <c r="E216" s="904"/>
      <c r="F216" s="904"/>
      <c r="G216" s="1075" t="s">
        <v>2629</v>
      </c>
    </row>
    <row r="217" spans="2:7" ht="16.7" hidden="1" customHeight="1">
      <c r="B217" s="1116" t="s">
        <v>2722</v>
      </c>
      <c r="C217" s="904"/>
      <c r="D217" s="954">
        <v>60</v>
      </c>
      <c r="E217" s="954">
        <v>1369</v>
      </c>
      <c r="F217" s="904"/>
      <c r="G217" s="1075" t="s">
        <v>2629</v>
      </c>
    </row>
    <row r="218" spans="2:7" ht="16.7" hidden="1" customHeight="1">
      <c r="B218" s="912" t="s">
        <v>2682</v>
      </c>
      <c r="C218" s="904"/>
      <c r="D218" s="904"/>
      <c r="E218" s="954">
        <v>1110</v>
      </c>
      <c r="F218" s="904"/>
      <c r="G218" s="1075" t="s">
        <v>2631</v>
      </c>
    </row>
    <row r="219" spans="2:7" ht="16.7" hidden="1" customHeight="1">
      <c r="B219" s="912" t="s">
        <v>2745</v>
      </c>
      <c r="C219" s="904"/>
      <c r="D219" s="954">
        <v>45</v>
      </c>
      <c r="E219" s="904"/>
      <c r="F219" s="954">
        <v>16</v>
      </c>
      <c r="G219" s="1075" t="s">
        <v>2746</v>
      </c>
    </row>
    <row r="220" spans="2:7" ht="16.7" hidden="1" customHeight="1">
      <c r="B220" s="912" t="s">
        <v>2747</v>
      </c>
      <c r="C220" s="904"/>
      <c r="D220" s="904"/>
      <c r="E220" s="954">
        <v>655</v>
      </c>
      <c r="F220" s="904"/>
      <c r="G220" s="1075" t="s">
        <v>2746</v>
      </c>
    </row>
    <row r="221" spans="2:7" ht="16.7" hidden="1" customHeight="1"/>
    <row r="222" spans="2:7" ht="16.7" hidden="1" customHeight="1">
      <c r="B222" s="1095" t="s">
        <v>493</v>
      </c>
      <c r="C222" s="1095"/>
      <c r="D222" s="1095"/>
      <c r="E222" s="1095"/>
      <c r="F222" s="1095"/>
    </row>
    <row r="223" spans="2:7" ht="16.7" hidden="1" customHeight="1">
      <c r="B223" s="1119" t="s">
        <v>1061</v>
      </c>
      <c r="C223" s="1120" t="s">
        <v>369</v>
      </c>
      <c r="D223" s="1120" t="s">
        <v>499</v>
      </c>
      <c r="E223" s="1120" t="s">
        <v>2655</v>
      </c>
      <c r="F223" s="1120" t="s">
        <v>366</v>
      </c>
    </row>
    <row r="224" spans="2:7" ht="16.7" hidden="1" customHeight="1">
      <c r="B224" s="1117" t="s">
        <v>2191</v>
      </c>
      <c r="C224" s="904"/>
      <c r="D224" s="904"/>
      <c r="E224" s="954">
        <v>2017</v>
      </c>
      <c r="F224" s="954">
        <v>1728</v>
      </c>
      <c r="G224" s="955" t="s">
        <v>856</v>
      </c>
    </row>
    <row r="225" spans="2:7" ht="16.7" hidden="1" customHeight="1">
      <c r="B225" s="1117" t="s">
        <v>2192</v>
      </c>
      <c r="C225" s="954">
        <v>144</v>
      </c>
      <c r="D225" s="954">
        <v>316</v>
      </c>
      <c r="E225" s="954">
        <v>2268</v>
      </c>
      <c r="F225" s="904"/>
      <c r="G225" s="951" t="s">
        <v>2293</v>
      </c>
    </row>
    <row r="226" spans="2:7" ht="16.7" hidden="1" customHeight="1">
      <c r="B226" s="1117" t="s">
        <v>1383</v>
      </c>
      <c r="C226" s="954">
        <v>74</v>
      </c>
      <c r="D226" s="954">
        <v>206</v>
      </c>
      <c r="E226" s="954">
        <v>1506</v>
      </c>
      <c r="F226" s="904"/>
      <c r="G226" s="951" t="s">
        <v>1349</v>
      </c>
    </row>
    <row r="227" spans="2:7" ht="16.7" hidden="1" customHeight="1">
      <c r="B227" s="1117" t="s">
        <v>1384</v>
      </c>
      <c r="C227" s="954">
        <v>5</v>
      </c>
      <c r="D227" s="904"/>
      <c r="E227" s="954">
        <v>19</v>
      </c>
      <c r="F227" s="904"/>
      <c r="G227" s="951" t="s">
        <v>1349</v>
      </c>
    </row>
    <row r="228" spans="2:7" ht="16.7" hidden="1" customHeight="1">
      <c r="B228" s="1118" t="s">
        <v>2510</v>
      </c>
      <c r="C228" s="954">
        <v>6</v>
      </c>
      <c r="D228" s="954">
        <v>103</v>
      </c>
      <c r="E228" s="904"/>
      <c r="F228" s="904"/>
      <c r="G228" s="957" t="s">
        <v>2509</v>
      </c>
    </row>
    <row r="229" spans="2:7" ht="16.7" hidden="1" customHeight="1">
      <c r="B229" s="1116" t="s">
        <v>2627</v>
      </c>
      <c r="C229" s="954">
        <v>25</v>
      </c>
      <c r="D229" s="954">
        <v>612</v>
      </c>
      <c r="E229" s="904"/>
      <c r="F229" s="904"/>
      <c r="G229" s="1076" t="s">
        <v>2630</v>
      </c>
    </row>
    <row r="230" spans="2:7" ht="16.7" hidden="1" customHeight="1">
      <c r="B230" s="1071" t="s">
        <v>485</v>
      </c>
      <c r="C230" s="904"/>
      <c r="D230" s="954">
        <v>807</v>
      </c>
      <c r="E230" s="904"/>
      <c r="F230" s="954">
        <v>441</v>
      </c>
      <c r="G230" s="955" t="s">
        <v>856</v>
      </c>
    </row>
    <row r="231" spans="2:7" ht="16.7" hidden="1" customHeight="1">
      <c r="B231" s="1071" t="s">
        <v>443</v>
      </c>
      <c r="C231" s="904"/>
      <c r="D231" s="904"/>
      <c r="E231" s="904"/>
      <c r="F231" s="954">
        <v>3664</v>
      </c>
      <c r="G231" s="951" t="s">
        <v>2292</v>
      </c>
    </row>
    <row r="232" spans="2:7" ht="16.7" hidden="1" customHeight="1">
      <c r="B232" s="1116" t="s">
        <v>218</v>
      </c>
      <c r="C232" s="904"/>
      <c r="D232" s="954">
        <v>90</v>
      </c>
      <c r="E232" s="904"/>
      <c r="F232" s="953"/>
      <c r="G232" s="955" t="s">
        <v>2290</v>
      </c>
    </row>
    <row r="233" spans="2:7" ht="16.7" hidden="1" customHeight="1">
      <c r="B233" s="1071" t="s">
        <v>2193</v>
      </c>
      <c r="C233" s="904"/>
      <c r="D233" s="954">
        <v>16987</v>
      </c>
      <c r="E233" s="954">
        <v>2631</v>
      </c>
      <c r="F233" s="954">
        <v>5235</v>
      </c>
      <c r="G233" s="955" t="s">
        <v>856</v>
      </c>
    </row>
    <row r="234" spans="2:7" ht="16.7" hidden="1" customHeight="1">
      <c r="B234" s="1071" t="s">
        <v>1946</v>
      </c>
      <c r="C234" s="904"/>
      <c r="D234" s="954">
        <v>5611</v>
      </c>
      <c r="E234" s="954">
        <v>32656</v>
      </c>
      <c r="F234" s="904"/>
      <c r="G234" s="1075" t="s">
        <v>2680</v>
      </c>
    </row>
    <row r="235" spans="2:7" ht="16.7" hidden="1" customHeight="1">
      <c r="B235" s="1071" t="s">
        <v>2683</v>
      </c>
      <c r="C235" s="954">
        <v>685</v>
      </c>
      <c r="D235" s="904"/>
      <c r="E235" s="954">
        <v>8473</v>
      </c>
      <c r="F235" s="904"/>
      <c r="G235" s="951" t="s">
        <v>2288</v>
      </c>
    </row>
    <row r="236" spans="2:7" ht="16.7" hidden="1" customHeight="1">
      <c r="B236" s="1073" t="s">
        <v>2416</v>
      </c>
      <c r="C236" s="953"/>
      <c r="D236" s="954">
        <v>3</v>
      </c>
      <c r="E236" s="904"/>
      <c r="F236" s="954">
        <v>130</v>
      </c>
      <c r="G236" s="957" t="s">
        <v>2415</v>
      </c>
    </row>
    <row r="237" spans="2:7" ht="16.7" hidden="1" customHeight="1">
      <c r="B237" s="1074" t="s">
        <v>2522</v>
      </c>
      <c r="C237" s="954">
        <v>98</v>
      </c>
      <c r="D237" s="954">
        <v>167</v>
      </c>
      <c r="E237" s="904"/>
      <c r="F237" s="954">
        <v>890</v>
      </c>
      <c r="G237" s="957" t="s">
        <v>2513</v>
      </c>
    </row>
    <row r="238" spans="2:7" ht="16.7" hidden="1" customHeight="1">
      <c r="B238" s="1116" t="s">
        <v>215</v>
      </c>
      <c r="C238" s="953"/>
      <c r="D238" s="1178" t="s">
        <v>2781</v>
      </c>
      <c r="E238" s="904"/>
      <c r="F238" s="904"/>
      <c r="G238" s="955" t="s">
        <v>856</v>
      </c>
    </row>
    <row r="239" spans="2:7" ht="16.7" hidden="1" customHeight="1">
      <c r="B239" s="1117" t="s">
        <v>2286</v>
      </c>
      <c r="C239" s="954">
        <v>89</v>
      </c>
      <c r="D239" s="954">
        <v>3213</v>
      </c>
      <c r="E239" s="954">
        <v>190</v>
      </c>
      <c r="F239" s="954">
        <v>344</v>
      </c>
      <c r="G239" s="956" t="s">
        <v>856</v>
      </c>
    </row>
    <row r="240" spans="2:7" ht="16.7" hidden="1" customHeight="1">
      <c r="B240" s="1071" t="s">
        <v>2284</v>
      </c>
      <c r="C240" s="904"/>
      <c r="D240" s="904"/>
      <c r="E240" s="954">
        <v>14343</v>
      </c>
      <c r="F240" s="904"/>
      <c r="G240" s="956" t="s">
        <v>856</v>
      </c>
    </row>
    <row r="241" spans="2:7" ht="16.7" hidden="1" customHeight="1">
      <c r="B241" s="1071" t="s">
        <v>2744</v>
      </c>
      <c r="C241" s="954">
        <v>2615</v>
      </c>
      <c r="D241" s="954">
        <v>1965</v>
      </c>
      <c r="E241" s="954">
        <v>4193</v>
      </c>
      <c r="F241" s="904"/>
      <c r="G241" s="951" t="s">
        <v>2287</v>
      </c>
    </row>
    <row r="242" spans="2:7" ht="16.7" hidden="1" customHeight="1">
      <c r="B242" s="1117" t="s">
        <v>1507</v>
      </c>
      <c r="C242" s="904"/>
      <c r="D242" s="954">
        <v>9041</v>
      </c>
      <c r="E242" s="954">
        <v>37152</v>
      </c>
      <c r="F242" s="954">
        <v>4052</v>
      </c>
      <c r="G242" s="956" t="s">
        <v>2291</v>
      </c>
    </row>
    <row r="243" spans="2:7" ht="16.7" hidden="1" customHeight="1">
      <c r="B243" s="1117" t="s">
        <v>2198</v>
      </c>
      <c r="C243" s="954">
        <v>4</v>
      </c>
      <c r="D243" s="954">
        <v>16</v>
      </c>
      <c r="E243" s="904"/>
      <c r="F243" s="904"/>
      <c r="G243" s="951" t="s">
        <v>2288</v>
      </c>
    </row>
    <row r="244" spans="2:7" ht="16.7" hidden="1" customHeight="1">
      <c r="B244" s="1072" t="s">
        <v>2196</v>
      </c>
      <c r="C244" s="954">
        <v>55</v>
      </c>
      <c r="D244" s="954">
        <v>110</v>
      </c>
      <c r="E244" s="904"/>
      <c r="F244" s="954">
        <v>86</v>
      </c>
      <c r="G244" s="951" t="s">
        <v>1054</v>
      </c>
    </row>
    <row r="245" spans="2:7" ht="16.7" hidden="1" customHeight="1">
      <c r="B245" s="1071" t="s">
        <v>2197</v>
      </c>
      <c r="C245" s="954">
        <v>23</v>
      </c>
      <c r="D245" s="954">
        <v>38</v>
      </c>
      <c r="E245" s="904"/>
      <c r="F245" s="954">
        <v>6</v>
      </c>
      <c r="G245" s="951" t="s">
        <v>1053</v>
      </c>
    </row>
    <row r="246" spans="2:7" ht="16.7" hidden="1" customHeight="1">
      <c r="B246" s="912" t="s">
        <v>2625</v>
      </c>
      <c r="C246" s="954">
        <v>729</v>
      </c>
      <c r="D246" s="954">
        <v>99868</v>
      </c>
      <c r="E246" s="904"/>
      <c r="F246" s="904"/>
      <c r="G246" s="1075" t="s">
        <v>2628</v>
      </c>
    </row>
    <row r="247" spans="2:7" ht="16.7" hidden="1" customHeight="1">
      <c r="B247" s="912" t="s">
        <v>2626</v>
      </c>
      <c r="C247" s="954">
        <v>50</v>
      </c>
      <c r="D247" s="954">
        <v>714</v>
      </c>
      <c r="E247" s="904"/>
      <c r="F247" s="904"/>
      <c r="G247" s="1075" t="s">
        <v>2629</v>
      </c>
    </row>
    <row r="248" spans="2:7" ht="16.7" hidden="1" customHeight="1">
      <c r="B248" s="1116" t="s">
        <v>2722</v>
      </c>
      <c r="C248" s="904"/>
      <c r="D248" s="954">
        <v>103</v>
      </c>
      <c r="E248" s="954">
        <v>642</v>
      </c>
      <c r="F248" s="904"/>
      <c r="G248" s="1075" t="s">
        <v>2629</v>
      </c>
    </row>
    <row r="249" spans="2:7" ht="16.7" hidden="1" customHeight="1">
      <c r="B249" s="912" t="s">
        <v>2682</v>
      </c>
      <c r="C249" s="904"/>
      <c r="D249" s="904"/>
      <c r="E249" s="954">
        <v>1509</v>
      </c>
      <c r="F249" s="904"/>
      <c r="G249" s="1075" t="s">
        <v>2631</v>
      </c>
    </row>
    <row r="250" spans="2:7" ht="16.7" hidden="1" customHeight="1">
      <c r="B250" s="912" t="s">
        <v>2745</v>
      </c>
      <c r="C250" s="904"/>
      <c r="D250" s="954"/>
      <c r="E250" s="904"/>
      <c r="F250" s="954"/>
      <c r="G250" s="1075" t="s">
        <v>2746</v>
      </c>
    </row>
    <row r="251" spans="2:7" ht="16.7" hidden="1" customHeight="1">
      <c r="B251" s="912" t="s">
        <v>2747</v>
      </c>
      <c r="C251" s="904"/>
      <c r="D251" s="904"/>
      <c r="E251" s="954">
        <v>428</v>
      </c>
      <c r="F251" s="904"/>
      <c r="G251" s="1075" t="s">
        <v>2746</v>
      </c>
    </row>
    <row r="252" spans="2:7" ht="16.7" hidden="1" customHeight="1"/>
    <row r="253" spans="2:7" ht="16.7" hidden="1" customHeight="1">
      <c r="B253" s="1095" t="s">
        <v>477</v>
      </c>
      <c r="C253" s="1095"/>
      <c r="D253" s="1095"/>
      <c r="E253" s="1095"/>
      <c r="F253" s="1095"/>
    </row>
    <row r="254" spans="2:7" ht="16.7" hidden="1" customHeight="1">
      <c r="B254" s="1119" t="s">
        <v>1061</v>
      </c>
      <c r="C254" s="1120" t="s">
        <v>369</v>
      </c>
      <c r="D254" s="1120" t="s">
        <v>499</v>
      </c>
      <c r="E254" s="1120" t="s">
        <v>2655</v>
      </c>
      <c r="F254" s="1120" t="s">
        <v>366</v>
      </c>
    </row>
    <row r="255" spans="2:7" ht="16.7" hidden="1" customHeight="1">
      <c r="B255" s="1117" t="s">
        <v>2191</v>
      </c>
      <c r="C255" s="904"/>
      <c r="D255" s="904"/>
      <c r="E255" s="954">
        <v>2313</v>
      </c>
      <c r="F255" s="954">
        <v>2357</v>
      </c>
      <c r="G255" s="955" t="s">
        <v>856</v>
      </c>
    </row>
    <row r="256" spans="2:7" ht="16.7" hidden="1" customHeight="1">
      <c r="B256" s="1117" t="s">
        <v>2192</v>
      </c>
      <c r="C256" s="954">
        <v>144</v>
      </c>
      <c r="D256" s="954">
        <v>354</v>
      </c>
      <c r="E256" s="954">
        <v>2644</v>
      </c>
      <c r="F256" s="904"/>
      <c r="G256" s="951" t="s">
        <v>2293</v>
      </c>
    </row>
    <row r="257" spans="2:7" ht="16.7" hidden="1" customHeight="1">
      <c r="B257" s="1117" t="s">
        <v>1383</v>
      </c>
      <c r="C257" s="954">
        <v>26</v>
      </c>
      <c r="D257" s="954">
        <v>112</v>
      </c>
      <c r="E257" s="954">
        <v>851</v>
      </c>
      <c r="F257" s="904"/>
      <c r="G257" s="951" t="s">
        <v>1349</v>
      </c>
    </row>
    <row r="258" spans="2:7" ht="16.7" hidden="1" customHeight="1">
      <c r="B258" s="1117" t="s">
        <v>1384</v>
      </c>
      <c r="C258" s="954">
        <v>6</v>
      </c>
      <c r="D258" s="904"/>
      <c r="E258" s="954">
        <v>14</v>
      </c>
      <c r="F258" s="904"/>
      <c r="G258" s="951" t="s">
        <v>1349</v>
      </c>
    </row>
    <row r="259" spans="2:7" ht="16.7" hidden="1" customHeight="1">
      <c r="B259" s="1118" t="s">
        <v>2510</v>
      </c>
      <c r="C259" s="954">
        <v>4</v>
      </c>
      <c r="D259" s="954">
        <v>79</v>
      </c>
      <c r="E259" s="904"/>
      <c r="F259" s="904"/>
      <c r="G259" s="957" t="s">
        <v>2509</v>
      </c>
    </row>
    <row r="260" spans="2:7" ht="16.7" hidden="1" customHeight="1">
      <c r="B260" s="1116" t="s">
        <v>2627</v>
      </c>
      <c r="C260" s="954">
        <v>20</v>
      </c>
      <c r="D260" s="954">
        <v>291</v>
      </c>
      <c r="E260" s="904"/>
      <c r="F260" s="904"/>
      <c r="G260" s="1076" t="s">
        <v>2630</v>
      </c>
    </row>
    <row r="261" spans="2:7" ht="16.7" hidden="1" customHeight="1">
      <c r="B261" s="1071" t="s">
        <v>485</v>
      </c>
      <c r="C261" s="904"/>
      <c r="D261" s="954">
        <v>632</v>
      </c>
      <c r="E261" s="904"/>
      <c r="F261" s="954">
        <v>320</v>
      </c>
      <c r="G261" s="955" t="s">
        <v>856</v>
      </c>
    </row>
    <row r="262" spans="2:7" ht="16.7" hidden="1" customHeight="1">
      <c r="B262" s="1071" t="s">
        <v>443</v>
      </c>
      <c r="C262" s="904"/>
      <c r="D262" s="904"/>
      <c r="E262" s="904"/>
      <c r="F262" s="954">
        <v>3478</v>
      </c>
      <c r="G262" s="951" t="s">
        <v>2292</v>
      </c>
    </row>
    <row r="263" spans="2:7" ht="16.7" hidden="1" customHeight="1">
      <c r="B263" s="1116" t="s">
        <v>218</v>
      </c>
      <c r="C263" s="904"/>
      <c r="D263" s="954">
        <v>59</v>
      </c>
      <c r="E263" s="904"/>
      <c r="F263" s="953"/>
      <c r="G263" s="955" t="s">
        <v>2290</v>
      </c>
    </row>
    <row r="264" spans="2:7" ht="16.7" hidden="1" customHeight="1">
      <c r="B264" s="1071" t="s">
        <v>2193</v>
      </c>
      <c r="C264" s="904"/>
      <c r="D264" s="954">
        <v>15756</v>
      </c>
      <c r="E264" s="954">
        <v>3184</v>
      </c>
      <c r="F264" s="954">
        <v>5061</v>
      </c>
      <c r="G264" s="955" t="s">
        <v>856</v>
      </c>
    </row>
    <row r="265" spans="2:7" ht="16.7" hidden="1" customHeight="1">
      <c r="B265" s="1071" t="s">
        <v>1946</v>
      </c>
      <c r="C265" s="904"/>
      <c r="D265" s="954">
        <v>5612</v>
      </c>
      <c r="E265" s="954">
        <v>34114</v>
      </c>
      <c r="F265" s="904"/>
      <c r="G265" s="1075" t="s">
        <v>2680</v>
      </c>
    </row>
    <row r="266" spans="2:7" ht="16.7" hidden="1" customHeight="1">
      <c r="B266" s="1071" t="s">
        <v>2683</v>
      </c>
      <c r="C266" s="954">
        <v>658</v>
      </c>
      <c r="D266" s="904"/>
      <c r="E266" s="954">
        <v>7863</v>
      </c>
      <c r="F266" s="904"/>
      <c r="G266" s="951" t="s">
        <v>2288</v>
      </c>
    </row>
    <row r="267" spans="2:7" ht="16.7" hidden="1" customHeight="1">
      <c r="B267" s="1073" t="s">
        <v>2416</v>
      </c>
      <c r="C267" s="953"/>
      <c r="D267" s="954">
        <v>4</v>
      </c>
      <c r="E267" s="904"/>
      <c r="F267" s="954">
        <v>86</v>
      </c>
      <c r="G267" s="957" t="s">
        <v>2415</v>
      </c>
    </row>
    <row r="268" spans="2:7" ht="16.7" hidden="1" customHeight="1">
      <c r="B268" s="1074" t="s">
        <v>2522</v>
      </c>
      <c r="C268" s="954">
        <v>124</v>
      </c>
      <c r="D268" s="954">
        <v>203</v>
      </c>
      <c r="E268" s="904"/>
      <c r="F268" s="954">
        <v>924</v>
      </c>
      <c r="G268" s="957" t="s">
        <v>2513</v>
      </c>
    </row>
    <row r="269" spans="2:7" ht="16.7" hidden="1" customHeight="1">
      <c r="B269" s="1116" t="s">
        <v>215</v>
      </c>
      <c r="C269" s="953"/>
      <c r="D269" s="954">
        <v>2490</v>
      </c>
      <c r="E269" s="904"/>
      <c r="F269" s="904"/>
      <c r="G269" s="955" t="s">
        <v>856</v>
      </c>
    </row>
    <row r="270" spans="2:7" ht="16.7" hidden="1" customHeight="1">
      <c r="B270" s="1117" t="s">
        <v>2286</v>
      </c>
      <c r="C270" s="954">
        <v>180</v>
      </c>
      <c r="D270" s="954">
        <v>3801</v>
      </c>
      <c r="E270" s="954">
        <v>439</v>
      </c>
      <c r="F270" s="954">
        <v>663</v>
      </c>
      <c r="G270" s="956" t="s">
        <v>856</v>
      </c>
    </row>
    <row r="271" spans="2:7" ht="16.7" hidden="1" customHeight="1">
      <c r="B271" s="1071" t="s">
        <v>2284</v>
      </c>
      <c r="C271" s="904"/>
      <c r="D271" s="904"/>
      <c r="E271" s="954">
        <v>15578</v>
      </c>
      <c r="F271" s="904"/>
      <c r="G271" s="956" t="s">
        <v>856</v>
      </c>
    </row>
    <row r="272" spans="2:7" ht="16.7" hidden="1" customHeight="1">
      <c r="B272" s="1071" t="s">
        <v>2744</v>
      </c>
      <c r="C272" s="954">
        <v>2791</v>
      </c>
      <c r="D272" s="954">
        <v>2217</v>
      </c>
      <c r="E272" s="954">
        <v>5049</v>
      </c>
      <c r="F272" s="904"/>
      <c r="G272" s="951" t="s">
        <v>2287</v>
      </c>
    </row>
    <row r="273" spans="2:7" ht="16.7" hidden="1" customHeight="1">
      <c r="B273" s="1117" t="s">
        <v>1507</v>
      </c>
      <c r="C273" s="904"/>
      <c r="D273" s="954">
        <v>10388</v>
      </c>
      <c r="E273" s="954">
        <v>42489</v>
      </c>
      <c r="F273" s="954">
        <v>4936</v>
      </c>
      <c r="G273" s="956" t="s">
        <v>2291</v>
      </c>
    </row>
    <row r="274" spans="2:7" ht="16.7" hidden="1" customHeight="1">
      <c r="B274" s="1117" t="s">
        <v>2198</v>
      </c>
      <c r="C274" s="954">
        <v>2</v>
      </c>
      <c r="D274" s="954">
        <v>10</v>
      </c>
      <c r="E274" s="904"/>
      <c r="F274" s="904"/>
      <c r="G274" s="951" t="s">
        <v>2288</v>
      </c>
    </row>
    <row r="275" spans="2:7" ht="16.7" hidden="1" customHeight="1">
      <c r="B275" s="1072" t="s">
        <v>2196</v>
      </c>
      <c r="C275" s="954">
        <v>67</v>
      </c>
      <c r="D275" s="954">
        <v>212</v>
      </c>
      <c r="E275" s="904"/>
      <c r="F275" s="954">
        <v>117</v>
      </c>
      <c r="G275" s="951" t="s">
        <v>1054</v>
      </c>
    </row>
    <row r="276" spans="2:7" ht="16.7" hidden="1" customHeight="1">
      <c r="B276" s="1071" t="s">
        <v>2197</v>
      </c>
      <c r="C276" s="954">
        <v>18</v>
      </c>
      <c r="D276" s="954">
        <v>17</v>
      </c>
      <c r="E276" s="904"/>
      <c r="F276" s="954">
        <v>36</v>
      </c>
      <c r="G276" s="951" t="s">
        <v>1053</v>
      </c>
    </row>
    <row r="277" spans="2:7" ht="16.7" hidden="1" customHeight="1">
      <c r="B277" s="912" t="s">
        <v>2625</v>
      </c>
      <c r="C277" s="954">
        <v>914</v>
      </c>
      <c r="D277" s="954">
        <v>131432</v>
      </c>
      <c r="E277" s="904"/>
      <c r="F277" s="904"/>
      <c r="G277" s="1075" t="s">
        <v>2628</v>
      </c>
    </row>
    <row r="278" spans="2:7" ht="16.7" hidden="1" customHeight="1">
      <c r="B278" s="912" t="s">
        <v>2626</v>
      </c>
      <c r="C278" s="954">
        <v>26</v>
      </c>
      <c r="D278" s="954">
        <v>297</v>
      </c>
      <c r="E278" s="904"/>
      <c r="F278" s="904"/>
      <c r="G278" s="1075" t="s">
        <v>2629</v>
      </c>
    </row>
    <row r="279" spans="2:7" ht="16.7" hidden="1" customHeight="1">
      <c r="B279" s="1116" t="s">
        <v>2722</v>
      </c>
      <c r="C279" s="904"/>
      <c r="D279" s="954">
        <v>25</v>
      </c>
      <c r="E279" s="954">
        <v>192</v>
      </c>
      <c r="F279" s="904"/>
      <c r="G279" s="1075" t="s">
        <v>2629</v>
      </c>
    </row>
    <row r="280" spans="2:7" ht="16.7" hidden="1" customHeight="1">
      <c r="B280" s="912" t="s">
        <v>2682</v>
      </c>
      <c r="C280" s="904"/>
      <c r="D280" s="904"/>
      <c r="E280" s="954">
        <v>1959</v>
      </c>
      <c r="F280" s="904"/>
      <c r="G280" s="1075" t="s">
        <v>2631</v>
      </c>
    </row>
    <row r="281" spans="2:7" ht="16.7" hidden="1" customHeight="1">
      <c r="B281" s="912" t="s">
        <v>2745</v>
      </c>
      <c r="C281" s="904"/>
      <c r="D281" s="954">
        <v>0</v>
      </c>
      <c r="E281" s="904"/>
      <c r="F281" s="954">
        <v>0</v>
      </c>
      <c r="G281" s="1075" t="s">
        <v>2746</v>
      </c>
    </row>
    <row r="282" spans="2:7" ht="16.7" hidden="1" customHeight="1">
      <c r="B282" s="912" t="s">
        <v>2747</v>
      </c>
      <c r="C282" s="904"/>
      <c r="D282" s="904"/>
      <c r="E282" s="954">
        <v>704</v>
      </c>
      <c r="F282" s="904"/>
      <c r="G282" s="1075" t="s">
        <v>2746</v>
      </c>
    </row>
    <row r="284" spans="2:7" ht="16.7" customHeight="1">
      <c r="B284" s="1095" t="s">
        <v>478</v>
      </c>
      <c r="C284" s="1095"/>
      <c r="D284" s="1095"/>
      <c r="E284" s="1095"/>
      <c r="F284" s="1095"/>
    </row>
    <row r="285" spans="2:7" ht="16.7" customHeight="1">
      <c r="B285" s="1119" t="s">
        <v>1061</v>
      </c>
      <c r="C285" s="1120" t="s">
        <v>369</v>
      </c>
      <c r="D285" s="1120" t="s">
        <v>499</v>
      </c>
      <c r="E285" s="1120" t="s">
        <v>2655</v>
      </c>
      <c r="F285" s="1120" t="s">
        <v>366</v>
      </c>
    </row>
    <row r="286" spans="2:7" ht="16.7" customHeight="1">
      <c r="B286" s="1117" t="s">
        <v>2191</v>
      </c>
      <c r="C286" s="904"/>
      <c r="D286" s="904"/>
      <c r="E286" s="954">
        <v>2026</v>
      </c>
      <c r="F286" s="954">
        <v>2082</v>
      </c>
      <c r="G286" s="955" t="s">
        <v>856</v>
      </c>
    </row>
    <row r="287" spans="2:7" ht="16.7" customHeight="1">
      <c r="B287" s="1117" t="s">
        <v>2192</v>
      </c>
      <c r="C287" s="954">
        <v>129</v>
      </c>
      <c r="D287" s="954">
        <v>294</v>
      </c>
      <c r="E287" s="954">
        <v>2762</v>
      </c>
      <c r="F287" s="904"/>
      <c r="G287" s="951" t="s">
        <v>2293</v>
      </c>
    </row>
    <row r="288" spans="2:7" ht="16.7" hidden="1" customHeight="1">
      <c r="B288" s="1117" t="s">
        <v>1383</v>
      </c>
      <c r="C288" s="954">
        <v>77</v>
      </c>
      <c r="D288" s="954">
        <v>161</v>
      </c>
      <c r="E288" s="954">
        <v>1021</v>
      </c>
      <c r="F288" s="904"/>
      <c r="G288" s="951" t="s">
        <v>1349</v>
      </c>
    </row>
    <row r="289" spans="2:7" ht="16.7" hidden="1" customHeight="1">
      <c r="B289" s="1117" t="s">
        <v>1384</v>
      </c>
      <c r="C289" s="954">
        <v>4</v>
      </c>
      <c r="D289" s="904"/>
      <c r="E289" s="954">
        <v>26</v>
      </c>
      <c r="F289" s="904"/>
      <c r="G289" s="951" t="s">
        <v>1349</v>
      </c>
    </row>
    <row r="290" spans="2:7" ht="16.7" customHeight="1">
      <c r="B290" s="1118" t="s">
        <v>2510</v>
      </c>
      <c r="C290" s="954">
        <v>3</v>
      </c>
      <c r="D290" s="954">
        <v>51</v>
      </c>
      <c r="E290" s="904"/>
      <c r="F290" s="904"/>
      <c r="G290" s="957" t="s">
        <v>2509</v>
      </c>
    </row>
    <row r="291" spans="2:7" ht="16.7" customHeight="1">
      <c r="B291" s="1116" t="s">
        <v>2627</v>
      </c>
      <c r="C291" s="954">
        <v>20</v>
      </c>
      <c r="D291" s="954">
        <v>670</v>
      </c>
      <c r="E291" s="904"/>
      <c r="F291" s="904"/>
      <c r="G291" s="1076" t="s">
        <v>2630</v>
      </c>
    </row>
    <row r="292" spans="2:7" ht="16.7" customHeight="1">
      <c r="B292" s="1071" t="s">
        <v>485</v>
      </c>
      <c r="C292" s="904"/>
      <c r="D292" s="954">
        <v>671</v>
      </c>
      <c r="E292" s="904"/>
      <c r="F292" s="954">
        <v>297</v>
      </c>
      <c r="G292" s="955" t="s">
        <v>856</v>
      </c>
    </row>
    <row r="293" spans="2:7" ht="16.7" hidden="1" customHeight="1">
      <c r="B293" s="1071" t="s">
        <v>443</v>
      </c>
      <c r="C293" s="904"/>
      <c r="D293" s="904"/>
      <c r="E293" s="904"/>
      <c r="F293" s="954">
        <v>4126</v>
      </c>
      <c r="G293" s="951" t="s">
        <v>2292</v>
      </c>
    </row>
    <row r="294" spans="2:7" ht="16.7" customHeight="1">
      <c r="B294" s="1116" t="s">
        <v>218</v>
      </c>
      <c r="C294" s="904"/>
      <c r="D294" s="954">
        <v>39</v>
      </c>
      <c r="E294" s="904"/>
      <c r="F294" s="953"/>
      <c r="G294" s="955" t="s">
        <v>2290</v>
      </c>
    </row>
    <row r="295" spans="2:7" ht="16.7" customHeight="1">
      <c r="B295" s="1071" t="s">
        <v>2193</v>
      </c>
      <c r="C295" s="904"/>
      <c r="D295" s="954">
        <v>17067</v>
      </c>
      <c r="E295" s="954">
        <v>2363</v>
      </c>
      <c r="F295" s="954">
        <v>4135</v>
      </c>
      <c r="G295" s="955" t="s">
        <v>856</v>
      </c>
    </row>
    <row r="296" spans="2:7" ht="16.7" customHeight="1">
      <c r="B296" s="1071" t="s">
        <v>1946</v>
      </c>
      <c r="C296" s="904"/>
      <c r="D296" s="954">
        <v>6027</v>
      </c>
      <c r="E296" s="954">
        <v>31531</v>
      </c>
      <c r="F296" s="904"/>
      <c r="G296" s="1075" t="s">
        <v>2680</v>
      </c>
    </row>
    <row r="297" spans="2:7" ht="16.7" hidden="1" customHeight="1">
      <c r="B297" s="1071" t="s">
        <v>2683</v>
      </c>
      <c r="C297" s="954">
        <v>705</v>
      </c>
      <c r="D297" s="904"/>
      <c r="E297" s="954">
        <v>8103</v>
      </c>
      <c r="F297" s="904"/>
      <c r="G297" s="951" t="s">
        <v>2288</v>
      </c>
    </row>
    <row r="298" spans="2:7" ht="16.7" hidden="1" customHeight="1">
      <c r="B298" s="1073" t="s">
        <v>2416</v>
      </c>
      <c r="C298" s="953"/>
      <c r="D298" s="954">
        <v>7</v>
      </c>
      <c r="E298" s="904"/>
      <c r="F298" s="954">
        <v>165</v>
      </c>
      <c r="G298" s="957" t="s">
        <v>2415</v>
      </c>
    </row>
    <row r="299" spans="2:7" ht="16.7" hidden="1" customHeight="1">
      <c r="B299" s="1074" t="s">
        <v>2522</v>
      </c>
      <c r="C299" s="954">
        <v>108</v>
      </c>
      <c r="D299" s="954">
        <v>175</v>
      </c>
      <c r="E299" s="904"/>
      <c r="F299" s="954">
        <v>841</v>
      </c>
      <c r="G299" s="957" t="s">
        <v>2513</v>
      </c>
    </row>
    <row r="300" spans="2:7" ht="16.7" customHeight="1">
      <c r="B300" s="1116" t="s">
        <v>215</v>
      </c>
      <c r="C300" s="953"/>
      <c r="D300" s="954">
        <v>2726</v>
      </c>
      <c r="E300" s="904"/>
      <c r="F300" s="904"/>
      <c r="G300" s="955" t="s">
        <v>856</v>
      </c>
    </row>
    <row r="301" spans="2:7" ht="16.7" customHeight="1">
      <c r="B301" s="1117" t="s">
        <v>2286</v>
      </c>
      <c r="C301" s="954">
        <v>100</v>
      </c>
      <c r="D301" s="954">
        <v>3196</v>
      </c>
      <c r="E301" s="954">
        <v>276</v>
      </c>
      <c r="F301" s="954">
        <v>284</v>
      </c>
      <c r="G301" s="956" t="s">
        <v>856</v>
      </c>
    </row>
    <row r="302" spans="2:7" ht="16.7" customHeight="1">
      <c r="B302" s="1071" t="s">
        <v>2284</v>
      </c>
      <c r="C302" s="904"/>
      <c r="D302" s="904"/>
      <c r="E302" s="954">
        <v>14560</v>
      </c>
      <c r="F302" s="904"/>
      <c r="G302" s="956" t="s">
        <v>856</v>
      </c>
    </row>
    <row r="303" spans="2:7" ht="16.7" customHeight="1">
      <c r="B303" s="1071" t="s">
        <v>2744</v>
      </c>
      <c r="C303" s="954">
        <v>3312</v>
      </c>
      <c r="D303" s="954">
        <v>1677</v>
      </c>
      <c r="E303" s="954">
        <v>4028</v>
      </c>
      <c r="F303" s="904"/>
      <c r="G303" s="951" t="s">
        <v>2287</v>
      </c>
    </row>
    <row r="304" spans="2:7" ht="16.7" customHeight="1">
      <c r="B304" s="1117" t="s">
        <v>1507</v>
      </c>
      <c r="C304" s="904"/>
      <c r="D304" s="954">
        <v>12197</v>
      </c>
      <c r="E304" s="954">
        <v>50597</v>
      </c>
      <c r="F304" s="954">
        <v>6058</v>
      </c>
      <c r="G304" s="956" t="s">
        <v>2291</v>
      </c>
    </row>
    <row r="305" spans="2:7" ht="16.7" hidden="1" customHeight="1">
      <c r="B305" s="1117" t="s">
        <v>2198</v>
      </c>
      <c r="C305" s="954">
        <v>3</v>
      </c>
      <c r="D305" s="954">
        <v>17</v>
      </c>
      <c r="E305" s="904"/>
      <c r="F305" s="904"/>
      <c r="G305" s="951" t="s">
        <v>2288</v>
      </c>
    </row>
    <row r="306" spans="2:7" ht="16.7" customHeight="1">
      <c r="B306" s="1072" t="s">
        <v>2196</v>
      </c>
      <c r="C306" s="954">
        <v>55</v>
      </c>
      <c r="D306" s="954">
        <v>208</v>
      </c>
      <c r="E306" s="904"/>
      <c r="F306" s="954">
        <v>117</v>
      </c>
      <c r="G306" s="951" t="s">
        <v>1054</v>
      </c>
    </row>
    <row r="307" spans="2:7" ht="16.7" customHeight="1">
      <c r="B307" s="1071" t="s">
        <v>2197</v>
      </c>
      <c r="C307" s="954">
        <v>45</v>
      </c>
      <c r="D307" s="954">
        <v>188</v>
      </c>
      <c r="E307" s="904"/>
      <c r="F307" s="954">
        <v>88</v>
      </c>
      <c r="G307" s="951" t="s">
        <v>1053</v>
      </c>
    </row>
    <row r="308" spans="2:7" ht="16.7" customHeight="1">
      <c r="B308" s="912" t="s">
        <v>2625</v>
      </c>
      <c r="C308" s="954">
        <v>815</v>
      </c>
      <c r="D308" s="954">
        <v>92797</v>
      </c>
      <c r="E308" s="904"/>
      <c r="F308" s="904"/>
      <c r="G308" s="1075" t="s">
        <v>2628</v>
      </c>
    </row>
    <row r="309" spans="2:7" ht="16.7" hidden="1" customHeight="1">
      <c r="B309" s="912" t="s">
        <v>2626</v>
      </c>
      <c r="C309" s="954">
        <v>29</v>
      </c>
      <c r="D309" s="954">
        <v>570</v>
      </c>
      <c r="E309" s="904"/>
      <c r="F309" s="904"/>
      <c r="G309" s="1075" t="s">
        <v>2629</v>
      </c>
    </row>
    <row r="310" spans="2:7" ht="16.7" hidden="1" customHeight="1">
      <c r="B310" s="1116" t="s">
        <v>2722</v>
      </c>
      <c r="C310" s="904"/>
      <c r="D310" s="954">
        <v>12</v>
      </c>
      <c r="E310" s="954">
        <v>1346</v>
      </c>
      <c r="F310" s="904"/>
      <c r="G310" s="1075" t="s">
        <v>2629</v>
      </c>
    </row>
    <row r="311" spans="2:7" ht="16.7" customHeight="1">
      <c r="B311" s="912" t="s">
        <v>2682</v>
      </c>
      <c r="C311" s="904"/>
      <c r="D311" s="904"/>
      <c r="E311" s="954">
        <v>1351</v>
      </c>
      <c r="F311" s="904"/>
      <c r="G311" s="1075" t="s">
        <v>2631</v>
      </c>
    </row>
    <row r="312" spans="2:7" ht="16.7" hidden="1" customHeight="1">
      <c r="B312" s="912" t="s">
        <v>2745</v>
      </c>
      <c r="C312" s="904"/>
      <c r="D312" s="954">
        <v>5</v>
      </c>
      <c r="E312" s="904"/>
      <c r="F312" s="954">
        <v>11</v>
      </c>
      <c r="G312" s="1075" t="s">
        <v>2746</v>
      </c>
    </row>
    <row r="313" spans="2:7" ht="16.7" hidden="1" customHeight="1">
      <c r="B313" s="912" t="s">
        <v>2747</v>
      </c>
      <c r="C313" s="904"/>
      <c r="D313" s="904"/>
      <c r="E313" s="954">
        <v>572</v>
      </c>
      <c r="F313" s="904"/>
      <c r="G313" s="1075" t="s">
        <v>2746</v>
      </c>
    </row>
    <row r="315" spans="2:7" ht="16.7" customHeight="1">
      <c r="B315" s="1095" t="s">
        <v>479</v>
      </c>
      <c r="C315" s="1095"/>
      <c r="D315" s="1095"/>
      <c r="E315" s="1095"/>
      <c r="F315" s="1095"/>
    </row>
    <row r="316" spans="2:7" ht="16.7" customHeight="1">
      <c r="B316" s="1119" t="s">
        <v>1061</v>
      </c>
      <c r="C316" s="1120" t="s">
        <v>369</v>
      </c>
      <c r="D316" s="1120" t="s">
        <v>499</v>
      </c>
      <c r="E316" s="1120" t="s">
        <v>2655</v>
      </c>
      <c r="F316" s="1120" t="s">
        <v>366</v>
      </c>
    </row>
    <row r="317" spans="2:7" ht="16.7" customHeight="1">
      <c r="B317" s="1117" t="s">
        <v>2191</v>
      </c>
      <c r="C317" s="904"/>
      <c r="D317" s="904"/>
      <c r="E317" s="954">
        <v>2209</v>
      </c>
      <c r="F317" s="954">
        <v>1740</v>
      </c>
      <c r="G317" s="955" t="s">
        <v>856</v>
      </c>
    </row>
    <row r="318" spans="2:7" ht="16.7" customHeight="1">
      <c r="B318" s="1117" t="s">
        <v>2192</v>
      </c>
      <c r="C318" s="954">
        <v>83</v>
      </c>
      <c r="D318" s="954">
        <v>226</v>
      </c>
      <c r="E318" s="954">
        <v>924</v>
      </c>
      <c r="F318" s="904"/>
      <c r="G318" s="951" t="s">
        <v>2293</v>
      </c>
    </row>
    <row r="319" spans="2:7" ht="16.7" hidden="1" customHeight="1">
      <c r="B319" s="1117" t="s">
        <v>1383</v>
      </c>
      <c r="C319" s="954">
        <v>26</v>
      </c>
      <c r="D319" s="954">
        <v>87</v>
      </c>
      <c r="E319" s="954">
        <v>355</v>
      </c>
      <c r="F319" s="904"/>
      <c r="G319" s="951" t="s">
        <v>1349</v>
      </c>
    </row>
    <row r="320" spans="2:7" ht="16.7" hidden="1" customHeight="1">
      <c r="B320" s="1117" t="s">
        <v>1384</v>
      </c>
      <c r="C320" s="954">
        <v>7</v>
      </c>
      <c r="D320" s="904"/>
      <c r="E320" s="954">
        <v>34</v>
      </c>
      <c r="F320" s="904"/>
      <c r="G320" s="951" t="s">
        <v>1349</v>
      </c>
    </row>
    <row r="321" spans="2:7" ht="16.7" customHeight="1">
      <c r="B321" s="1118" t="s">
        <v>2510</v>
      </c>
      <c r="C321" s="954">
        <v>4</v>
      </c>
      <c r="D321" s="954">
        <v>53</v>
      </c>
      <c r="E321" s="904"/>
      <c r="F321" s="904"/>
      <c r="G321" s="957" t="s">
        <v>2509</v>
      </c>
    </row>
    <row r="322" spans="2:7" ht="16.7" customHeight="1">
      <c r="B322" s="1116" t="s">
        <v>2627</v>
      </c>
      <c r="C322" s="954">
        <v>24</v>
      </c>
      <c r="D322" s="954">
        <v>506</v>
      </c>
      <c r="E322" s="904"/>
      <c r="F322" s="904"/>
      <c r="G322" s="1076" t="s">
        <v>2630</v>
      </c>
    </row>
    <row r="323" spans="2:7" ht="16.7" customHeight="1">
      <c r="B323" s="1071" t="s">
        <v>485</v>
      </c>
      <c r="C323" s="904"/>
      <c r="D323" s="954">
        <v>575</v>
      </c>
      <c r="E323" s="904"/>
      <c r="F323" s="954">
        <v>288</v>
      </c>
      <c r="G323" s="955" t="s">
        <v>856</v>
      </c>
    </row>
    <row r="324" spans="2:7" ht="16.7" hidden="1" customHeight="1">
      <c r="B324" s="1071" t="s">
        <v>443</v>
      </c>
      <c r="C324" s="904"/>
      <c r="D324" s="904"/>
      <c r="E324" s="904"/>
      <c r="F324" s="1178" t="s">
        <v>2797</v>
      </c>
      <c r="G324" s="951" t="s">
        <v>2292</v>
      </c>
    </row>
    <row r="325" spans="2:7" ht="16.7" customHeight="1">
      <c r="B325" s="1116" t="s">
        <v>218</v>
      </c>
      <c r="C325" s="904"/>
      <c r="D325" s="954">
        <v>54</v>
      </c>
      <c r="E325" s="904"/>
      <c r="F325" s="953"/>
      <c r="G325" s="955" t="s">
        <v>2290</v>
      </c>
    </row>
    <row r="326" spans="2:7" ht="16.7" customHeight="1">
      <c r="B326" s="1071" t="s">
        <v>2193</v>
      </c>
      <c r="C326" s="904"/>
      <c r="D326" s="954">
        <v>14655</v>
      </c>
      <c r="E326" s="954">
        <v>2263</v>
      </c>
      <c r="F326" s="954">
        <v>4071</v>
      </c>
      <c r="G326" s="955" t="s">
        <v>856</v>
      </c>
    </row>
    <row r="327" spans="2:7" ht="16.7" customHeight="1">
      <c r="B327" s="1071" t="s">
        <v>1946</v>
      </c>
      <c r="C327" s="904"/>
      <c r="D327" s="954">
        <v>5069</v>
      </c>
      <c r="E327" s="954">
        <v>29862</v>
      </c>
      <c r="F327" s="904"/>
      <c r="G327" s="1075" t="s">
        <v>2680</v>
      </c>
    </row>
    <row r="328" spans="2:7" ht="16.7" hidden="1" customHeight="1">
      <c r="B328" s="1071" t="s">
        <v>2683</v>
      </c>
      <c r="C328" s="954">
        <v>694</v>
      </c>
      <c r="D328" s="904"/>
      <c r="E328" s="954">
        <v>7854</v>
      </c>
      <c r="F328" s="904"/>
      <c r="G328" s="951" t="s">
        <v>2288</v>
      </c>
    </row>
    <row r="329" spans="2:7" ht="16.7" hidden="1" customHeight="1">
      <c r="B329" s="1073" t="s">
        <v>2416</v>
      </c>
      <c r="C329" s="953"/>
      <c r="D329" s="954">
        <v>9</v>
      </c>
      <c r="E329" s="904"/>
      <c r="F329" s="954">
        <v>126</v>
      </c>
      <c r="G329" s="957" t="s">
        <v>2415</v>
      </c>
    </row>
    <row r="330" spans="2:7" ht="16.7" hidden="1" customHeight="1">
      <c r="B330" s="1074" t="s">
        <v>2522</v>
      </c>
      <c r="C330" s="954">
        <v>118</v>
      </c>
      <c r="D330" s="954">
        <v>156</v>
      </c>
      <c r="E330" s="904"/>
      <c r="F330" s="954">
        <v>796</v>
      </c>
      <c r="G330" s="957" t="s">
        <v>2513</v>
      </c>
    </row>
    <row r="331" spans="2:7" ht="16.7" customHeight="1">
      <c r="B331" s="1116" t="s">
        <v>215</v>
      </c>
      <c r="C331" s="953"/>
      <c r="D331" s="954">
        <v>3005</v>
      </c>
      <c r="E331" s="904"/>
      <c r="F331" s="904"/>
      <c r="G331" s="955" t="s">
        <v>856</v>
      </c>
    </row>
    <row r="332" spans="2:7" ht="16.7" customHeight="1">
      <c r="B332" s="1117" t="s">
        <v>2286</v>
      </c>
      <c r="C332" s="954">
        <v>83</v>
      </c>
      <c r="D332" s="954">
        <v>1704</v>
      </c>
      <c r="E332" s="954">
        <v>108</v>
      </c>
      <c r="F332" s="954">
        <v>149</v>
      </c>
      <c r="G332" s="956" t="s">
        <v>856</v>
      </c>
    </row>
    <row r="333" spans="2:7" ht="16.7" customHeight="1">
      <c r="B333" s="1071" t="s">
        <v>2284</v>
      </c>
      <c r="C333" s="904"/>
      <c r="D333" s="904"/>
      <c r="E333" s="954">
        <v>14227</v>
      </c>
      <c r="F333" s="904"/>
      <c r="G333" s="956" t="s">
        <v>856</v>
      </c>
    </row>
    <row r="334" spans="2:7" ht="16.7" customHeight="1">
      <c r="B334" s="1071" t="s">
        <v>2744</v>
      </c>
      <c r="C334" s="954">
        <v>2917</v>
      </c>
      <c r="D334" s="954">
        <v>1540</v>
      </c>
      <c r="E334" s="954">
        <v>3838</v>
      </c>
      <c r="F334" s="904"/>
      <c r="G334" s="956" t="s">
        <v>856</v>
      </c>
    </row>
    <row r="335" spans="2:7" ht="16.7" customHeight="1">
      <c r="B335" s="1117" t="s">
        <v>1507</v>
      </c>
      <c r="C335" s="904"/>
      <c r="D335" s="954">
        <v>10875</v>
      </c>
      <c r="E335" s="954">
        <v>5528</v>
      </c>
      <c r="F335" s="954">
        <v>44076</v>
      </c>
      <c r="G335" s="956" t="s">
        <v>2291</v>
      </c>
    </row>
    <row r="336" spans="2:7" ht="16.7" hidden="1" customHeight="1">
      <c r="B336" s="1117" t="s">
        <v>2198</v>
      </c>
      <c r="C336" s="954">
        <v>3</v>
      </c>
      <c r="D336" s="954">
        <v>6</v>
      </c>
      <c r="E336" s="904"/>
      <c r="F336" s="904"/>
      <c r="G336" s="951" t="s">
        <v>2288</v>
      </c>
    </row>
    <row r="337" spans="2:7" ht="16.7" customHeight="1">
      <c r="B337" s="1072" t="s">
        <v>2196</v>
      </c>
      <c r="C337" s="954">
        <v>46</v>
      </c>
      <c r="D337" s="954">
        <v>151</v>
      </c>
      <c r="E337" s="904"/>
      <c r="F337" s="954">
        <v>121</v>
      </c>
      <c r="G337" s="951" t="s">
        <v>1054</v>
      </c>
    </row>
    <row r="338" spans="2:7" ht="16.7" customHeight="1">
      <c r="B338" s="1071" t="s">
        <v>2197</v>
      </c>
      <c r="C338" s="954">
        <v>22</v>
      </c>
      <c r="D338" s="954">
        <v>61</v>
      </c>
      <c r="E338" s="904"/>
      <c r="F338" s="954">
        <v>18</v>
      </c>
      <c r="G338" s="951" t="s">
        <v>1053</v>
      </c>
    </row>
    <row r="339" spans="2:7" ht="16.7" customHeight="1">
      <c r="B339" s="912" t="s">
        <v>2625</v>
      </c>
      <c r="C339" s="954">
        <v>1086</v>
      </c>
      <c r="D339" s="954">
        <v>129832</v>
      </c>
      <c r="E339" s="904"/>
      <c r="F339" s="904"/>
      <c r="G339" s="1075" t="s">
        <v>2628</v>
      </c>
    </row>
    <row r="340" spans="2:7" ht="14.25" hidden="1" customHeight="1">
      <c r="B340" s="912" t="s">
        <v>2626</v>
      </c>
      <c r="C340" s="954">
        <v>76</v>
      </c>
      <c r="D340" s="954">
        <v>1232</v>
      </c>
      <c r="E340" s="904"/>
      <c r="F340" s="904"/>
      <c r="G340" s="1075" t="s">
        <v>2629</v>
      </c>
    </row>
    <row r="341" spans="2:7" ht="16.7" hidden="1" customHeight="1">
      <c r="B341" s="1116" t="s">
        <v>2722</v>
      </c>
      <c r="C341" s="904"/>
      <c r="D341" s="954">
        <v>0</v>
      </c>
      <c r="E341" s="954">
        <v>51</v>
      </c>
      <c r="F341" s="904"/>
      <c r="G341" s="1075" t="s">
        <v>2629</v>
      </c>
    </row>
    <row r="342" spans="2:7" ht="16.7" customHeight="1">
      <c r="B342" s="912" t="s">
        <v>2682</v>
      </c>
      <c r="C342" s="904"/>
      <c r="D342" s="904"/>
      <c r="E342" s="954">
        <v>1154</v>
      </c>
      <c r="F342" s="904"/>
      <c r="G342" s="1075" t="s">
        <v>2631</v>
      </c>
    </row>
    <row r="343" spans="2:7" ht="16.7" hidden="1" customHeight="1">
      <c r="B343" s="912" t="s">
        <v>2745</v>
      </c>
      <c r="C343" s="904"/>
      <c r="D343" s="954">
        <v>46</v>
      </c>
      <c r="E343" s="904"/>
      <c r="F343" s="954">
        <v>64</v>
      </c>
      <c r="G343" s="1075" t="s">
        <v>2746</v>
      </c>
    </row>
    <row r="344" spans="2:7" ht="16.7" hidden="1" customHeight="1">
      <c r="B344" s="912" t="s">
        <v>2747</v>
      </c>
      <c r="C344" s="904"/>
      <c r="D344" s="904"/>
      <c r="E344" s="954">
        <v>482</v>
      </c>
      <c r="F344" s="904"/>
      <c r="G344" s="1075" t="s">
        <v>2746</v>
      </c>
    </row>
    <row r="346" spans="2:7" ht="16.7" customHeight="1">
      <c r="B346" s="1095" t="s">
        <v>480</v>
      </c>
      <c r="C346" s="1095"/>
      <c r="D346" s="1095"/>
      <c r="E346" s="1095"/>
      <c r="F346" s="1095"/>
    </row>
    <row r="347" spans="2:7" ht="16.7" customHeight="1">
      <c r="B347" s="1119" t="s">
        <v>1061</v>
      </c>
      <c r="C347" s="1120" t="s">
        <v>369</v>
      </c>
      <c r="D347" s="1120" t="s">
        <v>499</v>
      </c>
      <c r="E347" s="1120" t="s">
        <v>2655</v>
      </c>
      <c r="F347" s="1120" t="s">
        <v>366</v>
      </c>
    </row>
    <row r="348" spans="2:7" ht="16.7" customHeight="1">
      <c r="B348" s="1117" t="s">
        <v>2191</v>
      </c>
      <c r="C348" s="904"/>
      <c r="D348" s="904"/>
      <c r="E348" s="954">
        <v>2068</v>
      </c>
      <c r="F348" s="954">
        <v>2403</v>
      </c>
      <c r="G348" s="955" t="s">
        <v>856</v>
      </c>
    </row>
    <row r="349" spans="2:7" ht="16.7" customHeight="1">
      <c r="B349" s="1117" t="s">
        <v>2192</v>
      </c>
      <c r="C349" s="954">
        <v>136</v>
      </c>
      <c r="D349" s="954">
        <v>53</v>
      </c>
      <c r="E349" s="954">
        <v>480</v>
      </c>
      <c r="F349" s="904"/>
      <c r="G349" s="951" t="s">
        <v>2293</v>
      </c>
    </row>
    <row r="350" spans="2:7" ht="16.7" hidden="1" customHeight="1">
      <c r="B350" s="1117" t="s">
        <v>1383</v>
      </c>
      <c r="C350" s="954">
        <v>52</v>
      </c>
      <c r="D350" s="954">
        <v>187</v>
      </c>
      <c r="E350" s="954">
        <v>1758</v>
      </c>
      <c r="F350" s="904"/>
      <c r="G350" s="951" t="s">
        <v>1349</v>
      </c>
    </row>
    <row r="351" spans="2:7" ht="16.7" hidden="1" customHeight="1">
      <c r="B351" s="1117" t="s">
        <v>1384</v>
      </c>
      <c r="C351" s="954">
        <v>5</v>
      </c>
      <c r="D351" s="904"/>
      <c r="E351" s="954">
        <v>6</v>
      </c>
      <c r="F351" s="904"/>
      <c r="G351" s="951" t="s">
        <v>1349</v>
      </c>
    </row>
    <row r="352" spans="2:7" ht="16.7" customHeight="1">
      <c r="B352" s="1118" t="s">
        <v>2510</v>
      </c>
      <c r="C352" s="954">
        <v>5</v>
      </c>
      <c r="D352" s="954">
        <v>235</v>
      </c>
      <c r="E352" s="904"/>
      <c r="F352" s="904"/>
      <c r="G352" s="957" t="s">
        <v>2509</v>
      </c>
    </row>
    <row r="353" spans="2:7" ht="16.7" customHeight="1">
      <c r="B353" s="1116" t="s">
        <v>2627</v>
      </c>
      <c r="C353" s="954">
        <v>19</v>
      </c>
      <c r="D353" s="954">
        <v>289</v>
      </c>
      <c r="E353" s="904"/>
      <c r="F353" s="904"/>
      <c r="G353" s="1076" t="s">
        <v>2630</v>
      </c>
    </row>
    <row r="354" spans="2:7" ht="16.7" customHeight="1">
      <c r="B354" s="1071" t="s">
        <v>485</v>
      </c>
      <c r="C354" s="904"/>
      <c r="D354" s="954">
        <v>659</v>
      </c>
      <c r="E354" s="904"/>
      <c r="F354" s="954">
        <v>236</v>
      </c>
      <c r="G354" s="955" t="s">
        <v>856</v>
      </c>
    </row>
    <row r="355" spans="2:7" ht="16.7" hidden="1" customHeight="1">
      <c r="B355" s="1071" t="s">
        <v>443</v>
      </c>
      <c r="C355" s="904"/>
      <c r="D355" s="904"/>
      <c r="E355" s="904"/>
      <c r="F355" s="954">
        <v>38956</v>
      </c>
      <c r="G355" s="951" t="s">
        <v>2292</v>
      </c>
    </row>
    <row r="356" spans="2:7" ht="16.7" customHeight="1">
      <c r="B356" s="1116" t="s">
        <v>218</v>
      </c>
      <c r="C356" s="904"/>
      <c r="D356" s="954">
        <v>25</v>
      </c>
      <c r="E356" s="904"/>
      <c r="F356" s="953"/>
      <c r="G356" s="955" t="s">
        <v>2290</v>
      </c>
    </row>
    <row r="357" spans="2:7" ht="16.7" customHeight="1">
      <c r="B357" s="1071" t="s">
        <v>2193</v>
      </c>
      <c r="C357" s="904"/>
      <c r="D357" s="954">
        <v>16044</v>
      </c>
      <c r="E357" s="954">
        <v>2911</v>
      </c>
      <c r="F357" s="954">
        <v>5735</v>
      </c>
      <c r="G357" s="955" t="s">
        <v>856</v>
      </c>
    </row>
    <row r="358" spans="2:7" ht="16.7" customHeight="1">
      <c r="B358" s="1071" t="s">
        <v>1946</v>
      </c>
      <c r="C358" s="904"/>
      <c r="D358" s="954">
        <v>6683</v>
      </c>
      <c r="E358" s="954">
        <v>37378</v>
      </c>
      <c r="F358" s="904"/>
      <c r="G358" s="1075" t="s">
        <v>2680</v>
      </c>
    </row>
    <row r="359" spans="2:7" ht="16.7" hidden="1" customHeight="1">
      <c r="B359" s="1071" t="s">
        <v>2683</v>
      </c>
      <c r="C359" s="954">
        <v>723</v>
      </c>
      <c r="D359" s="904"/>
      <c r="E359" s="954">
        <v>8069</v>
      </c>
      <c r="F359" s="904"/>
      <c r="G359" s="951" t="s">
        <v>2288</v>
      </c>
    </row>
    <row r="360" spans="2:7" ht="16.7" hidden="1" customHeight="1">
      <c r="B360" s="1073" t="s">
        <v>2416</v>
      </c>
      <c r="C360" s="953"/>
      <c r="D360" s="954">
        <v>0</v>
      </c>
      <c r="E360" s="904"/>
      <c r="F360" s="954">
        <v>129</v>
      </c>
      <c r="G360" s="957" t="s">
        <v>2415</v>
      </c>
    </row>
    <row r="361" spans="2:7" ht="16.7" hidden="1" customHeight="1">
      <c r="B361" s="1074" t="s">
        <v>2522</v>
      </c>
      <c r="C361" s="954">
        <v>123</v>
      </c>
      <c r="D361" s="954">
        <v>103</v>
      </c>
      <c r="E361" s="904"/>
      <c r="F361" s="954">
        <v>874</v>
      </c>
      <c r="G361" s="957" t="s">
        <v>2513</v>
      </c>
    </row>
    <row r="362" spans="2:7" ht="16.7" customHeight="1">
      <c r="B362" s="1116" t="s">
        <v>215</v>
      </c>
      <c r="C362" s="953"/>
      <c r="D362" s="954">
        <v>2951</v>
      </c>
      <c r="E362" s="904"/>
      <c r="F362" s="904"/>
      <c r="G362" s="955" t="s">
        <v>856</v>
      </c>
    </row>
    <row r="363" spans="2:7" ht="16.7" customHeight="1">
      <c r="B363" s="1117" t="s">
        <v>2286</v>
      </c>
      <c r="C363" s="954">
        <v>182</v>
      </c>
      <c r="D363" s="954">
        <v>2941</v>
      </c>
      <c r="E363" s="954">
        <v>93</v>
      </c>
      <c r="F363" s="954">
        <v>339</v>
      </c>
      <c r="G363" s="956" t="s">
        <v>856</v>
      </c>
    </row>
    <row r="364" spans="2:7" ht="16.7" customHeight="1">
      <c r="B364" s="1071" t="s">
        <v>2284</v>
      </c>
      <c r="C364" s="904"/>
      <c r="D364" s="904"/>
      <c r="E364" s="954">
        <v>66654</v>
      </c>
      <c r="F364" s="904"/>
      <c r="G364" s="956" t="s">
        <v>856</v>
      </c>
    </row>
    <row r="365" spans="2:7" ht="16.7" customHeight="1">
      <c r="B365" s="1071" t="s">
        <v>2744</v>
      </c>
      <c r="C365" s="954">
        <v>2728</v>
      </c>
      <c r="D365" s="954">
        <v>1497</v>
      </c>
      <c r="E365" s="954">
        <v>3884</v>
      </c>
      <c r="F365" s="904"/>
      <c r="G365" s="956" t="s">
        <v>856</v>
      </c>
    </row>
    <row r="366" spans="2:7" ht="16.7" customHeight="1">
      <c r="B366" s="1117" t="s">
        <v>1507</v>
      </c>
      <c r="C366" s="904"/>
      <c r="D366" s="954">
        <v>10733</v>
      </c>
      <c r="E366" s="954">
        <v>54006</v>
      </c>
      <c r="F366" s="954">
        <v>6760</v>
      </c>
      <c r="G366" s="956" t="s">
        <v>2291</v>
      </c>
    </row>
    <row r="367" spans="2:7" ht="16.7" hidden="1" customHeight="1">
      <c r="B367" s="1117" t="s">
        <v>2198</v>
      </c>
      <c r="C367" s="954">
        <v>9</v>
      </c>
      <c r="D367" s="954">
        <v>39</v>
      </c>
      <c r="E367" s="904"/>
      <c r="F367" s="904"/>
      <c r="G367" s="951" t="s">
        <v>2288</v>
      </c>
    </row>
    <row r="368" spans="2:7" ht="16.7" customHeight="1">
      <c r="B368" s="1072" t="s">
        <v>2196</v>
      </c>
      <c r="C368" s="954">
        <v>69</v>
      </c>
      <c r="D368" s="954">
        <v>208</v>
      </c>
      <c r="E368" s="904"/>
      <c r="F368" s="954">
        <v>191</v>
      </c>
      <c r="G368" s="951" t="s">
        <v>1054</v>
      </c>
    </row>
    <row r="369" spans="2:7" ht="16.7" customHeight="1">
      <c r="B369" s="1071" t="s">
        <v>2197</v>
      </c>
      <c r="C369" s="954">
        <v>44</v>
      </c>
      <c r="D369" s="954">
        <v>62</v>
      </c>
      <c r="E369" s="904"/>
      <c r="F369" s="954">
        <v>211</v>
      </c>
      <c r="G369" s="951" t="s">
        <v>1053</v>
      </c>
    </row>
    <row r="370" spans="2:7" ht="16.7" customHeight="1">
      <c r="B370" s="912" t="s">
        <v>2625</v>
      </c>
      <c r="C370" s="954">
        <v>938</v>
      </c>
      <c r="D370" s="954">
        <v>87364</v>
      </c>
      <c r="E370" s="904"/>
      <c r="F370" s="904"/>
      <c r="G370" s="1075" t="s">
        <v>2628</v>
      </c>
    </row>
    <row r="371" spans="2:7" ht="16.7" hidden="1" customHeight="1">
      <c r="B371" s="912" t="s">
        <v>2626</v>
      </c>
      <c r="C371" s="954">
        <v>69</v>
      </c>
      <c r="D371" s="954">
        <v>521</v>
      </c>
      <c r="E371" s="904"/>
      <c r="F371" s="904"/>
      <c r="G371" s="1075" t="s">
        <v>2629</v>
      </c>
    </row>
    <row r="372" spans="2:7" ht="16.7" hidden="1" customHeight="1">
      <c r="B372" s="1116" t="s">
        <v>2722</v>
      </c>
      <c r="C372" s="904"/>
      <c r="D372" s="954">
        <v>10</v>
      </c>
      <c r="E372" s="954">
        <v>171</v>
      </c>
      <c r="F372" s="904"/>
      <c r="G372" s="1075" t="s">
        <v>2629</v>
      </c>
    </row>
    <row r="373" spans="2:7" ht="16.7" customHeight="1">
      <c r="B373" s="912" t="s">
        <v>2682</v>
      </c>
      <c r="C373" s="904"/>
      <c r="D373" s="904"/>
      <c r="E373" s="954">
        <v>2215</v>
      </c>
      <c r="F373" s="904"/>
      <c r="G373" s="1075" t="s">
        <v>2631</v>
      </c>
    </row>
    <row r="374" spans="2:7" ht="16.7" hidden="1" customHeight="1">
      <c r="B374" s="912" t="s">
        <v>2745</v>
      </c>
      <c r="C374" s="904"/>
      <c r="D374" s="954">
        <v>0</v>
      </c>
      <c r="E374" s="904"/>
      <c r="F374" s="954">
        <v>0</v>
      </c>
      <c r="G374" s="1075" t="s">
        <v>2746</v>
      </c>
    </row>
    <row r="375" spans="2:7" ht="16.7" hidden="1" customHeight="1">
      <c r="B375" s="912" t="s">
        <v>2747</v>
      </c>
      <c r="C375" s="904"/>
      <c r="D375" s="904"/>
      <c r="E375" s="954">
        <v>494</v>
      </c>
      <c r="F375" s="904"/>
      <c r="G375" s="1075" t="s">
        <v>2746</v>
      </c>
    </row>
  </sheetData>
  <mergeCells count="1">
    <mergeCell ref="A1:F1"/>
  </mergeCells>
  <phoneticPr fontId="11" type="noConversion"/>
  <pageMargins left="0.75" right="0.75" top="1" bottom="1" header="0.5" footer="0.5"/>
  <pageSetup paperSize="9" scale="8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U477"/>
  <sheetViews>
    <sheetView zoomScale="85" zoomScaleNormal="85" workbookViewId="0">
      <selection activeCell="J428" sqref="J428"/>
    </sheetView>
  </sheetViews>
  <sheetFormatPr defaultColWidth="8.75" defaultRowHeight="20.25" customHeight="1" outlineLevelRow="1"/>
  <cols>
    <col min="1" max="1" width="4" style="960" customWidth="1"/>
    <col min="2" max="2" width="12.25" style="911" customWidth="1"/>
    <col min="3" max="3" width="12.5" style="911" customWidth="1"/>
    <col min="4" max="4" width="15.5" style="911" customWidth="1"/>
    <col min="5" max="5" width="14.125" style="911" customWidth="1"/>
    <col min="6" max="6" width="11.25" style="911" customWidth="1"/>
    <col min="7" max="7" width="9.75" style="911" customWidth="1"/>
    <col min="8" max="8" width="15.875" style="911" customWidth="1"/>
    <col min="9" max="9" width="12.75" style="911" customWidth="1"/>
    <col min="10" max="10" width="20.875" style="911" customWidth="1"/>
    <col min="11" max="11" width="13" style="911" customWidth="1"/>
    <col min="12" max="12" width="11.25" style="911" customWidth="1"/>
    <col min="13" max="13" width="11.5" style="911" customWidth="1"/>
    <col min="14" max="14" width="11.25" style="911" customWidth="1"/>
    <col min="15" max="15" width="11.875" style="911" customWidth="1"/>
    <col min="16" max="16" width="15" style="911" customWidth="1"/>
    <col min="17" max="17" width="14" style="911" customWidth="1"/>
    <col min="18" max="18" width="10.5" style="911" customWidth="1"/>
    <col min="19" max="19" width="12.75" style="911" bestFit="1" customWidth="1"/>
    <col min="20" max="20" width="11.25" style="911" bestFit="1" customWidth="1"/>
    <col min="21" max="16384" width="8.75" style="911"/>
  </cols>
  <sheetData>
    <row r="1" spans="1:7" s="959" customFormat="1" ht="20.25" customHeight="1">
      <c r="A1" s="1477" t="s">
        <v>2743</v>
      </c>
      <c r="B1" s="1477"/>
      <c r="C1" s="1477"/>
      <c r="D1" s="1477"/>
      <c r="E1" s="1477"/>
      <c r="F1" s="1477"/>
      <c r="G1" s="958"/>
    </row>
    <row r="2" spans="1:7" s="959" customFormat="1" ht="20.25" customHeight="1">
      <c r="A2" s="950"/>
      <c r="G2" s="958"/>
    </row>
    <row r="3" spans="1:7" ht="20.25" customHeight="1">
      <c r="A3" s="960" t="s">
        <v>2295</v>
      </c>
      <c r="B3" s="939" t="s">
        <v>2590</v>
      </c>
      <c r="E3" s="961"/>
    </row>
    <row r="4" spans="1:7" ht="20.25" customHeight="1" outlineLevel="1">
      <c r="B4" s="1017" t="s">
        <v>498</v>
      </c>
      <c r="C4" s="954" t="s">
        <v>2656</v>
      </c>
      <c r="D4" s="954" t="s">
        <v>366</v>
      </c>
      <c r="F4" s="963"/>
      <c r="G4" s="963"/>
    </row>
    <row r="5" spans="1:7" ht="20.25" customHeight="1" outlineLevel="1">
      <c r="B5" s="964" t="s">
        <v>514</v>
      </c>
      <c r="C5" s="953">
        <v>2105</v>
      </c>
      <c r="D5" s="953">
        <v>1269</v>
      </c>
    </row>
    <row r="6" spans="1:7" ht="20.25" customHeight="1" outlineLevel="1">
      <c r="B6" s="964" t="s">
        <v>210</v>
      </c>
      <c r="C6" s="953">
        <v>2044</v>
      </c>
      <c r="D6" s="953">
        <v>1356</v>
      </c>
    </row>
    <row r="7" spans="1:7" ht="20.25" customHeight="1" outlineLevel="1">
      <c r="B7" s="964" t="s">
        <v>814</v>
      </c>
      <c r="C7" s="953">
        <v>2034</v>
      </c>
      <c r="D7" s="1069">
        <v>1592</v>
      </c>
    </row>
    <row r="8" spans="1:7" ht="20.25" customHeight="1" outlineLevel="1">
      <c r="B8" s="964" t="s">
        <v>815</v>
      </c>
      <c r="C8" s="953">
        <v>1561</v>
      </c>
      <c r="D8" s="953">
        <v>1350</v>
      </c>
    </row>
    <row r="9" spans="1:7" ht="20.25" customHeight="1" outlineLevel="1">
      <c r="B9" s="964" t="s">
        <v>816</v>
      </c>
      <c r="C9" s="953">
        <v>2174</v>
      </c>
      <c r="D9" s="953">
        <v>2205</v>
      </c>
    </row>
    <row r="10" spans="1:7" ht="20.25" customHeight="1" outlineLevel="1">
      <c r="B10" s="964" t="s">
        <v>817</v>
      </c>
      <c r="C10" s="953">
        <v>2082</v>
      </c>
      <c r="D10" s="953">
        <v>1971</v>
      </c>
    </row>
    <row r="11" spans="1:7" ht="20.25" customHeight="1" outlineLevel="1">
      <c r="B11" s="964" t="s">
        <v>405</v>
      </c>
      <c r="C11" s="953">
        <v>2593</v>
      </c>
      <c r="D11" s="953">
        <v>1791</v>
      </c>
    </row>
    <row r="12" spans="1:7" ht="20.25" customHeight="1" outlineLevel="1">
      <c r="B12" s="964" t="s">
        <v>406</v>
      </c>
      <c r="C12" s="953">
        <v>2017</v>
      </c>
      <c r="D12" s="952">
        <v>1728</v>
      </c>
    </row>
    <row r="13" spans="1:7" ht="20.25" customHeight="1" outlineLevel="1">
      <c r="B13" s="964" t="s">
        <v>407</v>
      </c>
      <c r="C13" s="953">
        <v>2313</v>
      </c>
      <c r="D13" s="953">
        <v>2357</v>
      </c>
    </row>
    <row r="14" spans="1:7" ht="20.25" customHeight="1" outlineLevel="1">
      <c r="B14" s="964" t="s">
        <v>408</v>
      </c>
      <c r="C14" s="953">
        <v>2026</v>
      </c>
      <c r="D14" s="952">
        <v>2082</v>
      </c>
    </row>
    <row r="15" spans="1:7" ht="20.25" customHeight="1" outlineLevel="1">
      <c r="B15" s="964" t="s">
        <v>409</v>
      </c>
      <c r="C15" s="965">
        <v>2209</v>
      </c>
      <c r="D15" s="965">
        <v>1740</v>
      </c>
    </row>
    <row r="16" spans="1:7" ht="20.25" customHeight="1" outlineLevel="1">
      <c r="B16" s="964" t="s">
        <v>1099</v>
      </c>
      <c r="C16" s="953">
        <v>2068</v>
      </c>
      <c r="D16" s="952">
        <v>2403</v>
      </c>
    </row>
    <row r="17" spans="1:5" ht="20.25" customHeight="1" outlineLevel="1">
      <c r="B17" s="1017" t="s">
        <v>367</v>
      </c>
      <c r="C17" s="1020">
        <f>SUM(C5:C16)</f>
        <v>25226</v>
      </c>
      <c r="D17" s="1020">
        <f>SUM(D5:D16)</f>
        <v>21844</v>
      </c>
    </row>
    <row r="18" spans="1:5" ht="30" outlineLevel="1">
      <c r="B18" s="979" t="s">
        <v>2583</v>
      </c>
      <c r="C18" s="1013" t="s">
        <v>2425</v>
      </c>
      <c r="D18" s="1014" t="s">
        <v>207</v>
      </c>
    </row>
    <row r="19" spans="1:5" ht="15.75">
      <c r="B19" s="1077"/>
      <c r="C19" s="1078"/>
      <c r="D19" s="1079"/>
    </row>
    <row r="20" spans="1:5" ht="16.5">
      <c r="A20" s="960" t="s">
        <v>2296</v>
      </c>
      <c r="B20" s="939" t="s">
        <v>2586</v>
      </c>
      <c r="C20" s="991"/>
    </row>
    <row r="21" spans="1:5" ht="15.75" outlineLevel="1">
      <c r="B21" s="1017" t="s">
        <v>370</v>
      </c>
      <c r="C21" s="1017" t="s">
        <v>369</v>
      </c>
      <c r="D21" s="1016" t="s">
        <v>499</v>
      </c>
      <c r="E21" s="954" t="s">
        <v>2656</v>
      </c>
    </row>
    <row r="22" spans="1:5" ht="15.75" outlineLevel="1">
      <c r="B22" s="964" t="s">
        <v>514</v>
      </c>
      <c r="C22" s="953">
        <v>116</v>
      </c>
      <c r="D22" s="953">
        <v>238</v>
      </c>
      <c r="E22" s="953">
        <v>1818</v>
      </c>
    </row>
    <row r="23" spans="1:5" ht="15.75" outlineLevel="1">
      <c r="B23" s="964" t="s">
        <v>210</v>
      </c>
      <c r="C23" s="953">
        <v>98</v>
      </c>
      <c r="D23" s="953">
        <v>203</v>
      </c>
      <c r="E23" s="953">
        <v>2053</v>
      </c>
    </row>
    <row r="24" spans="1:5" ht="15.75" outlineLevel="1">
      <c r="B24" s="964" t="s">
        <v>814</v>
      </c>
      <c r="C24" s="953">
        <v>320</v>
      </c>
      <c r="D24" s="953">
        <v>570</v>
      </c>
      <c r="E24" s="953">
        <v>2748</v>
      </c>
    </row>
    <row r="25" spans="1:5" ht="15.75" outlineLevel="1">
      <c r="B25" s="964" t="s">
        <v>815</v>
      </c>
      <c r="C25" s="953">
        <v>106</v>
      </c>
      <c r="D25" s="953">
        <v>251</v>
      </c>
      <c r="E25" s="953">
        <v>1336</v>
      </c>
    </row>
    <row r="26" spans="1:5" ht="15.75" outlineLevel="1">
      <c r="B26" s="964" t="s">
        <v>816</v>
      </c>
      <c r="C26" s="953">
        <v>124</v>
      </c>
      <c r="D26" s="953">
        <v>345</v>
      </c>
      <c r="E26" s="953">
        <v>1728</v>
      </c>
    </row>
    <row r="27" spans="1:5" ht="15.75" outlineLevel="1">
      <c r="B27" s="964" t="s">
        <v>817</v>
      </c>
      <c r="C27" s="953">
        <v>78</v>
      </c>
      <c r="D27" s="953">
        <v>196</v>
      </c>
      <c r="E27" s="953">
        <v>1206</v>
      </c>
    </row>
    <row r="28" spans="1:5" ht="15.75" outlineLevel="1">
      <c r="B28" s="964" t="s">
        <v>405</v>
      </c>
      <c r="C28" s="953">
        <v>183</v>
      </c>
      <c r="D28" s="953">
        <v>318</v>
      </c>
      <c r="E28" s="953">
        <v>1957</v>
      </c>
    </row>
    <row r="29" spans="1:5" ht="15.75" outlineLevel="1">
      <c r="B29" s="964" t="s">
        <v>406</v>
      </c>
      <c r="C29" s="953">
        <v>144</v>
      </c>
      <c r="D29" s="953">
        <v>316</v>
      </c>
      <c r="E29" s="953">
        <v>2268</v>
      </c>
    </row>
    <row r="30" spans="1:5" ht="15.75" outlineLevel="1">
      <c r="B30" s="964" t="s">
        <v>407</v>
      </c>
      <c r="C30" s="953">
        <v>144</v>
      </c>
      <c r="D30" s="953">
        <v>354</v>
      </c>
      <c r="E30" s="953">
        <v>2644</v>
      </c>
    </row>
    <row r="31" spans="1:5" ht="15.75" outlineLevel="1">
      <c r="B31" s="964" t="s">
        <v>408</v>
      </c>
      <c r="C31" s="953">
        <v>129</v>
      </c>
      <c r="D31" s="953">
        <v>294</v>
      </c>
      <c r="E31" s="953">
        <v>2762</v>
      </c>
    </row>
    <row r="32" spans="1:5" ht="15.75" outlineLevel="1">
      <c r="B32" s="964" t="s">
        <v>409</v>
      </c>
      <c r="C32" s="953">
        <v>83</v>
      </c>
      <c r="D32" s="953">
        <v>226</v>
      </c>
      <c r="E32" s="953">
        <v>924</v>
      </c>
    </row>
    <row r="33" spans="1:5" ht="15.75" outlineLevel="1">
      <c r="B33" s="964" t="s">
        <v>1099</v>
      </c>
      <c r="C33" s="953">
        <v>136</v>
      </c>
      <c r="D33" s="953">
        <v>53</v>
      </c>
      <c r="E33" s="953">
        <v>480</v>
      </c>
    </row>
    <row r="34" spans="1:5" ht="15.75" outlineLevel="1">
      <c r="B34" s="1017" t="s">
        <v>367</v>
      </c>
      <c r="C34" s="954">
        <f>SUM(C22:C33)</f>
        <v>1661</v>
      </c>
      <c r="D34" s="954">
        <f>SUM(D22:D33)</f>
        <v>3364</v>
      </c>
      <c r="E34" s="954">
        <f>SUM(E22:E33)</f>
        <v>21924</v>
      </c>
    </row>
    <row r="35" spans="1:5" ht="30" outlineLevel="1">
      <c r="B35" s="1048" t="s">
        <v>2581</v>
      </c>
      <c r="C35" s="992" t="s">
        <v>1835</v>
      </c>
      <c r="D35" s="992" t="s">
        <v>206</v>
      </c>
      <c r="E35" s="992" t="s">
        <v>1837</v>
      </c>
    </row>
    <row r="36" spans="1:5" ht="20.25" customHeight="1">
      <c r="B36" s="969"/>
      <c r="C36" s="970"/>
      <c r="D36" s="971"/>
    </row>
    <row r="37" spans="1:5" ht="20.25" customHeight="1">
      <c r="A37" s="960" t="s">
        <v>2297</v>
      </c>
      <c r="B37" s="939" t="s">
        <v>2604</v>
      </c>
    </row>
    <row r="38" spans="1:5" ht="20.25" customHeight="1" outlineLevel="1">
      <c r="B38" s="1017" t="s">
        <v>498</v>
      </c>
      <c r="C38" s="1017" t="s">
        <v>369</v>
      </c>
      <c r="D38" s="1017" t="s">
        <v>373</v>
      </c>
      <c r="E38" s="954" t="s">
        <v>2656</v>
      </c>
    </row>
    <row r="39" spans="1:5" ht="20.25" customHeight="1" outlineLevel="1">
      <c r="B39" s="964" t="s">
        <v>514</v>
      </c>
      <c r="C39" s="953">
        <v>44</v>
      </c>
      <c r="D39" s="953">
        <v>160</v>
      </c>
      <c r="E39" s="953">
        <v>1626</v>
      </c>
    </row>
    <row r="40" spans="1:5" ht="20.25" customHeight="1" outlineLevel="1">
      <c r="B40" s="964" t="s">
        <v>210</v>
      </c>
      <c r="C40" s="1006">
        <v>50</v>
      </c>
      <c r="D40" s="1006">
        <v>153</v>
      </c>
      <c r="E40" s="1006">
        <v>1921</v>
      </c>
    </row>
    <row r="41" spans="1:5" ht="20.25" customHeight="1" outlineLevel="1">
      <c r="B41" s="964" t="s">
        <v>814</v>
      </c>
      <c r="C41" s="953">
        <v>60</v>
      </c>
      <c r="D41" s="953">
        <v>180</v>
      </c>
      <c r="E41" s="953">
        <v>1862</v>
      </c>
    </row>
    <row r="42" spans="1:5" ht="20.25" customHeight="1" outlineLevel="1">
      <c r="B42" s="964" t="s">
        <v>815</v>
      </c>
      <c r="C42" s="953">
        <v>40</v>
      </c>
      <c r="D42" s="953">
        <v>103</v>
      </c>
      <c r="E42" s="953">
        <v>1030</v>
      </c>
    </row>
    <row r="43" spans="1:5" ht="20.25" customHeight="1" outlineLevel="1">
      <c r="B43" s="964" t="s">
        <v>816</v>
      </c>
      <c r="C43" s="953">
        <v>34</v>
      </c>
      <c r="D43" s="953">
        <v>115</v>
      </c>
      <c r="E43" s="953">
        <v>1021</v>
      </c>
    </row>
    <row r="44" spans="1:5" ht="20.25" customHeight="1" outlineLevel="1">
      <c r="B44" s="964" t="s">
        <v>817</v>
      </c>
      <c r="C44" s="953">
        <v>24</v>
      </c>
      <c r="D44" s="953">
        <v>86</v>
      </c>
      <c r="E44" s="953">
        <v>836</v>
      </c>
    </row>
    <row r="45" spans="1:5" ht="20.25" customHeight="1" outlineLevel="1">
      <c r="B45" s="964" t="s">
        <v>405</v>
      </c>
      <c r="C45" s="953">
        <v>93</v>
      </c>
      <c r="D45" s="953">
        <v>188</v>
      </c>
      <c r="E45" s="953">
        <v>1261</v>
      </c>
    </row>
    <row r="46" spans="1:5" ht="20.25" customHeight="1" outlineLevel="1">
      <c r="B46" s="964" t="s">
        <v>406</v>
      </c>
      <c r="C46" s="953">
        <v>74</v>
      </c>
      <c r="D46" s="953">
        <v>206</v>
      </c>
      <c r="E46" s="953">
        <v>1506</v>
      </c>
    </row>
    <row r="47" spans="1:5" ht="20.25" customHeight="1" outlineLevel="1">
      <c r="B47" s="964" t="s">
        <v>407</v>
      </c>
      <c r="C47" s="953">
        <v>26</v>
      </c>
      <c r="D47" s="953">
        <v>112</v>
      </c>
      <c r="E47" s="953">
        <v>851</v>
      </c>
    </row>
    <row r="48" spans="1:5" ht="20.25" customHeight="1" outlineLevel="1">
      <c r="B48" s="964" t="s">
        <v>408</v>
      </c>
      <c r="C48" s="953">
        <v>77</v>
      </c>
      <c r="D48" s="953">
        <v>161</v>
      </c>
      <c r="E48" s="953">
        <v>1021</v>
      </c>
    </row>
    <row r="49" spans="1:5" ht="20.25" customHeight="1" outlineLevel="1">
      <c r="B49" s="996" t="s">
        <v>409</v>
      </c>
      <c r="C49" s="953">
        <v>26</v>
      </c>
      <c r="D49" s="953">
        <v>87</v>
      </c>
      <c r="E49" s="953">
        <v>355</v>
      </c>
    </row>
    <row r="50" spans="1:5" ht="20.25" customHeight="1" outlineLevel="1">
      <c r="B50" s="964" t="s">
        <v>1099</v>
      </c>
      <c r="C50" s="953">
        <v>52</v>
      </c>
      <c r="D50" s="953">
        <v>187</v>
      </c>
      <c r="E50" s="953">
        <v>1758</v>
      </c>
    </row>
    <row r="51" spans="1:5" ht="20.25" customHeight="1" outlineLevel="1">
      <c r="B51" s="1017" t="s">
        <v>367</v>
      </c>
      <c r="C51" s="1030">
        <f>SUM(C39:C50)</f>
        <v>600</v>
      </c>
      <c r="D51" s="1030">
        <f>SUM(D39:D50)</f>
        <v>1738</v>
      </c>
      <c r="E51" s="954">
        <f>SUM(E39:E50)</f>
        <v>15048</v>
      </c>
    </row>
    <row r="52" spans="1:5" ht="20.25" customHeight="1" outlineLevel="1">
      <c r="B52" s="966" t="s">
        <v>2713</v>
      </c>
      <c r="C52" s="968" t="s">
        <v>1496</v>
      </c>
      <c r="D52" s="1007" t="s">
        <v>1834</v>
      </c>
      <c r="E52" s="1008" t="s">
        <v>1865</v>
      </c>
    </row>
    <row r="53" spans="1:5" ht="20.25" customHeight="1">
      <c r="A53" s="973"/>
    </row>
    <row r="54" spans="1:5" ht="20.25" customHeight="1">
      <c r="A54" s="960" t="s">
        <v>2298</v>
      </c>
      <c r="B54" s="939" t="s">
        <v>2605</v>
      </c>
    </row>
    <row r="55" spans="1:5" ht="20.25" customHeight="1" outlineLevel="1">
      <c r="B55" s="1017" t="s">
        <v>498</v>
      </c>
      <c r="C55" s="1017" t="s">
        <v>369</v>
      </c>
      <c r="D55" s="954" t="s">
        <v>2656</v>
      </c>
    </row>
    <row r="56" spans="1:5" ht="20.25" customHeight="1" outlineLevel="1">
      <c r="B56" s="964" t="s">
        <v>514</v>
      </c>
      <c r="C56" s="983">
        <v>4</v>
      </c>
      <c r="D56" s="983">
        <v>27</v>
      </c>
    </row>
    <row r="57" spans="1:5" ht="20.25" customHeight="1" outlineLevel="1">
      <c r="B57" s="964" t="s">
        <v>210</v>
      </c>
      <c r="C57" s="983">
        <v>4</v>
      </c>
      <c r="D57" s="983">
        <v>27</v>
      </c>
    </row>
    <row r="58" spans="1:5" ht="20.25" customHeight="1" outlineLevel="1">
      <c r="B58" s="964" t="s">
        <v>814</v>
      </c>
      <c r="C58" s="983">
        <v>3</v>
      </c>
      <c r="D58" s="983">
        <v>24</v>
      </c>
    </row>
    <row r="59" spans="1:5" ht="20.25" customHeight="1" outlineLevel="1">
      <c r="B59" s="964" t="s">
        <v>815</v>
      </c>
      <c r="C59" s="983">
        <v>3</v>
      </c>
      <c r="D59" s="983">
        <v>17</v>
      </c>
    </row>
    <row r="60" spans="1:5" ht="20.25" customHeight="1" outlineLevel="1">
      <c r="B60" s="964" t="s">
        <v>816</v>
      </c>
      <c r="C60" s="983">
        <v>6</v>
      </c>
      <c r="D60" s="983">
        <v>37</v>
      </c>
    </row>
    <row r="61" spans="1:5" ht="20.25" customHeight="1" outlineLevel="1">
      <c r="B61" s="964" t="s">
        <v>817</v>
      </c>
      <c r="C61" s="983">
        <v>4</v>
      </c>
      <c r="D61" s="983">
        <v>34</v>
      </c>
    </row>
    <row r="62" spans="1:5" ht="20.25" customHeight="1" outlineLevel="1">
      <c r="B62" s="964" t="s">
        <v>405</v>
      </c>
      <c r="C62" s="983">
        <v>4</v>
      </c>
      <c r="D62" s="983">
        <v>24</v>
      </c>
    </row>
    <row r="63" spans="1:5" ht="20.25" customHeight="1" outlineLevel="1">
      <c r="B63" s="964" t="s">
        <v>406</v>
      </c>
      <c r="C63" s="983">
        <v>5</v>
      </c>
      <c r="D63" s="983">
        <v>19</v>
      </c>
    </row>
    <row r="64" spans="1:5" ht="20.25" customHeight="1" outlineLevel="1">
      <c r="B64" s="964" t="s">
        <v>407</v>
      </c>
      <c r="C64" s="983">
        <v>6</v>
      </c>
      <c r="D64" s="983">
        <v>14</v>
      </c>
    </row>
    <row r="65" spans="1:4" ht="20.25" customHeight="1" outlineLevel="1">
      <c r="B65" s="964" t="s">
        <v>408</v>
      </c>
      <c r="C65" s="983">
        <v>4</v>
      </c>
      <c r="D65" s="983">
        <v>26</v>
      </c>
    </row>
    <row r="66" spans="1:4" ht="20.25" customHeight="1" outlineLevel="1">
      <c r="B66" s="964" t="s">
        <v>409</v>
      </c>
      <c r="C66" s="1009">
        <v>7</v>
      </c>
      <c r="D66" s="1009">
        <v>34</v>
      </c>
    </row>
    <row r="67" spans="1:4" ht="20.25" customHeight="1" outlineLevel="1">
      <c r="B67" s="964" t="s">
        <v>1099</v>
      </c>
      <c r="C67" s="983">
        <v>5</v>
      </c>
      <c r="D67" s="983">
        <v>6</v>
      </c>
    </row>
    <row r="68" spans="1:4" ht="20.25" customHeight="1" outlineLevel="1">
      <c r="B68" s="1017" t="s">
        <v>367</v>
      </c>
      <c r="C68" s="1019">
        <f>SUM(C56:C67)</f>
        <v>55</v>
      </c>
      <c r="D68" s="1019">
        <f>SUM(D56:D67)</f>
        <v>289</v>
      </c>
    </row>
    <row r="69" spans="1:4" ht="20.25" customHeight="1" outlineLevel="1">
      <c r="B69" s="966" t="s">
        <v>204</v>
      </c>
      <c r="C69" s="968" t="s">
        <v>1496</v>
      </c>
      <c r="D69" s="968" t="s">
        <v>1497</v>
      </c>
    </row>
    <row r="70" spans="1:4" ht="20.25" customHeight="1">
      <c r="B70" s="969"/>
      <c r="C70" s="970"/>
      <c r="D70" s="971"/>
    </row>
    <row r="71" spans="1:4" ht="20.25" customHeight="1">
      <c r="A71" s="960" t="s">
        <v>2299</v>
      </c>
      <c r="B71" s="939" t="s">
        <v>2609</v>
      </c>
    </row>
    <row r="72" spans="1:4" ht="20.25" customHeight="1" outlineLevel="1">
      <c r="B72" s="1017" t="s">
        <v>498</v>
      </c>
      <c r="C72" s="1017" t="s">
        <v>369</v>
      </c>
      <c r="D72" s="1017" t="s">
        <v>499</v>
      </c>
    </row>
    <row r="73" spans="1:4" ht="20.25" customHeight="1" outlineLevel="1">
      <c r="B73" s="964" t="s">
        <v>514</v>
      </c>
      <c r="C73" s="952">
        <v>9</v>
      </c>
      <c r="D73" s="952">
        <v>932</v>
      </c>
    </row>
    <row r="74" spans="1:4" ht="20.25" customHeight="1" outlineLevel="1">
      <c r="B74" s="964" t="s">
        <v>210</v>
      </c>
      <c r="C74" s="952">
        <v>6</v>
      </c>
      <c r="D74" s="952">
        <v>94</v>
      </c>
    </row>
    <row r="75" spans="1:4" ht="20.25" customHeight="1" outlineLevel="1">
      <c r="B75" s="964" t="s">
        <v>814</v>
      </c>
      <c r="C75" s="952">
        <v>4</v>
      </c>
      <c r="D75" s="952">
        <v>43</v>
      </c>
    </row>
    <row r="76" spans="1:4" ht="20.25" customHeight="1" outlineLevel="1">
      <c r="B76" s="964" t="s">
        <v>815</v>
      </c>
      <c r="C76" s="952">
        <v>5</v>
      </c>
      <c r="D76" s="952">
        <v>154</v>
      </c>
    </row>
    <row r="77" spans="1:4" ht="20.25" customHeight="1" outlineLevel="1">
      <c r="B77" s="964" t="s">
        <v>816</v>
      </c>
      <c r="C77" s="952">
        <v>6</v>
      </c>
      <c r="D77" s="952">
        <v>286</v>
      </c>
    </row>
    <row r="78" spans="1:4" ht="20.25" customHeight="1" outlineLevel="1">
      <c r="B78" s="964" t="s">
        <v>817</v>
      </c>
      <c r="C78" s="952">
        <v>4</v>
      </c>
      <c r="D78" s="952">
        <v>501</v>
      </c>
    </row>
    <row r="79" spans="1:4" ht="20.25" customHeight="1" outlineLevel="1">
      <c r="B79" s="964" t="s">
        <v>405</v>
      </c>
      <c r="C79" s="952">
        <v>8</v>
      </c>
      <c r="D79" s="952">
        <v>202</v>
      </c>
    </row>
    <row r="80" spans="1:4" ht="20.25" customHeight="1" outlineLevel="1">
      <c r="B80" s="964" t="s">
        <v>406</v>
      </c>
      <c r="C80" s="952">
        <v>6</v>
      </c>
      <c r="D80" s="952">
        <v>103</v>
      </c>
    </row>
    <row r="81" spans="1:4" ht="20.25" customHeight="1" outlineLevel="1">
      <c r="B81" s="964" t="s">
        <v>407</v>
      </c>
      <c r="C81" s="952">
        <v>4</v>
      </c>
      <c r="D81" s="952">
        <v>79</v>
      </c>
    </row>
    <row r="82" spans="1:4" ht="20.25" customHeight="1" outlineLevel="1">
      <c r="B82" s="964" t="s">
        <v>408</v>
      </c>
      <c r="C82" s="952">
        <v>3</v>
      </c>
      <c r="D82" s="952">
        <v>51</v>
      </c>
    </row>
    <row r="83" spans="1:4" ht="20.25" customHeight="1" outlineLevel="1">
      <c r="B83" s="996" t="s">
        <v>409</v>
      </c>
      <c r="C83" s="952">
        <v>4</v>
      </c>
      <c r="D83" s="952">
        <v>53</v>
      </c>
    </row>
    <row r="84" spans="1:4" ht="20.25" customHeight="1" outlineLevel="1">
      <c r="B84" s="964" t="s">
        <v>1099</v>
      </c>
      <c r="C84" s="952">
        <v>5</v>
      </c>
      <c r="D84" s="952">
        <v>235</v>
      </c>
    </row>
    <row r="85" spans="1:4" ht="20.25" customHeight="1" outlineLevel="1">
      <c r="B85" s="1017" t="s">
        <v>367</v>
      </c>
      <c r="C85" s="1028">
        <f>SUM(C73:C84)</f>
        <v>64</v>
      </c>
      <c r="D85" s="1028">
        <f t="shared" ref="D85" si="0">SUM(D73:D84)</f>
        <v>2733</v>
      </c>
    </row>
    <row r="86" spans="1:4" ht="33" customHeight="1" outlineLevel="1">
      <c r="B86" s="979" t="s">
        <v>2581</v>
      </c>
      <c r="C86" s="1092" t="s">
        <v>2644</v>
      </c>
      <c r="D86" s="1091" t="s">
        <v>2645</v>
      </c>
    </row>
    <row r="87" spans="1:4" ht="20.25" customHeight="1">
      <c r="B87" s="969"/>
      <c r="C87" s="970"/>
      <c r="D87" s="971"/>
    </row>
    <row r="88" spans="1:4" ht="20.25" customHeight="1">
      <c r="A88" s="960" t="s">
        <v>2300</v>
      </c>
      <c r="B88" s="939" t="s">
        <v>2633</v>
      </c>
      <c r="D88" s="971"/>
    </row>
    <row r="89" spans="1:4" ht="20.25" customHeight="1" outlineLevel="1">
      <c r="B89" s="1017" t="s">
        <v>498</v>
      </c>
      <c r="C89" s="1017" t="s">
        <v>369</v>
      </c>
      <c r="D89" s="1017" t="s">
        <v>499</v>
      </c>
    </row>
    <row r="90" spans="1:4" ht="20.25" customHeight="1" outlineLevel="1">
      <c r="B90" s="964" t="s">
        <v>514</v>
      </c>
      <c r="C90" s="952">
        <v>55</v>
      </c>
      <c r="D90" s="952">
        <v>925</v>
      </c>
    </row>
    <row r="91" spans="1:4" ht="20.25" customHeight="1" outlineLevel="1">
      <c r="B91" s="964" t="s">
        <v>210</v>
      </c>
      <c r="C91" s="952">
        <v>39</v>
      </c>
      <c r="D91" s="952">
        <v>431</v>
      </c>
    </row>
    <row r="92" spans="1:4" ht="20.25" customHeight="1" outlineLevel="1">
      <c r="B92" s="964" t="s">
        <v>814</v>
      </c>
      <c r="C92" s="952">
        <v>49</v>
      </c>
      <c r="D92" s="952">
        <v>4523</v>
      </c>
    </row>
    <row r="93" spans="1:4" ht="20.25" customHeight="1" outlineLevel="1">
      <c r="B93" s="964" t="s">
        <v>815</v>
      </c>
      <c r="C93" s="952">
        <v>33</v>
      </c>
      <c r="D93" s="952">
        <v>1326</v>
      </c>
    </row>
    <row r="94" spans="1:4" ht="20.25" customHeight="1" outlineLevel="1">
      <c r="B94" s="964" t="s">
        <v>816</v>
      </c>
      <c r="C94" s="952">
        <v>34</v>
      </c>
      <c r="D94" s="952">
        <v>1246</v>
      </c>
    </row>
    <row r="95" spans="1:4" ht="20.25" customHeight="1" outlineLevel="1">
      <c r="B95" s="964" t="s">
        <v>817</v>
      </c>
      <c r="C95" s="952">
        <v>26</v>
      </c>
      <c r="D95" s="952">
        <v>3093</v>
      </c>
    </row>
    <row r="96" spans="1:4" ht="20.25" customHeight="1" outlineLevel="1">
      <c r="B96" s="964" t="s">
        <v>405</v>
      </c>
      <c r="C96" s="952">
        <v>14</v>
      </c>
      <c r="D96" s="952">
        <v>475</v>
      </c>
    </row>
    <row r="97" spans="1:14" ht="20.25" customHeight="1" outlineLevel="1">
      <c r="B97" s="964" t="s">
        <v>406</v>
      </c>
      <c r="C97" s="952">
        <v>25</v>
      </c>
      <c r="D97" s="952">
        <v>612</v>
      </c>
    </row>
    <row r="98" spans="1:14" ht="20.25" customHeight="1" outlineLevel="1">
      <c r="B98" s="964" t="s">
        <v>407</v>
      </c>
      <c r="C98" s="952">
        <v>20</v>
      </c>
      <c r="D98" s="952">
        <v>291</v>
      </c>
    </row>
    <row r="99" spans="1:14" ht="20.25" customHeight="1" outlineLevel="1">
      <c r="B99" s="964" t="s">
        <v>408</v>
      </c>
      <c r="C99" s="952">
        <v>20</v>
      </c>
      <c r="D99" s="952">
        <v>670</v>
      </c>
    </row>
    <row r="100" spans="1:14" ht="20.25" customHeight="1" outlineLevel="1">
      <c r="B100" s="996" t="s">
        <v>409</v>
      </c>
      <c r="C100" s="952">
        <v>24</v>
      </c>
      <c r="D100" s="952">
        <v>506</v>
      </c>
    </row>
    <row r="101" spans="1:14" ht="20.25" customHeight="1" outlineLevel="1">
      <c r="B101" s="964" t="s">
        <v>1099</v>
      </c>
      <c r="C101" s="952">
        <v>19</v>
      </c>
      <c r="D101" s="952">
        <v>289</v>
      </c>
    </row>
    <row r="102" spans="1:14" ht="20.25" customHeight="1" outlineLevel="1">
      <c r="B102" s="1017" t="s">
        <v>367</v>
      </c>
      <c r="C102" s="1028">
        <f>SUM(C90:C101)</f>
        <v>358</v>
      </c>
      <c r="D102" s="1028">
        <f t="shared" ref="D102" si="1">SUM(D90:D101)</f>
        <v>14387</v>
      </c>
    </row>
    <row r="103" spans="1:14" ht="25.5" customHeight="1" outlineLevel="1">
      <c r="B103" s="979" t="s">
        <v>2581</v>
      </c>
      <c r="C103" s="1057" t="s">
        <v>2653</v>
      </c>
      <c r="D103" s="1057" t="s">
        <v>2654</v>
      </c>
    </row>
    <row r="104" spans="1:14" ht="20.25" customHeight="1">
      <c r="B104" s="969"/>
      <c r="C104" s="970"/>
      <c r="D104" s="971"/>
    </row>
    <row r="105" spans="1:14" s="1122" customFormat="1" ht="20.25" customHeight="1">
      <c r="A105" s="960" t="s">
        <v>2301</v>
      </c>
      <c r="B105" s="1049" t="s">
        <v>2695</v>
      </c>
      <c r="F105" s="1139"/>
      <c r="G105" s="1139"/>
      <c r="H105" s="1139"/>
    </row>
    <row r="106" spans="1:14" s="973" customFormat="1" ht="20.25" customHeight="1" outlineLevel="1">
      <c r="B106" s="1017" t="s">
        <v>370</v>
      </c>
      <c r="C106" s="1017" t="s">
        <v>499</v>
      </c>
      <c r="D106" s="1016" t="s">
        <v>372</v>
      </c>
      <c r="E106" s="974"/>
      <c r="G106" s="1044" t="s">
        <v>398</v>
      </c>
      <c r="H106" s="1045" t="s">
        <v>276</v>
      </c>
      <c r="I106" s="1045" t="s">
        <v>2369</v>
      </c>
      <c r="J106" s="1045" t="s">
        <v>2621</v>
      </c>
      <c r="K106" s="1487" t="s">
        <v>2577</v>
      </c>
      <c r="L106" s="1487"/>
      <c r="M106" s="1487"/>
      <c r="N106" s="1487"/>
    </row>
    <row r="107" spans="1:14" s="973" customFormat="1" ht="20.25" customHeight="1" outlineLevel="1">
      <c r="B107" s="964" t="s">
        <v>514</v>
      </c>
      <c r="C107" s="952">
        <v>992</v>
      </c>
      <c r="D107" s="952">
        <v>464</v>
      </c>
      <c r="E107" s="975"/>
      <c r="G107" s="1481" t="s">
        <v>2457</v>
      </c>
      <c r="H107" s="1522" t="s">
        <v>2767</v>
      </c>
      <c r="I107" s="1526" t="s">
        <v>114</v>
      </c>
      <c r="J107" s="1524" t="s">
        <v>2696</v>
      </c>
      <c r="K107" s="1488" t="s">
        <v>2718</v>
      </c>
      <c r="L107" s="1488"/>
      <c r="M107" s="1488"/>
      <c r="N107" s="1488"/>
    </row>
    <row r="108" spans="1:14" s="973" customFormat="1" ht="20.25" customHeight="1" outlineLevel="1">
      <c r="B108" s="964" t="s">
        <v>210</v>
      </c>
      <c r="C108" s="952">
        <v>862</v>
      </c>
      <c r="D108" s="952">
        <v>452</v>
      </c>
      <c r="E108" s="975"/>
      <c r="G108" s="1481"/>
      <c r="H108" s="1523"/>
      <c r="I108" s="1527"/>
      <c r="J108" s="1525"/>
      <c r="K108" s="1488"/>
      <c r="L108" s="1488"/>
      <c r="M108" s="1488"/>
      <c r="N108" s="1488"/>
    </row>
    <row r="109" spans="1:14" s="973" customFormat="1" ht="20.25" customHeight="1" outlineLevel="1">
      <c r="B109" s="964" t="s">
        <v>814</v>
      </c>
      <c r="C109" s="952">
        <v>1189</v>
      </c>
      <c r="D109" s="952">
        <v>483</v>
      </c>
      <c r="E109" s="975"/>
      <c r="G109" s="1481"/>
      <c r="H109" s="1523"/>
      <c r="I109" s="1527"/>
      <c r="J109" s="1525"/>
      <c r="K109" s="1488"/>
      <c r="L109" s="1488"/>
      <c r="M109" s="1488"/>
      <c r="N109" s="1488"/>
    </row>
    <row r="110" spans="1:14" s="973" customFormat="1" ht="20.25" customHeight="1" outlineLevel="1">
      <c r="B110" s="964" t="s">
        <v>815</v>
      </c>
      <c r="C110" s="952">
        <v>669</v>
      </c>
      <c r="D110" s="952">
        <v>332</v>
      </c>
      <c r="E110" s="975"/>
      <c r="G110" s="1481"/>
      <c r="H110" s="1523"/>
      <c r="I110" s="1527"/>
      <c r="J110" s="1525"/>
      <c r="K110" s="1488"/>
      <c r="L110" s="1488"/>
      <c r="M110" s="1488"/>
      <c r="N110" s="1488"/>
    </row>
    <row r="111" spans="1:14" s="973" customFormat="1" ht="20.25" customHeight="1" outlineLevel="1">
      <c r="B111" s="964" t="s">
        <v>816</v>
      </c>
      <c r="C111" s="952">
        <v>962</v>
      </c>
      <c r="D111" s="952">
        <v>509</v>
      </c>
      <c r="E111" s="975"/>
      <c r="G111" s="1481"/>
      <c r="H111" s="1523"/>
      <c r="I111" s="1527"/>
      <c r="J111" s="1525"/>
      <c r="K111" s="1488"/>
      <c r="L111" s="1488"/>
      <c r="M111" s="1488"/>
      <c r="N111" s="1488"/>
    </row>
    <row r="112" spans="1:14" s="973" customFormat="1" ht="20.25" customHeight="1" outlineLevel="1">
      <c r="B112" s="964" t="s">
        <v>817</v>
      </c>
      <c r="C112" s="952">
        <v>803</v>
      </c>
      <c r="D112" s="952">
        <v>371</v>
      </c>
      <c r="E112" s="975"/>
      <c r="G112" s="1481"/>
      <c r="H112" s="1523"/>
      <c r="I112" s="1527"/>
      <c r="J112" s="1525"/>
      <c r="K112" s="1488"/>
      <c r="L112" s="1488"/>
      <c r="M112" s="1488"/>
      <c r="N112" s="1488"/>
    </row>
    <row r="113" spans="1:21" s="973" customFormat="1" ht="20.25" customHeight="1" outlineLevel="1">
      <c r="B113" s="964" t="s">
        <v>405</v>
      </c>
      <c r="C113" s="952">
        <v>1040</v>
      </c>
      <c r="D113" s="952">
        <v>465</v>
      </c>
      <c r="E113" s="975"/>
      <c r="G113" s="1481"/>
      <c r="H113" s="1523"/>
      <c r="I113" s="1527"/>
      <c r="J113" s="1525"/>
      <c r="K113" s="1488"/>
      <c r="L113" s="1488"/>
      <c r="M113" s="1488"/>
      <c r="N113" s="1488"/>
    </row>
    <row r="114" spans="1:21" s="973" customFormat="1" ht="20.25" customHeight="1" outlineLevel="1">
      <c r="B114" s="964" t="s">
        <v>406</v>
      </c>
      <c r="C114" s="952">
        <v>807</v>
      </c>
      <c r="D114" s="952">
        <v>441</v>
      </c>
      <c r="E114" s="975"/>
      <c r="G114" s="1481"/>
      <c r="H114" s="1523"/>
      <c r="I114" s="1527"/>
      <c r="J114" s="1525"/>
      <c r="K114" s="1488"/>
      <c r="L114" s="1488"/>
      <c r="M114" s="1488"/>
      <c r="N114" s="1488"/>
    </row>
    <row r="115" spans="1:21" s="973" customFormat="1" ht="20.25" customHeight="1" outlineLevel="1">
      <c r="B115" s="964" t="s">
        <v>407</v>
      </c>
      <c r="C115" s="952">
        <v>632</v>
      </c>
      <c r="D115" s="952">
        <v>320</v>
      </c>
      <c r="E115" s="974"/>
      <c r="G115" s="1481"/>
      <c r="H115" s="1523"/>
      <c r="I115" s="1527"/>
      <c r="J115" s="1525"/>
      <c r="K115" s="1488"/>
      <c r="L115" s="1488"/>
      <c r="M115" s="1488"/>
      <c r="N115" s="1488"/>
    </row>
    <row r="116" spans="1:21" s="973" customFormat="1" ht="20.25" customHeight="1" outlineLevel="1">
      <c r="B116" s="964" t="s">
        <v>408</v>
      </c>
      <c r="C116" s="952">
        <v>671</v>
      </c>
      <c r="D116" s="952">
        <v>297</v>
      </c>
      <c r="E116" s="975"/>
      <c r="G116" s="1481"/>
      <c r="H116" s="1523"/>
      <c r="I116" s="1527"/>
      <c r="J116" s="1525"/>
      <c r="K116" s="1488"/>
      <c r="L116" s="1488"/>
      <c r="M116" s="1488"/>
      <c r="N116" s="1488"/>
    </row>
    <row r="117" spans="1:21" s="973" customFormat="1" ht="20.25" customHeight="1" outlineLevel="1">
      <c r="B117" s="964" t="s">
        <v>409</v>
      </c>
      <c r="C117" s="952">
        <v>575</v>
      </c>
      <c r="D117" s="952">
        <v>288</v>
      </c>
      <c r="E117" s="975"/>
      <c r="G117" s="1481"/>
      <c r="H117" s="1523"/>
      <c r="I117" s="1527"/>
      <c r="J117" s="1525"/>
      <c r="K117" s="1488"/>
      <c r="L117" s="1488"/>
      <c r="M117" s="1488"/>
      <c r="N117" s="1488"/>
    </row>
    <row r="118" spans="1:21" s="973" customFormat="1" ht="20.25" customHeight="1" outlineLevel="1">
      <c r="B118" s="964" t="s">
        <v>1099</v>
      </c>
      <c r="C118" s="952">
        <v>659</v>
      </c>
      <c r="D118" s="952">
        <v>236</v>
      </c>
      <c r="E118" s="977"/>
    </row>
    <row r="119" spans="1:21" s="973" customFormat="1" ht="20.25" customHeight="1" outlineLevel="1">
      <c r="B119" s="1017" t="s">
        <v>367</v>
      </c>
      <c r="C119" s="1020">
        <f>SUM(C107:C118)</f>
        <v>9861</v>
      </c>
      <c r="D119" s="1020">
        <f>SUM(D107:D118)</f>
        <v>4658</v>
      </c>
      <c r="E119" s="978"/>
    </row>
    <row r="120" spans="1:21" ht="36" customHeight="1" outlineLevel="1">
      <c r="B120" s="979" t="s">
        <v>2521</v>
      </c>
      <c r="C120" s="1015" t="s">
        <v>2769</v>
      </c>
      <c r="D120" s="1015" t="s">
        <v>2330</v>
      </c>
      <c r="E120" s="970"/>
      <c r="F120" s="960"/>
      <c r="G120" s="981"/>
      <c r="H120" s="981"/>
    </row>
    <row r="121" spans="1:21" ht="18.75" customHeight="1">
      <c r="B121" s="1077"/>
      <c r="C121" s="1080"/>
      <c r="D121" s="1080"/>
      <c r="E121" s="970"/>
      <c r="F121" s="960"/>
      <c r="G121" s="981"/>
      <c r="H121" s="981"/>
    </row>
    <row r="122" spans="1:21" ht="18.75" customHeight="1">
      <c r="A122" s="960" t="s">
        <v>2302</v>
      </c>
      <c r="B122" s="1049" t="s">
        <v>2603</v>
      </c>
      <c r="C122" s="972"/>
      <c r="D122" s="1123"/>
      <c r="E122" s="972"/>
      <c r="F122" s="972"/>
      <c r="G122" s="996" t="s">
        <v>713</v>
      </c>
      <c r="H122" s="996" t="s">
        <v>257</v>
      </c>
      <c r="I122" s="964" t="s">
        <v>688</v>
      </c>
    </row>
    <row r="123" spans="1:21" ht="18.75" customHeight="1" outlineLevel="1">
      <c r="A123" s="973"/>
      <c r="B123" s="1017" t="s">
        <v>498</v>
      </c>
      <c r="C123" s="1017" t="s">
        <v>366</v>
      </c>
      <c r="D123" s="1003" t="s">
        <v>2398</v>
      </c>
      <c r="E123" s="973"/>
      <c r="F123" s="973"/>
      <c r="G123" s="1017" t="s">
        <v>498</v>
      </c>
      <c r="H123" s="1017" t="s">
        <v>366</v>
      </c>
      <c r="I123" s="1017" t="s">
        <v>366</v>
      </c>
    </row>
    <row r="124" spans="1:21" ht="18.75" customHeight="1" outlineLevel="1">
      <c r="B124" s="964" t="s">
        <v>514</v>
      </c>
      <c r="C124" s="1165">
        <f>SUM(H124:I124)</f>
        <v>1347</v>
      </c>
      <c r="D124" s="973"/>
      <c r="E124" s="973"/>
      <c r="F124" s="973"/>
      <c r="G124" s="964" t="s">
        <v>514</v>
      </c>
      <c r="H124" s="964">
        <v>502</v>
      </c>
      <c r="I124" s="964">
        <v>845</v>
      </c>
      <c r="K124" s="1483" t="s">
        <v>2489</v>
      </c>
      <c r="L124" s="841" t="s">
        <v>397</v>
      </c>
      <c r="M124" s="29" t="s">
        <v>713</v>
      </c>
      <c r="N124" s="29" t="s">
        <v>398</v>
      </c>
      <c r="O124" s="699" t="s">
        <v>276</v>
      </c>
      <c r="P124" s="699" t="s">
        <v>2369</v>
      </c>
      <c r="T124" s="1482"/>
      <c r="U124" s="1482"/>
    </row>
    <row r="125" spans="1:21" ht="18.75" customHeight="1" outlineLevel="1">
      <c r="B125" s="964" t="s">
        <v>210</v>
      </c>
      <c r="C125" s="1165">
        <f t="shared" ref="C125:C135" si="2">SUM(H125:I125)</f>
        <v>2035</v>
      </c>
      <c r="D125" s="973"/>
      <c r="E125" s="973"/>
      <c r="F125" s="973"/>
      <c r="G125" s="964" t="s">
        <v>210</v>
      </c>
      <c r="H125" s="964">
        <v>859</v>
      </c>
      <c r="I125" s="964">
        <v>1176</v>
      </c>
      <c r="K125" s="1483"/>
      <c r="L125" s="1492" t="s">
        <v>2611</v>
      </c>
      <c r="M125" s="1089" t="s">
        <v>2372</v>
      </c>
      <c r="N125" s="1090" t="s">
        <v>2443</v>
      </c>
      <c r="O125" s="1140" t="s">
        <v>2767</v>
      </c>
      <c r="P125" s="885" t="s">
        <v>2643</v>
      </c>
      <c r="T125" s="1482"/>
      <c r="U125" s="1482"/>
    </row>
    <row r="126" spans="1:21" ht="18.75" customHeight="1" outlineLevel="1">
      <c r="B126" s="964" t="s">
        <v>814</v>
      </c>
      <c r="C126" s="1165">
        <f t="shared" si="2"/>
        <v>2254</v>
      </c>
      <c r="D126" s="973"/>
      <c r="E126" s="973"/>
      <c r="F126" s="973"/>
      <c r="G126" s="964" t="s">
        <v>814</v>
      </c>
      <c r="H126" s="964">
        <v>1128</v>
      </c>
      <c r="I126" s="964">
        <v>1126</v>
      </c>
      <c r="K126" s="1483"/>
      <c r="L126" s="1493"/>
      <c r="M126" s="1089" t="s">
        <v>2373</v>
      </c>
      <c r="N126" s="1090" t="s">
        <v>2385</v>
      </c>
      <c r="O126" s="1140" t="s">
        <v>2767</v>
      </c>
      <c r="P126" s="1088" t="s">
        <v>2704</v>
      </c>
      <c r="T126" s="1482"/>
      <c r="U126" s="1482"/>
    </row>
    <row r="127" spans="1:21" ht="18.75" customHeight="1" outlineLevel="1">
      <c r="B127" s="964" t="s">
        <v>815</v>
      </c>
      <c r="C127" s="1165">
        <f t="shared" si="2"/>
        <v>1876</v>
      </c>
      <c r="D127" s="973"/>
      <c r="E127" s="973"/>
      <c r="F127" s="973"/>
      <c r="G127" s="964" t="s">
        <v>815</v>
      </c>
      <c r="H127" s="964">
        <v>905</v>
      </c>
      <c r="I127" s="964">
        <v>971</v>
      </c>
      <c r="K127" s="1528" t="s">
        <v>2394</v>
      </c>
      <c r="L127" s="1528"/>
      <c r="M127" s="1528"/>
      <c r="N127" s="1528"/>
    </row>
    <row r="128" spans="1:21" ht="18.75" customHeight="1" outlineLevel="1">
      <c r="B128" s="964" t="s">
        <v>816</v>
      </c>
      <c r="C128" s="1165">
        <f t="shared" si="2"/>
        <v>4364</v>
      </c>
      <c r="D128" s="973"/>
      <c r="E128" s="973"/>
      <c r="F128" s="973"/>
      <c r="G128" s="964" t="s">
        <v>816</v>
      </c>
      <c r="H128" s="964">
        <v>2900</v>
      </c>
      <c r="I128" s="964">
        <v>1464</v>
      </c>
      <c r="K128" s="1529"/>
      <c r="L128" s="1529"/>
      <c r="M128" s="1529"/>
      <c r="N128" s="1529"/>
    </row>
    <row r="129" spans="1:18" ht="18.75" customHeight="1" outlineLevel="1">
      <c r="B129" s="964" t="s">
        <v>817</v>
      </c>
      <c r="C129" s="1165">
        <f t="shared" si="2"/>
        <v>4235</v>
      </c>
      <c r="D129" s="973"/>
      <c r="E129" s="973"/>
      <c r="F129" s="973"/>
      <c r="G129" s="964" t="s">
        <v>817</v>
      </c>
      <c r="H129" s="964">
        <v>3062</v>
      </c>
      <c r="I129" s="964">
        <v>1173</v>
      </c>
      <c r="K129" s="1529"/>
      <c r="L129" s="1529"/>
      <c r="M129" s="1529"/>
      <c r="N129" s="1529"/>
    </row>
    <row r="130" spans="1:18" ht="18.75" customHeight="1" outlineLevel="1">
      <c r="B130" s="964" t="s">
        <v>405</v>
      </c>
      <c r="C130" s="1165">
        <f t="shared" si="2"/>
        <v>4135</v>
      </c>
      <c r="D130" s="973"/>
      <c r="E130" s="973"/>
      <c r="F130" s="973"/>
      <c r="G130" s="964" t="s">
        <v>405</v>
      </c>
      <c r="H130" s="964">
        <v>3013</v>
      </c>
      <c r="I130" s="952">
        <v>1122</v>
      </c>
      <c r="K130" s="1529"/>
      <c r="L130" s="1529"/>
      <c r="M130" s="1529"/>
      <c r="N130" s="1529"/>
    </row>
    <row r="131" spans="1:18" ht="18.75" customHeight="1" outlineLevel="1">
      <c r="B131" s="964" t="s">
        <v>406</v>
      </c>
      <c r="C131" s="1165">
        <f t="shared" si="2"/>
        <v>3664</v>
      </c>
      <c r="D131" s="973"/>
      <c r="E131" s="973"/>
      <c r="F131" s="973"/>
      <c r="G131" s="964" t="s">
        <v>406</v>
      </c>
      <c r="H131" s="964">
        <v>2558</v>
      </c>
      <c r="I131" s="952">
        <v>1106</v>
      </c>
      <c r="K131" s="1529"/>
      <c r="L131" s="1529"/>
      <c r="M131" s="1529"/>
      <c r="N131" s="1529"/>
    </row>
    <row r="132" spans="1:18" ht="18.75" customHeight="1" outlineLevel="1">
      <c r="B132" s="964" t="s">
        <v>407</v>
      </c>
      <c r="C132" s="1165">
        <f t="shared" si="2"/>
        <v>3478</v>
      </c>
      <c r="D132" s="973"/>
      <c r="E132" s="973"/>
      <c r="F132" s="973"/>
      <c r="G132" s="964" t="s">
        <v>407</v>
      </c>
      <c r="H132" s="952">
        <v>2594</v>
      </c>
      <c r="I132" s="952">
        <v>884</v>
      </c>
      <c r="K132" s="1529"/>
      <c r="L132" s="1529"/>
      <c r="M132" s="1529"/>
      <c r="N132" s="1529"/>
    </row>
    <row r="133" spans="1:18" ht="18.75" customHeight="1" outlineLevel="1">
      <c r="B133" s="964" t="s">
        <v>408</v>
      </c>
      <c r="C133" s="1165">
        <f t="shared" si="2"/>
        <v>4126</v>
      </c>
      <c r="D133" s="973"/>
      <c r="E133" s="973"/>
      <c r="F133" s="973"/>
      <c r="G133" s="964" t="s">
        <v>408</v>
      </c>
      <c r="H133" s="952">
        <v>3027</v>
      </c>
      <c r="I133" s="964">
        <v>1099</v>
      </c>
      <c r="K133" s="1529"/>
      <c r="L133" s="1529"/>
      <c r="M133" s="1529"/>
      <c r="N133" s="1529"/>
    </row>
    <row r="134" spans="1:18" ht="18.75" customHeight="1" outlineLevel="1">
      <c r="B134" s="964" t="s">
        <v>409</v>
      </c>
      <c r="C134" s="1165">
        <f t="shared" si="2"/>
        <v>3542</v>
      </c>
      <c r="D134" s="973"/>
      <c r="E134" s="973"/>
      <c r="F134" s="973"/>
      <c r="G134" s="964" t="s">
        <v>409</v>
      </c>
      <c r="H134" s="1004">
        <v>2591</v>
      </c>
      <c r="I134" s="1245">
        <v>951</v>
      </c>
      <c r="K134" s="1529"/>
      <c r="L134" s="1529"/>
      <c r="M134" s="1529"/>
      <c r="N134" s="1529"/>
    </row>
    <row r="135" spans="1:18" ht="18.75" customHeight="1" outlineLevel="1">
      <c r="B135" s="964" t="s">
        <v>1099</v>
      </c>
      <c r="C135" s="1165">
        <f t="shared" si="2"/>
        <v>3900</v>
      </c>
      <c r="D135" s="1070"/>
      <c r="E135" s="973"/>
      <c r="F135" s="973"/>
      <c r="G135" s="964" t="s">
        <v>1099</v>
      </c>
      <c r="H135" s="1004">
        <v>2840</v>
      </c>
      <c r="I135" s="1245">
        <v>1060</v>
      </c>
      <c r="K135" s="1529"/>
      <c r="L135" s="1529"/>
      <c r="M135" s="1529"/>
      <c r="N135" s="1529"/>
    </row>
    <row r="136" spans="1:18" ht="18.75" customHeight="1" outlineLevel="1">
      <c r="B136" s="962" t="s">
        <v>367</v>
      </c>
      <c r="C136" s="1005">
        <f>SUM(C124:C135)</f>
        <v>38956</v>
      </c>
      <c r="D136" s="973"/>
      <c r="E136" s="973"/>
      <c r="F136" s="973"/>
      <c r="G136" s="1017" t="s">
        <v>367</v>
      </c>
      <c r="H136" s="1029">
        <f>SUM(H124:H135)</f>
        <v>25979</v>
      </c>
      <c r="I136" s="1029">
        <f>SUM(I124:I135)</f>
        <v>12977</v>
      </c>
      <c r="K136" s="1529"/>
      <c r="L136" s="1529"/>
      <c r="M136" s="1529"/>
      <c r="N136" s="1529"/>
    </row>
    <row r="137" spans="1:18" ht="18.75" customHeight="1" outlineLevel="1">
      <c r="B137" s="966" t="s">
        <v>2684</v>
      </c>
      <c r="C137" s="968" t="s">
        <v>2397</v>
      </c>
      <c r="D137" s="973"/>
      <c r="E137" s="973"/>
      <c r="F137" s="971"/>
      <c r="H137" s="973"/>
      <c r="I137" s="973"/>
      <c r="K137" s="1529"/>
      <c r="L137" s="1529"/>
      <c r="M137" s="1529"/>
      <c r="N137" s="1529"/>
    </row>
    <row r="138" spans="1:18" ht="20.25" customHeight="1">
      <c r="B138" s="969"/>
      <c r="C138" s="982"/>
      <c r="D138" s="982"/>
      <c r="E138" s="970"/>
      <c r="F138" s="960"/>
      <c r="G138" s="981"/>
      <c r="H138" s="981"/>
      <c r="K138" s="1529"/>
      <c r="L138" s="1529"/>
      <c r="M138" s="1529"/>
      <c r="N138" s="1529"/>
    </row>
    <row r="139" spans="1:18" s="973" customFormat="1" ht="20.25" customHeight="1">
      <c r="A139" s="960" t="s">
        <v>2303</v>
      </c>
      <c r="B139" s="1049" t="s">
        <v>2589</v>
      </c>
      <c r="G139" s="1507" t="s">
        <v>713</v>
      </c>
      <c r="H139" s="1508"/>
      <c r="I139" s="964" t="s">
        <v>2323</v>
      </c>
      <c r="J139" s="964" t="s">
        <v>2211</v>
      </c>
      <c r="K139" s="964" t="s">
        <v>211</v>
      </c>
      <c r="L139" s="964" t="s">
        <v>387</v>
      </c>
    </row>
    <row r="140" spans="1:18" s="973" customFormat="1" ht="20.25" customHeight="1" outlineLevel="1">
      <c r="B140" s="1017" t="s">
        <v>370</v>
      </c>
      <c r="C140" s="1017" t="s">
        <v>499</v>
      </c>
      <c r="G140" s="1520" t="s">
        <v>1210</v>
      </c>
      <c r="H140" s="1521"/>
      <c r="I140" s="1018" t="s">
        <v>2785</v>
      </c>
      <c r="J140" s="1068" t="s">
        <v>2786</v>
      </c>
      <c r="K140" s="1018" t="s">
        <v>2787</v>
      </c>
      <c r="L140" s="1018" t="s">
        <v>2711</v>
      </c>
      <c r="M140" s="7" t="s">
        <v>2783</v>
      </c>
      <c r="N140" s="1184"/>
      <c r="O140" s="1184"/>
      <c r="P140" s="1184"/>
    </row>
    <row r="141" spans="1:18" s="973" customFormat="1" ht="20.25" customHeight="1" outlineLevel="1">
      <c r="B141" s="964" t="s">
        <v>514</v>
      </c>
      <c r="C141" s="1162">
        <f>SUM(I141:L141)</f>
        <v>84</v>
      </c>
      <c r="G141" s="1507" t="s">
        <v>514</v>
      </c>
      <c r="H141" s="1508"/>
      <c r="I141" s="983">
        <v>28</v>
      </c>
      <c r="J141" s="983">
        <v>49</v>
      </c>
      <c r="K141" s="983">
        <v>5</v>
      </c>
      <c r="L141" s="983">
        <v>2</v>
      </c>
      <c r="M141" s="1183" t="s">
        <v>2790</v>
      </c>
      <c r="N141" s="1184"/>
      <c r="O141" s="1184"/>
      <c r="P141" s="1184"/>
      <c r="Q141" s="1184"/>
      <c r="R141" s="1184"/>
    </row>
    <row r="142" spans="1:18" s="973" customFormat="1" ht="20.25" customHeight="1" outlineLevel="1">
      <c r="B142" s="964" t="s">
        <v>210</v>
      </c>
      <c r="C142" s="1162">
        <f>SUM(I142:L142)</f>
        <v>44</v>
      </c>
      <c r="G142" s="1507" t="s">
        <v>210</v>
      </c>
      <c r="H142" s="1508"/>
      <c r="I142" s="983">
        <v>8</v>
      </c>
      <c r="J142" s="983">
        <v>11</v>
      </c>
      <c r="K142" s="983">
        <v>8</v>
      </c>
      <c r="L142" s="983">
        <v>17</v>
      </c>
      <c r="N142" s="1487" t="s">
        <v>2576</v>
      </c>
      <c r="O142" s="1487"/>
      <c r="P142" s="1487"/>
    </row>
    <row r="143" spans="1:18" s="973" customFormat="1" ht="20.25" customHeight="1" outlineLevel="1">
      <c r="B143" s="964" t="s">
        <v>814</v>
      </c>
      <c r="C143" s="1162">
        <f>SUM(I143:L143)</f>
        <v>17</v>
      </c>
      <c r="G143" s="1507" t="s">
        <v>814</v>
      </c>
      <c r="H143" s="1508"/>
      <c r="I143" s="983">
        <v>11</v>
      </c>
      <c r="J143" s="983">
        <v>4</v>
      </c>
      <c r="K143" s="983">
        <v>1</v>
      </c>
      <c r="L143" s="983">
        <v>1</v>
      </c>
      <c r="N143" s="1488" t="s">
        <v>2692</v>
      </c>
      <c r="O143" s="1488"/>
      <c r="P143" s="1488"/>
    </row>
    <row r="144" spans="1:18" s="973" customFormat="1" ht="20.25" customHeight="1" outlineLevel="1">
      <c r="B144" s="964" t="s">
        <v>815</v>
      </c>
      <c r="C144" s="1162">
        <f>SUM(I144:L144)</f>
        <v>47</v>
      </c>
      <c r="G144" s="1507" t="s">
        <v>815</v>
      </c>
      <c r="H144" s="1508"/>
      <c r="I144" s="983">
        <v>35</v>
      </c>
      <c r="J144" s="983">
        <v>4</v>
      </c>
      <c r="K144" s="983">
        <v>5</v>
      </c>
      <c r="L144" s="983">
        <v>3</v>
      </c>
      <c r="N144" s="1488"/>
      <c r="O144" s="1488"/>
      <c r="P144" s="1488"/>
    </row>
    <row r="145" spans="1:20" s="973" customFormat="1" ht="20.25" customHeight="1" outlineLevel="1">
      <c r="B145" s="964" t="s">
        <v>816</v>
      </c>
      <c r="C145" s="1162">
        <f>SUM(I145:L145)</f>
        <v>19</v>
      </c>
      <c r="G145" s="1507" t="s">
        <v>816</v>
      </c>
      <c r="H145" s="1508"/>
      <c r="I145" s="983">
        <v>10</v>
      </c>
      <c r="J145" s="983">
        <v>4</v>
      </c>
      <c r="K145" s="983">
        <v>4</v>
      </c>
      <c r="L145" s="983">
        <v>1</v>
      </c>
      <c r="N145" s="1488"/>
      <c r="O145" s="1488"/>
      <c r="P145" s="1488"/>
    </row>
    <row r="146" spans="1:20" s="973" customFormat="1" ht="20.25" customHeight="1" outlineLevel="1">
      <c r="B146" s="964" t="s">
        <v>817</v>
      </c>
      <c r="C146" s="1162">
        <f t="shared" ref="C146:C152" si="3">SUM(I146:L146)</f>
        <v>50</v>
      </c>
      <c r="G146" s="1507" t="s">
        <v>817</v>
      </c>
      <c r="H146" s="1508"/>
      <c r="I146" s="983">
        <v>11</v>
      </c>
      <c r="J146" s="983">
        <v>20</v>
      </c>
      <c r="K146" s="983">
        <v>16</v>
      </c>
      <c r="L146" s="983">
        <v>3</v>
      </c>
      <c r="N146" s="1488"/>
      <c r="O146" s="1488"/>
      <c r="P146" s="1488"/>
    </row>
    <row r="147" spans="1:20" s="973" customFormat="1" ht="20.25" customHeight="1" outlineLevel="1">
      <c r="B147" s="964" t="s">
        <v>405</v>
      </c>
      <c r="C147" s="1162">
        <f t="shared" si="3"/>
        <v>63</v>
      </c>
      <c r="G147" s="1507" t="s">
        <v>405</v>
      </c>
      <c r="H147" s="1508"/>
      <c r="I147" s="983">
        <v>36</v>
      </c>
      <c r="J147" s="983">
        <v>5</v>
      </c>
      <c r="K147" s="983">
        <v>8</v>
      </c>
      <c r="L147" s="983">
        <v>14</v>
      </c>
      <c r="P147" s="1046"/>
    </row>
    <row r="148" spans="1:20" s="973" customFormat="1" ht="20.25" customHeight="1" outlineLevel="1">
      <c r="B148" s="964" t="s">
        <v>406</v>
      </c>
      <c r="C148" s="1162">
        <f t="shared" si="3"/>
        <v>90</v>
      </c>
      <c r="G148" s="1507" t="s">
        <v>406</v>
      </c>
      <c r="H148" s="1508"/>
      <c r="I148" s="983">
        <v>24</v>
      </c>
      <c r="J148" s="983">
        <v>40</v>
      </c>
      <c r="K148" s="983">
        <v>12</v>
      </c>
      <c r="L148" s="983">
        <v>14</v>
      </c>
    </row>
    <row r="149" spans="1:20" s="973" customFormat="1" ht="20.25" customHeight="1" outlineLevel="1">
      <c r="B149" s="964" t="s">
        <v>407</v>
      </c>
      <c r="C149" s="1162">
        <f t="shared" si="3"/>
        <v>59</v>
      </c>
      <c r="G149" s="1507" t="s">
        <v>407</v>
      </c>
      <c r="H149" s="1508"/>
      <c r="I149" s="983">
        <v>19</v>
      </c>
      <c r="J149" s="983">
        <v>15</v>
      </c>
      <c r="K149" s="983">
        <v>7</v>
      </c>
      <c r="L149" s="983">
        <v>18</v>
      </c>
      <c r="Q149" s="1046"/>
      <c r="R149" s="972"/>
      <c r="S149" s="972"/>
      <c r="T149" s="972"/>
    </row>
    <row r="150" spans="1:20" s="973" customFormat="1" ht="20.25" customHeight="1" outlineLevel="1">
      <c r="B150" s="964" t="s">
        <v>408</v>
      </c>
      <c r="C150" s="1162">
        <f t="shared" si="3"/>
        <v>39</v>
      </c>
      <c r="G150" s="1507" t="s">
        <v>408</v>
      </c>
      <c r="H150" s="1508"/>
      <c r="I150" s="983">
        <v>12</v>
      </c>
      <c r="J150" s="983">
        <v>10</v>
      </c>
      <c r="K150" s="983">
        <v>5</v>
      </c>
      <c r="L150" s="983">
        <v>12</v>
      </c>
      <c r="Q150" s="972"/>
      <c r="R150" s="972"/>
      <c r="S150" s="972"/>
      <c r="T150" s="972"/>
    </row>
    <row r="151" spans="1:20" s="973" customFormat="1" ht="20.25" customHeight="1" outlineLevel="1">
      <c r="B151" s="964" t="s">
        <v>409</v>
      </c>
      <c r="C151" s="1162">
        <f t="shared" si="3"/>
        <v>54</v>
      </c>
      <c r="G151" s="1507" t="s">
        <v>409</v>
      </c>
      <c r="H151" s="1508"/>
      <c r="I151" s="984">
        <v>8</v>
      </c>
      <c r="J151" s="984">
        <v>11</v>
      </c>
      <c r="K151" s="984">
        <v>32</v>
      </c>
      <c r="L151" s="984">
        <v>3</v>
      </c>
      <c r="Q151" s="972"/>
      <c r="R151" s="972"/>
      <c r="S151" s="972"/>
      <c r="T151" s="972"/>
    </row>
    <row r="152" spans="1:20" s="973" customFormat="1" ht="20.25" customHeight="1" outlineLevel="1">
      <c r="B152" s="964" t="s">
        <v>1099</v>
      </c>
      <c r="C152" s="1162">
        <f t="shared" si="3"/>
        <v>25</v>
      </c>
      <c r="G152" s="1507" t="s">
        <v>1099</v>
      </c>
      <c r="H152" s="1508"/>
      <c r="I152" s="985">
        <v>5</v>
      </c>
      <c r="J152" s="985">
        <v>8</v>
      </c>
      <c r="K152" s="985">
        <v>7</v>
      </c>
      <c r="L152" s="985">
        <v>5</v>
      </c>
      <c r="Q152" s="972"/>
      <c r="R152" s="972"/>
      <c r="S152" s="972"/>
      <c r="T152" s="972"/>
    </row>
    <row r="153" spans="1:20" s="973" customFormat="1" ht="20.25" customHeight="1" outlineLevel="1">
      <c r="B153" s="1017" t="s">
        <v>367</v>
      </c>
      <c r="C153" s="1017">
        <f>SUM(C141:C152)</f>
        <v>591</v>
      </c>
      <c r="G153" s="1509" t="s">
        <v>453</v>
      </c>
      <c r="H153" s="1510"/>
      <c r="I153" s="1019">
        <f>SUM(I141:I152)</f>
        <v>207</v>
      </c>
      <c r="J153" s="1019">
        <f>SUM(J141:J152)</f>
        <v>181</v>
      </c>
      <c r="K153" s="1019">
        <f>SUM(K141:K152)</f>
        <v>110</v>
      </c>
      <c r="L153" s="1019">
        <f>SUM(L141:L152)</f>
        <v>93</v>
      </c>
      <c r="Q153" s="972"/>
      <c r="R153" s="972"/>
      <c r="S153" s="972"/>
      <c r="T153" s="972"/>
    </row>
    <row r="154" spans="1:20" s="973" customFormat="1" ht="20.25" customHeight="1" outlineLevel="1">
      <c r="G154" s="1511" t="s">
        <v>1211</v>
      </c>
      <c r="H154" s="1512"/>
      <c r="I154" s="983">
        <v>300</v>
      </c>
      <c r="J154" s="983">
        <v>300</v>
      </c>
      <c r="K154" s="983">
        <v>180</v>
      </c>
      <c r="L154" s="983">
        <v>220</v>
      </c>
      <c r="Q154" s="972"/>
      <c r="R154" s="972"/>
      <c r="S154" s="972"/>
      <c r="T154" s="972"/>
    </row>
    <row r="155" spans="1:20" s="972" customFormat="1" ht="20.25" customHeight="1">
      <c r="A155" s="960"/>
      <c r="G155" s="911"/>
    </row>
    <row r="156" spans="1:20" s="972" customFormat="1" ht="20.25" customHeight="1">
      <c r="A156" s="960" t="s">
        <v>2304</v>
      </c>
      <c r="B156" s="1049" t="s">
        <v>2588</v>
      </c>
      <c r="D156" s="1123"/>
      <c r="G156" s="911"/>
    </row>
    <row r="157" spans="1:20" s="973" customFormat="1" ht="20.25" customHeight="1" outlineLevel="1">
      <c r="B157" s="1017" t="s">
        <v>498</v>
      </c>
      <c r="C157" s="1172" t="s">
        <v>807</v>
      </c>
      <c r="D157" s="1173" t="s">
        <v>2656</v>
      </c>
      <c r="E157" s="1173" t="s">
        <v>366</v>
      </c>
    </row>
    <row r="158" spans="1:20" s="973" customFormat="1" ht="20.25" customHeight="1" outlineLevel="1">
      <c r="B158" s="996" t="s">
        <v>514</v>
      </c>
      <c r="C158" s="1175">
        <v>13014</v>
      </c>
      <c r="D158" s="1175">
        <v>3015</v>
      </c>
      <c r="E158" s="1175">
        <v>3704</v>
      </c>
    </row>
    <row r="159" spans="1:20" s="973" customFormat="1" ht="20.25" customHeight="1" outlineLevel="1">
      <c r="B159" s="996" t="s">
        <v>210</v>
      </c>
      <c r="C159" s="953">
        <v>13339</v>
      </c>
      <c r="D159" s="986">
        <v>2814</v>
      </c>
      <c r="E159" s="986">
        <v>4077</v>
      </c>
      <c r="F159" s="911"/>
      <c r="G159" s="911"/>
      <c r="H159" s="911"/>
    </row>
    <row r="160" spans="1:20" s="973" customFormat="1" ht="20.25" customHeight="1" outlineLevel="1">
      <c r="B160" s="996" t="s">
        <v>814</v>
      </c>
      <c r="C160" s="953">
        <v>13889</v>
      </c>
      <c r="D160" s="953">
        <v>2565</v>
      </c>
      <c r="E160" s="953">
        <v>4816</v>
      </c>
      <c r="F160" s="911"/>
    </row>
    <row r="161" spans="1:6" s="973" customFormat="1" ht="20.25" customHeight="1" outlineLevel="1">
      <c r="B161" s="996" t="s">
        <v>815</v>
      </c>
      <c r="C161" s="953">
        <v>15750</v>
      </c>
      <c r="D161" s="953">
        <v>2143</v>
      </c>
      <c r="E161" s="953">
        <v>5461</v>
      </c>
    </row>
    <row r="162" spans="1:6" s="973" customFormat="1" ht="20.25" customHeight="1" outlineLevel="1">
      <c r="B162" s="996" t="s">
        <v>816</v>
      </c>
      <c r="C162" s="953">
        <v>16887</v>
      </c>
      <c r="D162" s="953">
        <v>3613</v>
      </c>
      <c r="E162" s="953">
        <v>3975</v>
      </c>
    </row>
    <row r="163" spans="1:6" s="973" customFormat="1" ht="20.25" customHeight="1" outlineLevel="1">
      <c r="B163" s="964" t="s">
        <v>817</v>
      </c>
      <c r="C163" s="1174">
        <v>14258</v>
      </c>
      <c r="D163" s="1174">
        <v>4065</v>
      </c>
      <c r="E163" s="1174">
        <v>4253</v>
      </c>
    </row>
    <row r="164" spans="1:6" s="973" customFormat="1" ht="20.25" customHeight="1" outlineLevel="1">
      <c r="B164" s="964" t="s">
        <v>405</v>
      </c>
      <c r="C164" s="953">
        <v>18206</v>
      </c>
      <c r="D164" s="953">
        <v>4839</v>
      </c>
      <c r="E164" s="953">
        <v>4332</v>
      </c>
    </row>
    <row r="165" spans="1:6" s="973" customFormat="1" ht="20.25" customHeight="1" outlineLevel="1">
      <c r="B165" s="964" t="s">
        <v>406</v>
      </c>
      <c r="C165" s="953">
        <v>16987</v>
      </c>
      <c r="D165" s="953">
        <v>2631</v>
      </c>
      <c r="E165" s="953">
        <v>5235</v>
      </c>
    </row>
    <row r="166" spans="1:6" s="973" customFormat="1" ht="20.25" customHeight="1" outlineLevel="1">
      <c r="B166" s="964" t="s">
        <v>407</v>
      </c>
      <c r="C166" s="953">
        <v>15756</v>
      </c>
      <c r="D166" s="953">
        <v>3184</v>
      </c>
      <c r="E166" s="953">
        <v>5061</v>
      </c>
    </row>
    <row r="167" spans="1:6" s="973" customFormat="1" ht="20.25" customHeight="1" outlineLevel="1">
      <c r="B167" s="964" t="s">
        <v>408</v>
      </c>
      <c r="C167" s="953">
        <v>17067</v>
      </c>
      <c r="D167" s="953">
        <v>2363</v>
      </c>
      <c r="E167" s="953">
        <v>4135</v>
      </c>
    </row>
    <row r="168" spans="1:6" s="973" customFormat="1" ht="20.25" customHeight="1" outlineLevel="1">
      <c r="B168" s="964" t="s">
        <v>409</v>
      </c>
      <c r="C168" s="953">
        <v>14655</v>
      </c>
      <c r="D168" s="953">
        <v>2263</v>
      </c>
      <c r="E168" s="953">
        <v>4071</v>
      </c>
    </row>
    <row r="169" spans="1:6" s="973" customFormat="1" ht="20.25" customHeight="1" outlineLevel="1">
      <c r="B169" s="964" t="s">
        <v>1099</v>
      </c>
      <c r="C169" s="1247">
        <v>16044</v>
      </c>
      <c r="D169" s="1247">
        <v>2911</v>
      </c>
      <c r="E169" s="1247">
        <v>5735</v>
      </c>
      <c r="F169" s="963"/>
    </row>
    <row r="170" spans="1:6" s="973" customFormat="1" ht="20.25" customHeight="1" outlineLevel="1">
      <c r="B170" s="1017" t="s">
        <v>367</v>
      </c>
      <c r="C170" s="954">
        <f>SUM(C158:C169)</f>
        <v>185852</v>
      </c>
      <c r="D170" s="954">
        <f>SUM(D158:D169)</f>
        <v>36406</v>
      </c>
      <c r="E170" s="954">
        <f>SUM(E158:E169)</f>
        <v>54855</v>
      </c>
      <c r="F170" s="958"/>
    </row>
    <row r="171" spans="1:6" s="973" customFormat="1" ht="20.25" customHeight="1" outlineLevel="1">
      <c r="B171" s="966" t="s">
        <v>204</v>
      </c>
      <c r="C171" s="1506" t="s">
        <v>2525</v>
      </c>
      <c r="D171" s="1506"/>
      <c r="E171" s="1506"/>
      <c r="F171" s="958"/>
    </row>
    <row r="172" spans="1:6" s="973" customFormat="1" ht="20.25" customHeight="1">
      <c r="B172" s="969"/>
      <c r="C172" s="970"/>
      <c r="D172" s="970"/>
      <c r="E172" s="970"/>
      <c r="F172" s="958"/>
    </row>
    <row r="173" spans="1:6" s="973" customFormat="1" ht="20.25" customHeight="1">
      <c r="A173" s="960" t="s">
        <v>2305</v>
      </c>
      <c r="B173" s="1049" t="s">
        <v>2681</v>
      </c>
      <c r="F173" s="958"/>
    </row>
    <row r="174" spans="1:6" s="973" customFormat="1" ht="20.25" customHeight="1" outlineLevel="1">
      <c r="A174" s="960"/>
      <c r="B174" s="1017" t="s">
        <v>370</v>
      </c>
      <c r="C174" s="1172" t="s">
        <v>499</v>
      </c>
      <c r="D174" s="1173" t="s">
        <v>2656</v>
      </c>
      <c r="F174" s="958"/>
    </row>
    <row r="175" spans="1:6" s="973" customFormat="1" ht="20.25" customHeight="1" outlineLevel="1">
      <c r="A175" s="960"/>
      <c r="B175" s="996" t="s">
        <v>514</v>
      </c>
      <c r="C175" s="1175">
        <v>3054</v>
      </c>
      <c r="D175" s="1175">
        <v>28512</v>
      </c>
      <c r="E175" s="963"/>
      <c r="F175" s="958"/>
    </row>
    <row r="176" spans="1:6" s="973" customFormat="1" ht="20.25" customHeight="1" outlineLevel="1">
      <c r="A176" s="960"/>
      <c r="B176" s="996" t="s">
        <v>210</v>
      </c>
      <c r="C176" s="953">
        <v>3498</v>
      </c>
      <c r="D176" s="953">
        <v>29396</v>
      </c>
      <c r="E176" s="963"/>
      <c r="F176" s="958"/>
    </row>
    <row r="177" spans="1:6" s="973" customFormat="1" ht="20.25" customHeight="1" outlineLevel="1">
      <c r="A177" s="960"/>
      <c r="B177" s="996" t="s">
        <v>814</v>
      </c>
      <c r="C177" s="952">
        <v>5371</v>
      </c>
      <c r="D177" s="952">
        <v>33882</v>
      </c>
      <c r="E177" s="976"/>
      <c r="F177" s="958"/>
    </row>
    <row r="178" spans="1:6" s="973" customFormat="1" ht="20.25" customHeight="1" outlineLevel="1">
      <c r="A178" s="960"/>
      <c r="B178" s="996" t="s">
        <v>815</v>
      </c>
      <c r="C178" s="952">
        <v>5514</v>
      </c>
      <c r="D178" s="952">
        <v>31124</v>
      </c>
      <c r="E178" s="963"/>
      <c r="F178" s="958"/>
    </row>
    <row r="179" spans="1:6" s="973" customFormat="1" ht="20.25" customHeight="1" outlineLevel="1">
      <c r="A179" s="960"/>
      <c r="B179" s="996" t="s">
        <v>816</v>
      </c>
      <c r="C179" s="952">
        <v>6017</v>
      </c>
      <c r="D179" s="952">
        <v>38456</v>
      </c>
      <c r="E179" s="963"/>
      <c r="F179" s="958"/>
    </row>
    <row r="180" spans="1:6" s="973" customFormat="1" ht="20.25" customHeight="1" outlineLevel="1">
      <c r="A180" s="960"/>
      <c r="B180" s="996" t="s">
        <v>817</v>
      </c>
      <c r="C180" s="1176">
        <v>4684</v>
      </c>
      <c r="D180" s="1176">
        <v>29456</v>
      </c>
      <c r="E180" s="963"/>
      <c r="F180" s="958"/>
    </row>
    <row r="181" spans="1:6" s="973" customFormat="1" ht="20.25" customHeight="1" outlineLevel="1">
      <c r="A181" s="960"/>
      <c r="B181" s="964" t="s">
        <v>405</v>
      </c>
      <c r="C181" s="952">
        <v>5855</v>
      </c>
      <c r="D181" s="952">
        <v>27895</v>
      </c>
      <c r="E181" s="963"/>
      <c r="F181" s="958"/>
    </row>
    <row r="182" spans="1:6" s="973" customFormat="1" ht="20.25" customHeight="1" outlineLevel="1">
      <c r="A182" s="960"/>
      <c r="B182" s="964" t="s">
        <v>406</v>
      </c>
      <c r="C182" s="952">
        <v>5611</v>
      </c>
      <c r="D182" s="952">
        <v>32656</v>
      </c>
      <c r="E182" s="963"/>
      <c r="F182" s="958"/>
    </row>
    <row r="183" spans="1:6" s="973" customFormat="1" ht="20.25" customHeight="1" outlineLevel="1">
      <c r="A183" s="960"/>
      <c r="B183" s="964" t="s">
        <v>407</v>
      </c>
      <c r="C183" s="952">
        <v>5612</v>
      </c>
      <c r="D183" s="952">
        <v>34114</v>
      </c>
      <c r="E183" s="963"/>
      <c r="F183" s="958"/>
    </row>
    <row r="184" spans="1:6" s="973" customFormat="1" ht="20.25" customHeight="1" outlineLevel="1">
      <c r="A184" s="960"/>
      <c r="B184" s="964" t="s">
        <v>408</v>
      </c>
      <c r="C184" s="952">
        <v>6027</v>
      </c>
      <c r="D184" s="952">
        <v>31531</v>
      </c>
      <c r="E184" s="963"/>
      <c r="F184" s="958"/>
    </row>
    <row r="185" spans="1:6" s="973" customFormat="1" ht="20.25" customHeight="1" outlineLevel="1">
      <c r="A185" s="960"/>
      <c r="B185" s="964" t="s">
        <v>409</v>
      </c>
      <c r="C185" s="952">
        <v>5069</v>
      </c>
      <c r="D185" s="952">
        <v>29862</v>
      </c>
      <c r="E185" s="963"/>
      <c r="F185" s="958"/>
    </row>
    <row r="186" spans="1:6" s="973" customFormat="1" ht="20.25" customHeight="1" outlineLevel="1">
      <c r="A186" s="960"/>
      <c r="B186" s="1002" t="s">
        <v>1099</v>
      </c>
      <c r="C186" s="1248">
        <v>6683</v>
      </c>
      <c r="D186" s="1248">
        <v>37378</v>
      </c>
      <c r="E186" s="963"/>
      <c r="F186" s="958"/>
    </row>
    <row r="187" spans="1:6" s="973" customFormat="1" ht="20.25" customHeight="1" outlineLevel="1">
      <c r="A187" s="960"/>
      <c r="B187" s="1017" t="s">
        <v>367</v>
      </c>
      <c r="C187" s="1020">
        <f>SUM(C175:C186)</f>
        <v>62995</v>
      </c>
      <c r="D187" s="1020">
        <f>SUM(D175:D186)</f>
        <v>384262</v>
      </c>
      <c r="E187" s="958"/>
      <c r="F187" s="958"/>
    </row>
    <row r="188" spans="1:6" s="973" customFormat="1" ht="20.25" customHeight="1" outlineLevel="1">
      <c r="A188" s="960"/>
      <c r="B188" s="966" t="s">
        <v>204</v>
      </c>
      <c r="C188" s="1513" t="s">
        <v>1955</v>
      </c>
      <c r="D188" s="1514"/>
      <c r="E188" s="911"/>
      <c r="F188" s="958"/>
    </row>
    <row r="189" spans="1:6" s="973" customFormat="1" ht="20.25" customHeight="1">
      <c r="B189" s="969"/>
      <c r="C189" s="970"/>
      <c r="D189" s="970"/>
      <c r="E189" s="970"/>
      <c r="F189" s="958"/>
    </row>
    <row r="190" spans="1:6" s="973" customFormat="1" ht="20.25" customHeight="1">
      <c r="A190" s="960" t="s">
        <v>2306</v>
      </c>
      <c r="B190" s="1121" t="s">
        <v>2658</v>
      </c>
      <c r="C190" s="911"/>
      <c r="D190" s="911"/>
      <c r="E190" s="911"/>
      <c r="F190" s="958"/>
    </row>
    <row r="191" spans="1:6" s="973" customFormat="1" ht="20.25" customHeight="1" outlineLevel="1">
      <c r="A191" s="960"/>
      <c r="B191" s="1017" t="s">
        <v>370</v>
      </c>
      <c r="C191" s="1172" t="s">
        <v>1956</v>
      </c>
      <c r="D191" s="1173" t="s">
        <v>2656</v>
      </c>
      <c r="E191" s="1179" t="s">
        <v>1957</v>
      </c>
      <c r="F191" s="958"/>
    </row>
    <row r="192" spans="1:6" s="973" customFormat="1" ht="20.25" customHeight="1" outlineLevel="1">
      <c r="A192" s="960"/>
      <c r="B192" s="996" t="s">
        <v>514</v>
      </c>
      <c r="C192" s="1177">
        <v>593</v>
      </c>
      <c r="D192" s="952">
        <v>6702</v>
      </c>
      <c r="E192" s="1177">
        <v>16</v>
      </c>
      <c r="F192" s="958"/>
    </row>
    <row r="193" spans="1:13" s="973" customFormat="1" ht="20.25" customHeight="1" outlineLevel="1">
      <c r="A193" s="960"/>
      <c r="B193" s="996" t="s">
        <v>210</v>
      </c>
      <c r="C193" s="983">
        <v>426</v>
      </c>
      <c r="D193" s="952">
        <v>4703</v>
      </c>
      <c r="E193" s="983">
        <v>13</v>
      </c>
      <c r="F193" s="958"/>
    </row>
    <row r="194" spans="1:13" s="973" customFormat="1" ht="20.25" customHeight="1" outlineLevel="1">
      <c r="A194" s="960"/>
      <c r="B194" s="996" t="s">
        <v>814</v>
      </c>
      <c r="C194" s="983">
        <v>613</v>
      </c>
      <c r="D194" s="952">
        <v>7021</v>
      </c>
      <c r="E194" s="983">
        <v>23</v>
      </c>
      <c r="F194" s="958"/>
    </row>
    <row r="195" spans="1:13" s="973" customFormat="1" ht="20.25" customHeight="1" outlineLevel="1">
      <c r="A195" s="960"/>
      <c r="B195" s="996" t="s">
        <v>815</v>
      </c>
      <c r="C195" s="983">
        <v>753</v>
      </c>
      <c r="D195" s="952">
        <v>8098</v>
      </c>
      <c r="E195" s="983">
        <v>29</v>
      </c>
      <c r="F195" s="958"/>
    </row>
    <row r="196" spans="1:13" s="973" customFormat="1" ht="20.25" customHeight="1" outlineLevel="1">
      <c r="A196" s="960"/>
      <c r="B196" s="996" t="s">
        <v>816</v>
      </c>
      <c r="C196" s="983">
        <v>549</v>
      </c>
      <c r="D196" s="952">
        <v>6548</v>
      </c>
      <c r="E196" s="983">
        <v>32</v>
      </c>
      <c r="F196" s="958"/>
    </row>
    <row r="197" spans="1:13" s="973" customFormat="1" ht="20.25" customHeight="1" outlineLevel="1">
      <c r="A197" s="960"/>
      <c r="B197" s="996" t="s">
        <v>817</v>
      </c>
      <c r="C197" s="983">
        <v>659</v>
      </c>
      <c r="D197" s="952">
        <v>7857</v>
      </c>
      <c r="E197" s="983">
        <v>57</v>
      </c>
      <c r="F197" s="958"/>
    </row>
    <row r="198" spans="1:13" s="973" customFormat="1" ht="20.25" customHeight="1" outlineLevel="1">
      <c r="A198" s="960"/>
      <c r="B198" s="964" t="s">
        <v>405</v>
      </c>
      <c r="C198" s="983">
        <v>785</v>
      </c>
      <c r="D198" s="952">
        <v>9864</v>
      </c>
      <c r="E198" s="983">
        <v>78</v>
      </c>
      <c r="F198" s="958"/>
    </row>
    <row r="199" spans="1:13" s="973" customFormat="1" ht="20.25" customHeight="1" outlineLevel="1">
      <c r="A199" s="960"/>
      <c r="B199" s="964" t="s">
        <v>406</v>
      </c>
      <c r="C199" s="953">
        <v>685</v>
      </c>
      <c r="D199" s="953">
        <v>8473</v>
      </c>
      <c r="E199" s="953">
        <v>64</v>
      </c>
      <c r="F199" s="958"/>
    </row>
    <row r="200" spans="1:13" s="973" customFormat="1" ht="20.25" customHeight="1" outlineLevel="1">
      <c r="A200" s="960"/>
      <c r="B200" s="964" t="s">
        <v>407</v>
      </c>
      <c r="C200" s="953">
        <v>658</v>
      </c>
      <c r="D200" s="953">
        <v>7863</v>
      </c>
      <c r="E200" s="953">
        <v>59</v>
      </c>
      <c r="F200" s="958"/>
    </row>
    <row r="201" spans="1:13" s="973" customFormat="1" ht="20.25" customHeight="1" outlineLevel="1">
      <c r="A201" s="960"/>
      <c r="B201" s="964" t="s">
        <v>408</v>
      </c>
      <c r="C201" s="953">
        <v>705</v>
      </c>
      <c r="D201" s="953">
        <v>8103</v>
      </c>
      <c r="E201" s="953">
        <v>48</v>
      </c>
      <c r="F201" s="958"/>
    </row>
    <row r="202" spans="1:13" s="973" customFormat="1" ht="20.25" customHeight="1" outlineLevel="1">
      <c r="A202" s="960"/>
      <c r="B202" s="964" t="s">
        <v>409</v>
      </c>
      <c r="C202" s="953">
        <v>694</v>
      </c>
      <c r="D202" s="953">
        <v>7854</v>
      </c>
      <c r="E202" s="953">
        <v>45</v>
      </c>
      <c r="F202" s="958"/>
    </row>
    <row r="203" spans="1:13" s="973" customFormat="1" ht="20.25" customHeight="1" outlineLevel="1">
      <c r="A203" s="960"/>
      <c r="B203" s="1002" t="s">
        <v>1099</v>
      </c>
      <c r="C203" s="1247">
        <v>723</v>
      </c>
      <c r="D203" s="1247">
        <v>8069</v>
      </c>
      <c r="E203" s="1247">
        <v>24</v>
      </c>
      <c r="F203" s="958"/>
    </row>
    <row r="204" spans="1:13" s="973" customFormat="1" ht="20.25" customHeight="1" outlineLevel="1">
      <c r="A204" s="960"/>
      <c r="B204" s="1017" t="s">
        <v>367</v>
      </c>
      <c r="C204" s="1028">
        <f>SUM(C192:C203)</f>
        <v>7843</v>
      </c>
      <c r="D204" s="1028">
        <f>SUM(D192:D203)</f>
        <v>91155</v>
      </c>
      <c r="E204" s="1180">
        <f>SUM(E192:E203)</f>
        <v>488</v>
      </c>
      <c r="F204" s="958"/>
    </row>
    <row r="205" spans="1:13" s="973" customFormat="1" ht="20.25" customHeight="1" outlineLevel="1">
      <c r="A205" s="960"/>
      <c r="B205" s="966" t="s">
        <v>204</v>
      </c>
      <c r="C205" s="968" t="s">
        <v>1955</v>
      </c>
      <c r="D205" s="968" t="s">
        <v>1955</v>
      </c>
      <c r="E205" s="968" t="s">
        <v>1955</v>
      </c>
      <c r="F205" s="958"/>
    </row>
    <row r="206" spans="1:13" s="973" customFormat="1" ht="20.25" customHeight="1">
      <c r="B206" s="969"/>
      <c r="C206" s="970"/>
      <c r="D206" s="970"/>
      <c r="E206" s="970"/>
      <c r="F206" s="958"/>
    </row>
    <row r="207" spans="1:13" s="973" customFormat="1" ht="20.25" customHeight="1">
      <c r="A207" s="960" t="s">
        <v>2307</v>
      </c>
      <c r="B207" s="939" t="s">
        <v>2607</v>
      </c>
      <c r="C207" s="911"/>
      <c r="D207" s="911"/>
      <c r="E207" s="911"/>
      <c r="F207" s="911"/>
      <c r="G207" s="911"/>
      <c r="H207" s="911"/>
      <c r="I207" s="911"/>
      <c r="J207" s="911"/>
      <c r="K207" s="911"/>
      <c r="L207" s="911"/>
      <c r="M207" s="911"/>
    </row>
    <row r="208" spans="1:13" s="973" customFormat="1" ht="20.25" customHeight="1" outlineLevel="1">
      <c r="A208" s="960"/>
      <c r="B208" s="1017" t="s">
        <v>498</v>
      </c>
      <c r="C208" s="1173" t="s">
        <v>499</v>
      </c>
      <c r="D208" s="1173" t="s">
        <v>366</v>
      </c>
      <c r="E208" s="911"/>
      <c r="F208" s="911"/>
      <c r="G208" s="1065" t="s">
        <v>2615</v>
      </c>
      <c r="H208" s="1044" t="s">
        <v>398</v>
      </c>
      <c r="I208" s="1045" t="s">
        <v>276</v>
      </c>
      <c r="J208" s="1045" t="s">
        <v>2369</v>
      </c>
      <c r="K208" s="1487" t="s">
        <v>867</v>
      </c>
      <c r="L208" s="1487"/>
      <c r="M208" s="1487"/>
    </row>
    <row r="209" spans="1:13" s="973" customFormat="1" ht="20.25" customHeight="1" outlineLevel="1">
      <c r="A209" s="960"/>
      <c r="B209" s="996" t="s">
        <v>514</v>
      </c>
      <c r="C209" s="1177">
        <v>1</v>
      </c>
      <c r="D209" s="1177">
        <v>93</v>
      </c>
      <c r="E209" s="911"/>
      <c r="F209" s="911"/>
      <c r="G209" s="1497" t="s">
        <v>2774</v>
      </c>
      <c r="H209" s="1503" t="s">
        <v>2613</v>
      </c>
      <c r="I209" s="1503" t="s">
        <v>2614</v>
      </c>
      <c r="J209" s="1503" t="s">
        <v>2613</v>
      </c>
      <c r="K209" s="1494" t="s">
        <v>2437</v>
      </c>
      <c r="L209" s="1494"/>
      <c r="M209" s="1494"/>
    </row>
    <row r="210" spans="1:13" s="973" customFormat="1" ht="20.25" customHeight="1" outlineLevel="1">
      <c r="A210" s="960"/>
      <c r="B210" s="996" t="s">
        <v>210</v>
      </c>
      <c r="C210" s="983">
        <v>3</v>
      </c>
      <c r="D210" s="983">
        <v>113</v>
      </c>
      <c r="E210" s="911"/>
      <c r="F210" s="911"/>
      <c r="G210" s="1497"/>
      <c r="H210" s="1503"/>
      <c r="I210" s="1503"/>
      <c r="J210" s="1503"/>
      <c r="K210" s="1494"/>
      <c r="L210" s="1494"/>
      <c r="M210" s="1494"/>
    </row>
    <row r="211" spans="1:13" s="973" customFormat="1" ht="20.25" customHeight="1" outlineLevel="1">
      <c r="A211" s="960"/>
      <c r="B211" s="996" t="s">
        <v>814</v>
      </c>
      <c r="C211" s="983">
        <v>3</v>
      </c>
      <c r="D211" s="983">
        <v>166</v>
      </c>
      <c r="E211" s="911"/>
      <c r="F211" s="911"/>
      <c r="G211" s="1497"/>
      <c r="H211" s="1503"/>
      <c r="I211" s="1503"/>
      <c r="J211" s="1503"/>
      <c r="K211" s="1494"/>
      <c r="L211" s="1494"/>
      <c r="M211" s="1494"/>
    </row>
    <row r="212" spans="1:13" s="973" customFormat="1" ht="20.25" customHeight="1" outlineLevel="1">
      <c r="A212" s="960"/>
      <c r="B212" s="996" t="s">
        <v>815</v>
      </c>
      <c r="C212" s="983">
        <v>1</v>
      </c>
      <c r="D212" s="983">
        <v>118</v>
      </c>
      <c r="E212" s="911"/>
      <c r="F212" s="911"/>
      <c r="G212" s="1244" t="s">
        <v>2775</v>
      </c>
      <c r="H212" s="911"/>
      <c r="I212" s="911"/>
      <c r="J212" s="911"/>
      <c r="K212" s="560"/>
      <c r="L212" s="560"/>
      <c r="M212" s="560"/>
    </row>
    <row r="213" spans="1:13" s="973" customFormat="1" ht="20.25" customHeight="1" outlineLevel="1">
      <c r="A213" s="960"/>
      <c r="B213" s="996" t="s">
        <v>816</v>
      </c>
      <c r="C213" s="983">
        <v>2</v>
      </c>
      <c r="D213" s="983">
        <v>124</v>
      </c>
      <c r="E213" s="911"/>
      <c r="F213" s="911"/>
      <c r="G213" s="911"/>
      <c r="H213" s="911"/>
      <c r="I213" s="911"/>
      <c r="J213" s="911"/>
      <c r="K213" s="911"/>
      <c r="L213" s="911"/>
      <c r="M213" s="911"/>
    </row>
    <row r="214" spans="1:13" s="973" customFormat="1" ht="20.25" customHeight="1" outlineLevel="1">
      <c r="A214" s="960"/>
      <c r="B214" s="996" t="s">
        <v>817</v>
      </c>
      <c r="C214" s="983">
        <v>4</v>
      </c>
      <c r="D214" s="983">
        <v>153</v>
      </c>
      <c r="E214" s="911"/>
      <c r="F214" s="911"/>
      <c r="G214" s="911"/>
      <c r="H214" s="911"/>
      <c r="I214" s="911"/>
      <c r="J214" s="911"/>
      <c r="K214" s="911"/>
      <c r="L214" s="911"/>
      <c r="M214" s="911"/>
    </row>
    <row r="215" spans="1:13" s="973" customFormat="1" ht="20.25" customHeight="1" outlineLevel="1">
      <c r="A215" s="960"/>
      <c r="B215" s="964" t="s">
        <v>405</v>
      </c>
      <c r="C215" s="983">
        <v>4</v>
      </c>
      <c r="D215" s="983">
        <v>150</v>
      </c>
      <c r="E215" s="911"/>
      <c r="F215" s="911"/>
      <c r="G215" s="911"/>
      <c r="H215" s="911"/>
      <c r="I215" s="911"/>
      <c r="J215" s="911"/>
      <c r="K215" s="911"/>
      <c r="L215" s="911"/>
      <c r="M215" s="911"/>
    </row>
    <row r="216" spans="1:13" s="973" customFormat="1" ht="20.25" customHeight="1" outlineLevel="1">
      <c r="A216" s="960"/>
      <c r="B216" s="964" t="s">
        <v>406</v>
      </c>
      <c r="C216" s="983">
        <v>3</v>
      </c>
      <c r="D216" s="983">
        <v>130</v>
      </c>
      <c r="E216" s="911"/>
      <c r="F216" s="911"/>
      <c r="G216" s="911"/>
      <c r="H216" s="911"/>
      <c r="I216" s="911"/>
      <c r="J216" s="911"/>
      <c r="K216" s="911"/>
      <c r="L216" s="911"/>
      <c r="M216" s="911"/>
    </row>
    <row r="217" spans="1:13" s="973" customFormat="1" ht="20.25" customHeight="1" outlineLevel="1">
      <c r="A217" s="960"/>
      <c r="B217" s="964" t="s">
        <v>407</v>
      </c>
      <c r="C217" s="983">
        <v>4</v>
      </c>
      <c r="D217" s="983">
        <v>86</v>
      </c>
      <c r="E217" s="911"/>
      <c r="F217" s="911"/>
      <c r="G217" s="911"/>
      <c r="H217" s="911"/>
      <c r="I217" s="911"/>
      <c r="J217" s="911"/>
      <c r="K217" s="911"/>
      <c r="L217" s="911"/>
      <c r="M217" s="911"/>
    </row>
    <row r="218" spans="1:13" s="973" customFormat="1" ht="20.25" customHeight="1" outlineLevel="1">
      <c r="A218" s="960"/>
      <c r="B218" s="964" t="s">
        <v>408</v>
      </c>
      <c r="C218" s="983">
        <v>7</v>
      </c>
      <c r="D218" s="983">
        <v>165</v>
      </c>
      <c r="E218" s="911"/>
      <c r="F218" s="911"/>
      <c r="G218" s="911"/>
      <c r="H218" s="911"/>
      <c r="I218" s="911"/>
      <c r="J218" s="911"/>
      <c r="K218" s="911"/>
      <c r="L218" s="911"/>
      <c r="M218" s="911"/>
    </row>
    <row r="219" spans="1:13" s="973" customFormat="1" ht="20.25" customHeight="1" outlineLevel="1">
      <c r="A219" s="960"/>
      <c r="B219" s="996" t="s">
        <v>409</v>
      </c>
      <c r="C219" s="983">
        <v>9</v>
      </c>
      <c r="D219" s="983">
        <v>126</v>
      </c>
      <c r="E219" s="911"/>
      <c r="F219" s="911"/>
      <c r="G219" s="911"/>
      <c r="H219" s="911"/>
      <c r="I219" s="911"/>
      <c r="J219" s="911"/>
      <c r="K219" s="911"/>
      <c r="L219" s="911"/>
      <c r="M219" s="911"/>
    </row>
    <row r="220" spans="1:13" s="973" customFormat="1" ht="20.25" customHeight="1" outlineLevel="1">
      <c r="A220" s="960"/>
      <c r="B220" s="964" t="s">
        <v>1099</v>
      </c>
      <c r="C220" s="1249">
        <v>0</v>
      </c>
      <c r="D220" s="1249">
        <v>129</v>
      </c>
      <c r="E220" s="911"/>
      <c r="F220" s="911"/>
      <c r="G220" s="911"/>
      <c r="H220" s="911"/>
      <c r="I220" s="911"/>
      <c r="J220" s="911"/>
      <c r="K220" s="911"/>
      <c r="L220" s="911"/>
      <c r="M220" s="911"/>
    </row>
    <row r="221" spans="1:13" s="973" customFormat="1" ht="20.25" customHeight="1" outlineLevel="1">
      <c r="A221" s="960"/>
      <c r="B221" s="1017" t="s">
        <v>367</v>
      </c>
      <c r="C221" s="1028">
        <f t="shared" ref="C221:D221" si="4">SUM(C209:C220)</f>
        <v>41</v>
      </c>
      <c r="D221" s="1028">
        <f t="shared" si="4"/>
        <v>1553</v>
      </c>
      <c r="E221" s="911"/>
      <c r="F221" s="911"/>
      <c r="G221" s="911"/>
      <c r="H221" s="911"/>
      <c r="I221" s="911"/>
      <c r="J221" s="911"/>
      <c r="K221" s="911"/>
      <c r="L221" s="911"/>
      <c r="M221" s="911"/>
    </row>
    <row r="222" spans="1:13" s="973" customFormat="1" ht="20.25" customHeight="1" outlineLevel="1">
      <c r="A222" s="960"/>
      <c r="B222" s="966" t="s">
        <v>204</v>
      </c>
      <c r="C222" s="989" t="s">
        <v>2438</v>
      </c>
      <c r="D222" s="989" t="s">
        <v>2439</v>
      </c>
      <c r="E222" s="911"/>
      <c r="F222" s="911"/>
      <c r="G222" s="911"/>
      <c r="H222" s="911"/>
      <c r="I222" s="911"/>
      <c r="J222" s="911"/>
      <c r="K222" s="911"/>
      <c r="L222" s="911"/>
      <c r="M222" s="911"/>
    </row>
    <row r="223" spans="1:13" s="973" customFormat="1" ht="20.25" customHeight="1">
      <c r="A223" s="960"/>
      <c r="B223" s="969"/>
      <c r="C223" s="990"/>
      <c r="D223" s="990"/>
      <c r="E223" s="911"/>
      <c r="F223" s="911"/>
      <c r="G223" s="911"/>
      <c r="H223" s="911"/>
      <c r="I223" s="911"/>
      <c r="J223" s="911"/>
      <c r="K223" s="911"/>
      <c r="L223" s="911"/>
      <c r="M223" s="911"/>
    </row>
    <row r="224" spans="1:13" s="973" customFormat="1" ht="20.25" customHeight="1">
      <c r="A224" s="960" t="s">
        <v>2308</v>
      </c>
      <c r="B224" s="939" t="s">
        <v>2608</v>
      </c>
      <c r="C224" s="911"/>
      <c r="D224" s="911"/>
      <c r="E224" s="911"/>
      <c r="F224" s="911"/>
      <c r="G224" s="911"/>
      <c r="H224" s="911"/>
      <c r="I224" s="911"/>
      <c r="J224" s="911"/>
      <c r="K224" s="911"/>
      <c r="L224" s="911"/>
      <c r="M224" s="911"/>
    </row>
    <row r="225" spans="1:13" s="973" customFormat="1" ht="20.25" customHeight="1" outlineLevel="1">
      <c r="A225" s="960"/>
      <c r="B225" s="1017" t="s">
        <v>498</v>
      </c>
      <c r="C225" s="1172" t="s">
        <v>369</v>
      </c>
      <c r="D225" s="1172" t="s">
        <v>499</v>
      </c>
      <c r="E225" s="1172" t="s">
        <v>1467</v>
      </c>
      <c r="F225" s="911"/>
      <c r="G225" s="911"/>
      <c r="H225" s="911"/>
      <c r="I225" s="911"/>
      <c r="J225" s="911"/>
      <c r="K225" s="911"/>
      <c r="L225" s="911"/>
      <c r="M225" s="911"/>
    </row>
    <row r="226" spans="1:13" s="973" customFormat="1" ht="20.25" customHeight="1" outlineLevel="1">
      <c r="A226" s="960"/>
      <c r="B226" s="996" t="s">
        <v>514</v>
      </c>
      <c r="C226" s="1177">
        <v>76</v>
      </c>
      <c r="D226" s="1177">
        <v>198</v>
      </c>
      <c r="E226" s="1177">
        <v>627</v>
      </c>
      <c r="F226" s="911"/>
      <c r="G226" s="911"/>
      <c r="H226" s="911"/>
      <c r="I226" s="911"/>
      <c r="J226" s="911"/>
      <c r="K226" s="911"/>
      <c r="L226" s="911"/>
      <c r="M226" s="911"/>
    </row>
    <row r="227" spans="1:13" s="973" customFormat="1" ht="20.25" customHeight="1" outlineLevel="1">
      <c r="A227" s="960"/>
      <c r="B227" s="996" t="s">
        <v>210</v>
      </c>
      <c r="C227" s="952">
        <v>49</v>
      </c>
      <c r="D227" s="952">
        <v>127</v>
      </c>
      <c r="E227" s="952">
        <v>478</v>
      </c>
      <c r="F227" s="911"/>
      <c r="G227" s="911"/>
      <c r="H227" s="911"/>
      <c r="I227" s="911"/>
      <c r="J227" s="911"/>
      <c r="K227" s="911"/>
      <c r="L227" s="911"/>
      <c r="M227" s="911"/>
    </row>
    <row r="228" spans="1:13" s="973" customFormat="1" ht="20.25" customHeight="1" outlineLevel="1">
      <c r="A228" s="960"/>
      <c r="B228" s="996" t="s">
        <v>814</v>
      </c>
      <c r="C228" s="952">
        <v>93</v>
      </c>
      <c r="D228" s="952">
        <v>223</v>
      </c>
      <c r="E228" s="952">
        <v>809</v>
      </c>
      <c r="F228" s="911"/>
      <c r="G228" s="911"/>
      <c r="H228" s="911"/>
      <c r="I228" s="911"/>
      <c r="J228" s="911"/>
      <c r="K228" s="911"/>
      <c r="L228" s="911"/>
      <c r="M228" s="911"/>
    </row>
    <row r="229" spans="1:13" s="973" customFormat="1" ht="20.25" customHeight="1" outlineLevel="1">
      <c r="A229" s="960"/>
      <c r="B229" s="996" t="s">
        <v>815</v>
      </c>
      <c r="C229" s="952">
        <v>79</v>
      </c>
      <c r="D229" s="952">
        <v>201</v>
      </c>
      <c r="E229" s="952">
        <v>794</v>
      </c>
      <c r="F229" s="911"/>
      <c r="G229" s="911"/>
      <c r="H229" s="911"/>
      <c r="I229" s="911"/>
      <c r="J229" s="911"/>
      <c r="K229" s="911"/>
      <c r="L229" s="911"/>
      <c r="M229" s="911"/>
    </row>
    <row r="230" spans="1:13" s="973" customFormat="1" ht="20.25" customHeight="1" outlineLevel="1">
      <c r="A230" s="960"/>
      <c r="B230" s="996" t="s">
        <v>816</v>
      </c>
      <c r="C230" s="952">
        <v>70</v>
      </c>
      <c r="D230" s="952">
        <v>190</v>
      </c>
      <c r="E230" s="952">
        <v>745</v>
      </c>
      <c r="F230" s="911"/>
      <c r="G230" s="911"/>
      <c r="H230" s="911"/>
      <c r="I230" s="911"/>
      <c r="J230" s="911"/>
      <c r="K230" s="911"/>
      <c r="L230" s="911"/>
      <c r="M230" s="911"/>
    </row>
    <row r="231" spans="1:13" s="973" customFormat="1" ht="20.25" customHeight="1" outlineLevel="1">
      <c r="A231" s="960"/>
      <c r="B231" s="996" t="s">
        <v>817</v>
      </c>
      <c r="C231" s="952">
        <v>87</v>
      </c>
      <c r="D231" s="952">
        <v>265</v>
      </c>
      <c r="E231" s="952">
        <v>867</v>
      </c>
      <c r="F231" s="911"/>
      <c r="G231" s="911"/>
      <c r="H231" s="911"/>
      <c r="I231" s="911"/>
      <c r="J231" s="911"/>
      <c r="K231" s="911"/>
      <c r="L231" s="911"/>
      <c r="M231" s="911"/>
    </row>
    <row r="232" spans="1:13" s="973" customFormat="1" ht="20.25" customHeight="1" outlineLevel="1">
      <c r="A232" s="960"/>
      <c r="B232" s="964" t="s">
        <v>405</v>
      </c>
      <c r="C232" s="952">
        <v>129</v>
      </c>
      <c r="D232" s="952">
        <v>463</v>
      </c>
      <c r="E232" s="952">
        <v>945</v>
      </c>
      <c r="F232" s="911"/>
      <c r="G232" s="911"/>
      <c r="H232" s="911"/>
      <c r="I232" s="911"/>
      <c r="J232" s="911"/>
      <c r="K232" s="911"/>
      <c r="L232" s="911"/>
      <c r="M232" s="911"/>
    </row>
    <row r="233" spans="1:13" s="973" customFormat="1" ht="20.25" customHeight="1" outlineLevel="1">
      <c r="A233" s="960"/>
      <c r="B233" s="964" t="s">
        <v>406</v>
      </c>
      <c r="C233" s="952">
        <v>98</v>
      </c>
      <c r="D233" s="952">
        <v>167</v>
      </c>
      <c r="E233" s="952">
        <v>890</v>
      </c>
      <c r="F233" s="911"/>
      <c r="G233" s="911"/>
      <c r="H233" s="911"/>
      <c r="I233" s="911"/>
      <c r="J233" s="911"/>
      <c r="K233" s="911"/>
      <c r="L233" s="911"/>
      <c r="M233" s="911"/>
    </row>
    <row r="234" spans="1:13" s="973" customFormat="1" ht="20.25" customHeight="1" outlineLevel="1">
      <c r="A234" s="960"/>
      <c r="B234" s="964" t="s">
        <v>407</v>
      </c>
      <c r="C234" s="952">
        <v>124</v>
      </c>
      <c r="D234" s="952">
        <v>203</v>
      </c>
      <c r="E234" s="952">
        <v>924</v>
      </c>
      <c r="F234" s="911"/>
      <c r="G234" s="911"/>
      <c r="H234" s="911"/>
      <c r="I234" s="911"/>
      <c r="J234" s="911"/>
      <c r="K234" s="911"/>
      <c r="L234" s="911"/>
      <c r="M234" s="911"/>
    </row>
    <row r="235" spans="1:13" s="973" customFormat="1" ht="20.25" customHeight="1" outlineLevel="1">
      <c r="A235" s="960"/>
      <c r="B235" s="964" t="s">
        <v>408</v>
      </c>
      <c r="C235" s="952">
        <v>108</v>
      </c>
      <c r="D235" s="952">
        <v>175</v>
      </c>
      <c r="E235" s="952">
        <v>841</v>
      </c>
      <c r="F235" s="911"/>
      <c r="G235" s="911"/>
      <c r="H235" s="911"/>
      <c r="I235" s="911"/>
      <c r="J235" s="911"/>
      <c r="K235" s="911"/>
      <c r="L235" s="911"/>
      <c r="M235" s="911"/>
    </row>
    <row r="236" spans="1:13" s="973" customFormat="1" ht="20.25" customHeight="1" outlineLevel="1">
      <c r="A236" s="960"/>
      <c r="B236" s="996" t="s">
        <v>409</v>
      </c>
      <c r="C236" s="952">
        <v>118</v>
      </c>
      <c r="D236" s="952">
        <v>156</v>
      </c>
      <c r="E236" s="952">
        <v>796</v>
      </c>
      <c r="F236" s="911"/>
      <c r="G236" s="911"/>
      <c r="H236" s="911"/>
      <c r="I236" s="911"/>
      <c r="J236" s="911"/>
      <c r="K236" s="911"/>
      <c r="L236" s="911"/>
      <c r="M236" s="911"/>
    </row>
    <row r="237" spans="1:13" s="973" customFormat="1" ht="20.25" customHeight="1" outlineLevel="1">
      <c r="A237" s="960"/>
      <c r="B237" s="964" t="s">
        <v>1099</v>
      </c>
      <c r="C237" s="1248">
        <v>123</v>
      </c>
      <c r="D237" s="1248">
        <v>103</v>
      </c>
      <c r="E237" s="1248">
        <v>874</v>
      </c>
      <c r="F237" s="911"/>
      <c r="G237" s="911"/>
      <c r="H237" s="911"/>
      <c r="I237" s="911"/>
      <c r="J237" s="911"/>
      <c r="K237" s="911"/>
      <c r="L237" s="911"/>
      <c r="M237" s="911"/>
    </row>
    <row r="238" spans="1:13" s="973" customFormat="1" ht="20.25" customHeight="1" outlineLevel="1">
      <c r="A238" s="960"/>
      <c r="B238" s="1017" t="s">
        <v>367</v>
      </c>
      <c r="C238" s="1028">
        <f>SUM(C226:C237)</f>
        <v>1154</v>
      </c>
      <c r="D238" s="1028">
        <f t="shared" ref="D238:E238" si="5">SUM(D226:D237)</f>
        <v>2471</v>
      </c>
      <c r="E238" s="1028">
        <f t="shared" si="5"/>
        <v>9590</v>
      </c>
      <c r="F238" s="911"/>
      <c r="G238" s="911"/>
      <c r="H238" s="911"/>
      <c r="I238" s="911"/>
      <c r="J238" s="911"/>
      <c r="K238" s="911"/>
      <c r="L238" s="911"/>
      <c r="M238" s="911"/>
    </row>
    <row r="239" spans="1:13" s="973" customFormat="1" ht="20.25" customHeight="1" outlineLevel="1">
      <c r="A239" s="960"/>
      <c r="B239" s="966" t="s">
        <v>204</v>
      </c>
      <c r="C239" s="1513" t="s">
        <v>2598</v>
      </c>
      <c r="D239" s="1515"/>
      <c r="E239" s="1514"/>
      <c r="F239" s="911"/>
      <c r="G239" s="911"/>
      <c r="H239" s="911"/>
      <c r="I239" s="911"/>
      <c r="J239" s="911"/>
      <c r="K239" s="911"/>
      <c r="L239" s="911"/>
      <c r="M239" s="911"/>
    </row>
    <row r="240" spans="1:13" s="973" customFormat="1" ht="20.25" customHeight="1">
      <c r="A240" s="960"/>
      <c r="B240" s="969"/>
      <c r="C240" s="990"/>
      <c r="D240" s="990"/>
      <c r="E240" s="911"/>
      <c r="F240" s="911"/>
      <c r="G240" s="911"/>
      <c r="H240" s="911"/>
      <c r="I240" s="911"/>
      <c r="J240" s="911"/>
      <c r="K240" s="911"/>
      <c r="L240" s="911"/>
      <c r="M240" s="911"/>
    </row>
    <row r="241" spans="1:7" s="972" customFormat="1" ht="20.25" customHeight="1">
      <c r="A241" s="960" t="s">
        <v>2309</v>
      </c>
      <c r="B241" s="1049" t="s">
        <v>2587</v>
      </c>
    </row>
    <row r="242" spans="1:7" s="973" customFormat="1" ht="20.25" customHeight="1" outlineLevel="1">
      <c r="B242" s="1017" t="s">
        <v>498</v>
      </c>
      <c r="C242" s="1017" t="s">
        <v>369</v>
      </c>
      <c r="D242" s="1017" t="s">
        <v>499</v>
      </c>
      <c r="E242" s="974"/>
    </row>
    <row r="243" spans="1:7" s="973" customFormat="1" ht="20.25" customHeight="1" outlineLevel="1">
      <c r="B243" s="964" t="s">
        <v>514</v>
      </c>
      <c r="C243" s="1010" t="s">
        <v>2714</v>
      </c>
      <c r="D243" s="953">
        <v>1153</v>
      </c>
      <c r="E243" s="961"/>
      <c r="F243" s="960"/>
    </row>
    <row r="244" spans="1:7" s="973" customFormat="1" ht="20.25" customHeight="1" outlineLevel="1">
      <c r="B244" s="964" t="s">
        <v>210</v>
      </c>
      <c r="C244" s="1010" t="s">
        <v>2714</v>
      </c>
      <c r="D244" s="953">
        <v>1224</v>
      </c>
      <c r="E244" s="961"/>
    </row>
    <row r="245" spans="1:7" s="973" customFormat="1" ht="20.25" customHeight="1" outlineLevel="1">
      <c r="B245" s="964" t="s">
        <v>814</v>
      </c>
      <c r="C245" s="1010" t="s">
        <v>2714</v>
      </c>
      <c r="D245" s="953">
        <v>1514</v>
      </c>
      <c r="E245" s="961"/>
    </row>
    <row r="246" spans="1:7" s="973" customFormat="1" ht="20.25" customHeight="1" outlineLevel="1">
      <c r="B246" s="964" t="s">
        <v>815</v>
      </c>
      <c r="C246" s="1010" t="s">
        <v>2714</v>
      </c>
      <c r="D246" s="953">
        <v>1661</v>
      </c>
      <c r="E246" s="961"/>
      <c r="F246" s="963"/>
    </row>
    <row r="247" spans="1:7" s="973" customFormat="1" ht="20.25" customHeight="1" outlineLevel="1">
      <c r="B247" s="964" t="s">
        <v>816</v>
      </c>
      <c r="C247" s="1010" t="s">
        <v>2714</v>
      </c>
      <c r="D247" s="953">
        <v>1457</v>
      </c>
      <c r="E247" s="961"/>
      <c r="F247" s="963"/>
    </row>
    <row r="248" spans="1:7" s="973" customFormat="1" ht="20.25" customHeight="1" outlineLevel="1">
      <c r="B248" s="964" t="s">
        <v>817</v>
      </c>
      <c r="C248" s="1010" t="s">
        <v>2714</v>
      </c>
      <c r="D248" s="1186"/>
      <c r="E248" s="961" t="s">
        <v>2788</v>
      </c>
      <c r="F248" s="963"/>
    </row>
    <row r="249" spans="1:7" s="973" customFormat="1" ht="20.25" customHeight="1" outlineLevel="1">
      <c r="B249" s="964" t="s">
        <v>405</v>
      </c>
      <c r="C249" s="1010" t="s">
        <v>2789</v>
      </c>
      <c r="D249" s="1186"/>
    </row>
    <row r="250" spans="1:7" s="973" customFormat="1" ht="20.25" customHeight="1" outlineLevel="1">
      <c r="B250" s="964" t="s">
        <v>406</v>
      </c>
      <c r="C250" s="1010" t="s">
        <v>2714</v>
      </c>
      <c r="D250" s="1186"/>
      <c r="E250" s="961"/>
      <c r="G250" s="973" t="s">
        <v>2715</v>
      </c>
    </row>
    <row r="251" spans="1:7" s="973" customFormat="1" ht="20.25" customHeight="1" outlineLevel="1">
      <c r="B251" s="964" t="s">
        <v>407</v>
      </c>
      <c r="C251" s="1010" t="s">
        <v>2714</v>
      </c>
      <c r="D251" s="953">
        <v>2490</v>
      </c>
      <c r="E251" s="961"/>
    </row>
    <row r="252" spans="1:7" s="973" customFormat="1" ht="20.25" customHeight="1" outlineLevel="1">
      <c r="B252" s="964" t="s">
        <v>408</v>
      </c>
      <c r="C252" s="1010" t="s">
        <v>2714</v>
      </c>
      <c r="D252" s="953">
        <v>2726</v>
      </c>
      <c r="E252" s="961"/>
      <c r="F252" s="961"/>
    </row>
    <row r="253" spans="1:7" s="973" customFormat="1" ht="20.25" customHeight="1" outlineLevel="1">
      <c r="B253" s="964" t="s">
        <v>409</v>
      </c>
      <c r="C253" s="1010" t="s">
        <v>2714</v>
      </c>
      <c r="D253" s="953">
        <v>3005</v>
      </c>
      <c r="E253" s="961"/>
    </row>
    <row r="254" spans="1:7" s="973" customFormat="1" ht="20.25" customHeight="1" outlineLevel="1">
      <c r="B254" s="964" t="s">
        <v>1099</v>
      </c>
      <c r="C254" s="1010" t="s">
        <v>2714</v>
      </c>
      <c r="D254" s="953">
        <v>2951</v>
      </c>
      <c r="E254" s="1066"/>
    </row>
    <row r="255" spans="1:7" s="973" customFormat="1" ht="20.25" customHeight="1" outlineLevel="1">
      <c r="B255" s="1017" t="s">
        <v>367</v>
      </c>
      <c r="C255" s="954">
        <f>SUM(C243:C254)</f>
        <v>0</v>
      </c>
      <c r="D255" s="954">
        <f>SUM(D243:D254)</f>
        <v>18181</v>
      </c>
      <c r="E255" s="978"/>
      <c r="F255" s="958"/>
    </row>
    <row r="256" spans="1:7" s="973" customFormat="1" ht="90" outlineLevel="1">
      <c r="B256" s="979" t="s">
        <v>2579</v>
      </c>
      <c r="C256" s="967"/>
      <c r="D256" s="980" t="s">
        <v>2768</v>
      </c>
      <c r="E256" s="1185" t="s">
        <v>2705</v>
      </c>
      <c r="F256" s="990"/>
    </row>
    <row r="257" spans="1:15" s="973" customFormat="1" ht="16.5" thickBot="1">
      <c r="B257" s="1077"/>
      <c r="C257" s="970"/>
      <c r="D257" s="982"/>
      <c r="E257" s="990"/>
      <c r="F257" s="990"/>
    </row>
    <row r="258" spans="1:15" s="973" customFormat="1" ht="16.5">
      <c r="A258" s="960" t="s">
        <v>2310</v>
      </c>
      <c r="B258" s="1049" t="s">
        <v>2761</v>
      </c>
      <c r="E258" s="993"/>
      <c r="F258" s="993"/>
      <c r="H258" s="1489" t="s">
        <v>1283</v>
      </c>
      <c r="I258" s="1490"/>
      <c r="J258" s="1490"/>
      <c r="K258" s="1491"/>
      <c r="L258" s="1489" t="s">
        <v>1284</v>
      </c>
      <c r="M258" s="1490"/>
      <c r="N258" s="1490"/>
      <c r="O258" s="1491"/>
    </row>
    <row r="259" spans="1:15" s="973" customFormat="1" ht="15.75" outlineLevel="1">
      <c r="B259" s="1017" t="s">
        <v>370</v>
      </c>
      <c r="C259" s="1017" t="s">
        <v>1280</v>
      </c>
      <c r="D259" s="1017" t="s">
        <v>499</v>
      </c>
      <c r="E259" s="954" t="s">
        <v>2656</v>
      </c>
      <c r="F259" s="1017" t="s">
        <v>1282</v>
      </c>
      <c r="H259" s="1096" t="s">
        <v>1280</v>
      </c>
      <c r="I259" s="1097" t="s">
        <v>499</v>
      </c>
      <c r="J259" s="1098" t="s">
        <v>2656</v>
      </c>
      <c r="K259" s="1099" t="s">
        <v>1282</v>
      </c>
      <c r="L259" s="1096" t="s">
        <v>1280</v>
      </c>
      <c r="M259" s="1097" t="s">
        <v>499</v>
      </c>
      <c r="N259" s="1098" t="s">
        <v>2656</v>
      </c>
      <c r="O259" s="1099" t="s">
        <v>1282</v>
      </c>
    </row>
    <row r="260" spans="1:15" s="973" customFormat="1" ht="15.75" outlineLevel="1">
      <c r="B260" s="964" t="s">
        <v>514</v>
      </c>
      <c r="C260" s="1160">
        <f>H260+L260</f>
        <v>168</v>
      </c>
      <c r="D260" s="1160">
        <f t="shared" ref="D260:F260" si="6">I260+M260</f>
        <v>1713</v>
      </c>
      <c r="E260" s="1160">
        <f t="shared" si="6"/>
        <v>180</v>
      </c>
      <c r="F260" s="1160">
        <f t="shared" si="6"/>
        <v>137</v>
      </c>
      <c r="G260" s="974"/>
      <c r="H260" s="997">
        <v>52</v>
      </c>
      <c r="I260" s="952">
        <v>241</v>
      </c>
      <c r="J260" s="1058">
        <v>128</v>
      </c>
      <c r="K260" s="994">
        <v>108</v>
      </c>
      <c r="L260" s="997">
        <v>116</v>
      </c>
      <c r="M260" s="952">
        <v>1472</v>
      </c>
      <c r="N260" s="952">
        <v>52</v>
      </c>
      <c r="O260" s="994">
        <v>29</v>
      </c>
    </row>
    <row r="261" spans="1:15" s="973" customFormat="1" ht="15.75" outlineLevel="1">
      <c r="B261" s="964" t="s">
        <v>210</v>
      </c>
      <c r="C261" s="1160">
        <f>H261+L261</f>
        <v>141</v>
      </c>
      <c r="D261" s="1160">
        <f t="shared" ref="D261" si="7">I261+M261</f>
        <v>3166</v>
      </c>
      <c r="E261" s="1160">
        <f t="shared" ref="E261" si="8">J261+N261</f>
        <v>363</v>
      </c>
      <c r="F261" s="1160">
        <f t="shared" ref="F261" si="9">K261+O261</f>
        <v>283</v>
      </c>
      <c r="G261" s="974"/>
      <c r="H261" s="997">
        <v>75</v>
      </c>
      <c r="I261" s="952">
        <v>391</v>
      </c>
      <c r="J261" s="1058">
        <v>292</v>
      </c>
      <c r="K261" s="994">
        <v>239</v>
      </c>
      <c r="L261" s="997">
        <v>66</v>
      </c>
      <c r="M261" s="952">
        <v>2775</v>
      </c>
      <c r="N261" s="952">
        <v>71</v>
      </c>
      <c r="O261" s="994">
        <v>44</v>
      </c>
    </row>
    <row r="262" spans="1:15" s="973" customFormat="1" ht="15.75" outlineLevel="1">
      <c r="B262" s="964" t="s">
        <v>814</v>
      </c>
      <c r="C262" s="1160">
        <f>H262+L262</f>
        <v>214</v>
      </c>
      <c r="D262" s="1160">
        <f t="shared" ref="D262:D264" si="10">I262+M262</f>
        <v>3463</v>
      </c>
      <c r="E262" s="1160">
        <f t="shared" ref="E262" si="11">J262+N262</f>
        <v>422</v>
      </c>
      <c r="F262" s="1160">
        <f t="shared" ref="F262" si="12">K262+O262</f>
        <v>514</v>
      </c>
      <c r="G262" s="974"/>
      <c r="H262" s="997">
        <v>87</v>
      </c>
      <c r="I262" s="952">
        <v>367</v>
      </c>
      <c r="J262" s="1058">
        <v>375</v>
      </c>
      <c r="K262" s="994">
        <v>297</v>
      </c>
      <c r="L262" s="997">
        <v>127</v>
      </c>
      <c r="M262" s="952">
        <v>3096</v>
      </c>
      <c r="N262" s="952">
        <v>47</v>
      </c>
      <c r="O262" s="994">
        <v>217</v>
      </c>
    </row>
    <row r="263" spans="1:15" s="973" customFormat="1" ht="15.75" outlineLevel="1">
      <c r="B263" s="964" t="s">
        <v>815</v>
      </c>
      <c r="C263" s="1160">
        <f>H263+L263</f>
        <v>142</v>
      </c>
      <c r="D263" s="1160">
        <f t="shared" si="10"/>
        <v>5930</v>
      </c>
      <c r="E263" s="1160">
        <f t="shared" ref="E263:E271" si="13">J263+N263</f>
        <v>402</v>
      </c>
      <c r="F263" s="1160">
        <f t="shared" ref="F263:F271" si="14">K263+O263</f>
        <v>410</v>
      </c>
      <c r="H263" s="997">
        <v>70</v>
      </c>
      <c r="I263" s="952">
        <v>247</v>
      </c>
      <c r="J263" s="1058">
        <v>324</v>
      </c>
      <c r="K263" s="994">
        <v>283</v>
      </c>
      <c r="L263" s="997">
        <v>72</v>
      </c>
      <c r="M263" s="952">
        <v>5683</v>
      </c>
      <c r="N263" s="952">
        <v>78</v>
      </c>
      <c r="O263" s="994">
        <v>127</v>
      </c>
    </row>
    <row r="264" spans="1:15" s="973" customFormat="1" ht="15.75" outlineLevel="1">
      <c r="B264" s="964" t="s">
        <v>816</v>
      </c>
      <c r="C264" s="1160">
        <f t="shared" ref="C264" si="15">H264+L264</f>
        <v>127</v>
      </c>
      <c r="D264" s="1160">
        <f t="shared" si="10"/>
        <v>2276</v>
      </c>
      <c r="E264" s="1160">
        <f t="shared" si="13"/>
        <v>362</v>
      </c>
      <c r="F264" s="1160">
        <f t="shared" si="14"/>
        <v>288</v>
      </c>
      <c r="H264" s="997">
        <v>46</v>
      </c>
      <c r="I264" s="952">
        <v>219</v>
      </c>
      <c r="J264" s="1058">
        <v>315</v>
      </c>
      <c r="K264" s="994">
        <v>242</v>
      </c>
      <c r="L264" s="997">
        <v>81</v>
      </c>
      <c r="M264" s="952">
        <v>2057</v>
      </c>
      <c r="N264" s="952">
        <v>47</v>
      </c>
      <c r="O264" s="994">
        <v>46</v>
      </c>
    </row>
    <row r="265" spans="1:15" s="973" customFormat="1" ht="15.75" outlineLevel="1">
      <c r="B265" s="964" t="s">
        <v>817</v>
      </c>
      <c r="C265" s="1160">
        <f t="shared" ref="C265:C271" si="16">H265+L265</f>
        <v>275</v>
      </c>
      <c r="D265" s="1160">
        <f t="shared" ref="D265:D271" si="17">I265+M265</f>
        <v>6985</v>
      </c>
      <c r="E265" s="1160">
        <f t="shared" si="13"/>
        <v>386</v>
      </c>
      <c r="F265" s="1160">
        <f t="shared" si="14"/>
        <v>543</v>
      </c>
      <c r="H265" s="997">
        <v>67</v>
      </c>
      <c r="I265" s="952">
        <v>236</v>
      </c>
      <c r="J265" s="952">
        <v>248</v>
      </c>
      <c r="K265" s="994">
        <v>214</v>
      </c>
      <c r="L265" s="997">
        <v>208</v>
      </c>
      <c r="M265" s="952">
        <v>6749</v>
      </c>
      <c r="N265" s="952">
        <v>138</v>
      </c>
      <c r="O265" s="994">
        <v>329</v>
      </c>
    </row>
    <row r="266" spans="1:15" s="973" customFormat="1" ht="15.75" outlineLevel="1">
      <c r="B266" s="964" t="s">
        <v>405</v>
      </c>
      <c r="C266" s="1160">
        <f>H266+L266</f>
        <v>92</v>
      </c>
      <c r="D266" s="1160">
        <f t="shared" si="17"/>
        <v>2487</v>
      </c>
      <c r="E266" s="1160">
        <f t="shared" si="13"/>
        <v>113</v>
      </c>
      <c r="F266" s="1160">
        <f t="shared" si="14"/>
        <v>170</v>
      </c>
      <c r="G266" s="974"/>
      <c r="H266" s="997">
        <v>47</v>
      </c>
      <c r="I266" s="952">
        <v>124</v>
      </c>
      <c r="J266" s="973">
        <v>99</v>
      </c>
      <c r="K266" s="994">
        <v>79</v>
      </c>
      <c r="L266" s="997">
        <v>45</v>
      </c>
      <c r="M266" s="952">
        <v>2363</v>
      </c>
      <c r="N266" s="973">
        <v>14</v>
      </c>
      <c r="O266" s="994">
        <v>91</v>
      </c>
    </row>
    <row r="267" spans="1:15" s="973" customFormat="1" ht="15.75" outlineLevel="1">
      <c r="B267" s="964" t="s">
        <v>406</v>
      </c>
      <c r="C267" s="1160">
        <f t="shared" si="16"/>
        <v>89</v>
      </c>
      <c r="D267" s="1160">
        <f t="shared" si="17"/>
        <v>3213</v>
      </c>
      <c r="E267" s="1160">
        <f t="shared" si="13"/>
        <v>190</v>
      </c>
      <c r="F267" s="1160">
        <f t="shared" si="14"/>
        <v>344</v>
      </c>
      <c r="H267" s="997">
        <v>28</v>
      </c>
      <c r="I267" s="952">
        <v>90</v>
      </c>
      <c r="J267" s="1058">
        <v>151</v>
      </c>
      <c r="K267" s="994">
        <v>131</v>
      </c>
      <c r="L267" s="997">
        <v>61</v>
      </c>
      <c r="M267" s="952">
        <v>3123</v>
      </c>
      <c r="N267" s="952">
        <v>39</v>
      </c>
      <c r="O267" s="994">
        <v>213</v>
      </c>
    </row>
    <row r="268" spans="1:15" s="973" customFormat="1" ht="15.75" outlineLevel="1">
      <c r="B268" s="964" t="s">
        <v>407</v>
      </c>
      <c r="C268" s="1160">
        <f t="shared" si="16"/>
        <v>180</v>
      </c>
      <c r="D268" s="1160">
        <f t="shared" si="17"/>
        <v>3801</v>
      </c>
      <c r="E268" s="1160">
        <f t="shared" si="13"/>
        <v>439</v>
      </c>
      <c r="F268" s="1160">
        <f t="shared" si="14"/>
        <v>663</v>
      </c>
      <c r="H268" s="997">
        <v>49</v>
      </c>
      <c r="I268" s="952">
        <v>171</v>
      </c>
      <c r="J268" s="952">
        <v>337</v>
      </c>
      <c r="K268" s="994">
        <v>328</v>
      </c>
      <c r="L268" s="997">
        <v>131</v>
      </c>
      <c r="M268" s="952">
        <v>3630</v>
      </c>
      <c r="N268" s="952">
        <v>102</v>
      </c>
      <c r="O268" s="994">
        <v>335</v>
      </c>
    </row>
    <row r="269" spans="1:15" s="973" customFormat="1" ht="15.75" outlineLevel="1">
      <c r="B269" s="964" t="s">
        <v>408</v>
      </c>
      <c r="C269" s="1160">
        <f t="shared" si="16"/>
        <v>100</v>
      </c>
      <c r="D269" s="1160">
        <f t="shared" si="17"/>
        <v>3196</v>
      </c>
      <c r="E269" s="1160">
        <f t="shared" si="13"/>
        <v>276</v>
      </c>
      <c r="F269" s="1160">
        <f t="shared" si="14"/>
        <v>284</v>
      </c>
      <c r="H269" s="997">
        <v>45</v>
      </c>
      <c r="I269" s="952">
        <v>224</v>
      </c>
      <c r="J269" s="952">
        <v>253</v>
      </c>
      <c r="K269" s="994">
        <v>200</v>
      </c>
      <c r="L269" s="997">
        <v>55</v>
      </c>
      <c r="M269" s="952">
        <v>2972</v>
      </c>
      <c r="N269" s="952">
        <v>23</v>
      </c>
      <c r="O269" s="994">
        <v>84</v>
      </c>
    </row>
    <row r="270" spans="1:15" s="973" customFormat="1" ht="15.75" outlineLevel="1">
      <c r="B270" s="964" t="s">
        <v>409</v>
      </c>
      <c r="C270" s="1160">
        <f t="shared" si="16"/>
        <v>83</v>
      </c>
      <c r="D270" s="1160">
        <f t="shared" si="17"/>
        <v>1704</v>
      </c>
      <c r="E270" s="1160">
        <f t="shared" si="13"/>
        <v>108</v>
      </c>
      <c r="F270" s="1160">
        <f t="shared" si="14"/>
        <v>149</v>
      </c>
      <c r="H270" s="997">
        <v>35</v>
      </c>
      <c r="I270" s="952">
        <v>144</v>
      </c>
      <c r="J270" s="952">
        <v>86</v>
      </c>
      <c r="K270" s="994">
        <v>68</v>
      </c>
      <c r="L270" s="997">
        <v>48</v>
      </c>
      <c r="M270" s="952">
        <v>1560</v>
      </c>
      <c r="N270" s="952">
        <v>22</v>
      </c>
      <c r="O270" s="994">
        <v>81</v>
      </c>
    </row>
    <row r="271" spans="1:15" s="973" customFormat="1" ht="15.75" outlineLevel="1">
      <c r="B271" s="964" t="s">
        <v>1099</v>
      </c>
      <c r="C271" s="1160">
        <f t="shared" si="16"/>
        <v>182</v>
      </c>
      <c r="D271" s="1160">
        <f t="shared" si="17"/>
        <v>2941</v>
      </c>
      <c r="E271" s="1160">
        <f t="shared" si="13"/>
        <v>93</v>
      </c>
      <c r="F271" s="1160">
        <f t="shared" si="14"/>
        <v>339</v>
      </c>
      <c r="H271" s="997">
        <v>26</v>
      </c>
      <c r="I271" s="952">
        <v>26</v>
      </c>
      <c r="J271" s="952">
        <v>71</v>
      </c>
      <c r="K271" s="994">
        <v>151</v>
      </c>
      <c r="L271" s="997">
        <v>156</v>
      </c>
      <c r="M271" s="952">
        <v>2915</v>
      </c>
      <c r="N271" s="952">
        <v>22</v>
      </c>
      <c r="O271" s="994">
        <v>188</v>
      </c>
    </row>
    <row r="272" spans="1:15" s="973" customFormat="1" ht="16.5" outlineLevel="1" thickBot="1">
      <c r="B272" s="1017" t="s">
        <v>367</v>
      </c>
      <c r="C272" s="1020">
        <f>SUM(C260:C271)</f>
        <v>1793</v>
      </c>
      <c r="D272" s="1020">
        <f>SUM(D260:D271)</f>
        <v>40875</v>
      </c>
      <c r="E272" s="1020">
        <f>SUM(E260:E271)</f>
        <v>3334</v>
      </c>
      <c r="F272" s="1020">
        <f>SUM(F260:F271)</f>
        <v>4124</v>
      </c>
      <c r="H272" s="1024">
        <f t="shared" ref="H272:M272" si="18">SUM(H260:H271)</f>
        <v>627</v>
      </c>
      <c r="I272" s="1025">
        <f t="shared" si="18"/>
        <v>2480</v>
      </c>
      <c r="J272" s="1025">
        <f>SUM(J260:J271)</f>
        <v>2679</v>
      </c>
      <c r="K272" s="1026">
        <f>SUM(K260:K271)</f>
        <v>2340</v>
      </c>
      <c r="L272" s="1024">
        <f t="shared" si="18"/>
        <v>1166</v>
      </c>
      <c r="M272" s="1025">
        <f t="shared" si="18"/>
        <v>38395</v>
      </c>
      <c r="N272" s="1025">
        <f>SUM(N260:N271)</f>
        <v>655</v>
      </c>
      <c r="O272" s="1026">
        <f>SUM(O260:O271)</f>
        <v>1784</v>
      </c>
    </row>
    <row r="273" spans="1:15" s="973" customFormat="1" ht="15.75" outlineLevel="1">
      <c r="A273" s="960"/>
      <c r="B273" s="1048" t="s">
        <v>204</v>
      </c>
      <c r="C273" s="1516" t="s">
        <v>2610</v>
      </c>
      <c r="D273" s="1516"/>
      <c r="E273" s="1516"/>
      <c r="F273" s="1516"/>
      <c r="G273" s="911"/>
      <c r="H273" s="911"/>
      <c r="I273" s="911"/>
      <c r="J273" s="911"/>
      <c r="K273" s="911"/>
      <c r="L273" s="911"/>
      <c r="M273" s="911"/>
      <c r="N273" s="911"/>
      <c r="O273" s="911"/>
    </row>
    <row r="274" spans="1:15" s="973" customFormat="1" ht="15.75">
      <c r="B274" s="1077"/>
      <c r="C274" s="970"/>
      <c r="D274" s="982"/>
      <c r="E274" s="990"/>
      <c r="F274" s="990"/>
    </row>
    <row r="275" spans="1:15" s="1122" customFormat="1" ht="20.25" customHeight="1">
      <c r="A275" s="960" t="s">
        <v>2311</v>
      </c>
      <c r="B275" s="1049" t="s">
        <v>2585</v>
      </c>
      <c r="E275" s="972"/>
    </row>
    <row r="276" spans="1:15" s="973" customFormat="1" ht="20.25" customHeight="1" outlineLevel="1">
      <c r="B276" s="1017" t="s">
        <v>370</v>
      </c>
      <c r="C276" s="1017" t="s">
        <v>1275</v>
      </c>
      <c r="G276" s="1017" t="s">
        <v>370</v>
      </c>
      <c r="H276" s="1017" t="s">
        <v>1277</v>
      </c>
      <c r="I276" s="1017" t="s">
        <v>1278</v>
      </c>
      <c r="J276" s="1017" t="s">
        <v>1276</v>
      </c>
    </row>
    <row r="277" spans="1:15" s="973" customFormat="1" ht="20.25" customHeight="1" outlineLevel="1">
      <c r="B277" s="964" t="s">
        <v>514</v>
      </c>
      <c r="C277" s="1161">
        <f>SUM(H277:J277)</f>
        <v>14574</v>
      </c>
      <c r="G277" s="964" t="s">
        <v>514</v>
      </c>
      <c r="H277" s="952">
        <v>9638</v>
      </c>
      <c r="I277" s="952">
        <v>2219</v>
      </c>
      <c r="J277" s="952">
        <v>2717</v>
      </c>
    </row>
    <row r="278" spans="1:15" s="973" customFormat="1" ht="20.25" customHeight="1" outlineLevel="1">
      <c r="B278" s="964" t="s">
        <v>210</v>
      </c>
      <c r="C278" s="1161">
        <f>SUM(H278:J278)</f>
        <v>15541</v>
      </c>
      <c r="G278" s="964" t="s">
        <v>210</v>
      </c>
      <c r="H278" s="952">
        <v>10801</v>
      </c>
      <c r="I278" s="952">
        <v>1803</v>
      </c>
      <c r="J278" s="952">
        <v>2937</v>
      </c>
    </row>
    <row r="279" spans="1:15" s="973" customFormat="1" ht="20.25" customHeight="1" outlineLevel="1">
      <c r="B279" s="964" t="s">
        <v>814</v>
      </c>
      <c r="C279" s="1161">
        <f t="shared" ref="C279:C288" si="19">SUM(H279:J279)</f>
        <v>21743</v>
      </c>
      <c r="G279" s="964" t="s">
        <v>814</v>
      </c>
      <c r="H279" s="952">
        <v>15024</v>
      </c>
      <c r="I279" s="952">
        <v>2892</v>
      </c>
      <c r="J279" s="952">
        <v>3827</v>
      </c>
    </row>
    <row r="280" spans="1:15" s="973" customFormat="1" ht="20.25" customHeight="1" outlineLevel="1">
      <c r="B280" s="964" t="s">
        <v>815</v>
      </c>
      <c r="C280" s="1161">
        <f t="shared" si="19"/>
        <v>19904</v>
      </c>
      <c r="G280" s="964" t="s">
        <v>815</v>
      </c>
      <c r="H280" s="952">
        <v>14172</v>
      </c>
      <c r="I280" s="952">
        <v>2886</v>
      </c>
      <c r="J280" s="952">
        <v>2846</v>
      </c>
    </row>
    <row r="281" spans="1:15" s="973" customFormat="1" ht="20.25" customHeight="1" outlineLevel="1">
      <c r="B281" s="964" t="s">
        <v>816</v>
      </c>
      <c r="C281" s="1161">
        <v>16491</v>
      </c>
      <c r="G281" s="964" t="s">
        <v>816</v>
      </c>
      <c r="H281" s="952">
        <v>11759</v>
      </c>
      <c r="I281" s="952">
        <v>1896</v>
      </c>
      <c r="J281" s="952">
        <v>2836</v>
      </c>
    </row>
    <row r="282" spans="1:15" s="973" customFormat="1" ht="20.25" customHeight="1" outlineLevel="1">
      <c r="B282" s="964" t="s">
        <v>817</v>
      </c>
      <c r="C282" s="1161">
        <f t="shared" si="19"/>
        <v>14539</v>
      </c>
      <c r="G282" s="964" t="s">
        <v>817</v>
      </c>
      <c r="H282" s="952">
        <v>10207</v>
      </c>
      <c r="I282" s="952">
        <v>1570</v>
      </c>
      <c r="J282" s="952">
        <v>2762</v>
      </c>
    </row>
    <row r="283" spans="1:15" s="973" customFormat="1" ht="20.25" customHeight="1" outlineLevel="1">
      <c r="B283" s="964" t="s">
        <v>405</v>
      </c>
      <c r="C283" s="1161">
        <f t="shared" si="19"/>
        <v>17240</v>
      </c>
      <c r="G283" s="964" t="s">
        <v>405</v>
      </c>
      <c r="H283" s="952">
        <v>12207</v>
      </c>
      <c r="I283" s="952">
        <v>1775</v>
      </c>
      <c r="J283" s="952">
        <v>3258</v>
      </c>
    </row>
    <row r="284" spans="1:15" s="973" customFormat="1" ht="20.25" customHeight="1" outlineLevel="1">
      <c r="B284" s="964" t="s">
        <v>406</v>
      </c>
      <c r="C284" s="1161">
        <f t="shared" si="19"/>
        <v>14343</v>
      </c>
      <c r="G284" s="964" t="s">
        <v>406</v>
      </c>
      <c r="H284" s="973">
        <v>10514</v>
      </c>
      <c r="I284" s="952">
        <v>1750</v>
      </c>
      <c r="J284" s="952">
        <v>2079</v>
      </c>
    </row>
    <row r="285" spans="1:15" s="973" customFormat="1" ht="20.25" customHeight="1" outlineLevel="1">
      <c r="B285" s="964" t="s">
        <v>407</v>
      </c>
      <c r="C285" s="1161">
        <f t="shared" si="19"/>
        <v>15578</v>
      </c>
      <c r="G285" s="964" t="s">
        <v>407</v>
      </c>
      <c r="H285" s="952">
        <v>10967</v>
      </c>
      <c r="I285" s="952">
        <v>1994</v>
      </c>
      <c r="J285" s="952">
        <v>2617</v>
      </c>
    </row>
    <row r="286" spans="1:15" s="973" customFormat="1" ht="20.25" customHeight="1" outlineLevel="1">
      <c r="B286" s="964" t="s">
        <v>408</v>
      </c>
      <c r="C286" s="1161">
        <f t="shared" si="19"/>
        <v>14560</v>
      </c>
      <c r="G286" s="964" t="s">
        <v>408</v>
      </c>
      <c r="H286" s="952">
        <v>10469</v>
      </c>
      <c r="I286" s="952">
        <v>1718</v>
      </c>
      <c r="J286" s="952">
        <v>2373</v>
      </c>
    </row>
    <row r="287" spans="1:15" s="973" customFormat="1" ht="20.25" customHeight="1" outlineLevel="1">
      <c r="B287" s="964" t="s">
        <v>409</v>
      </c>
      <c r="C287" s="1161">
        <f t="shared" si="19"/>
        <v>14227</v>
      </c>
      <c r="G287" s="964" t="s">
        <v>409</v>
      </c>
      <c r="H287" s="952">
        <v>10856</v>
      </c>
      <c r="I287" s="952">
        <v>1465</v>
      </c>
      <c r="J287" s="952">
        <v>1906</v>
      </c>
    </row>
    <row r="288" spans="1:15" s="973" customFormat="1" ht="20.25" customHeight="1" outlineLevel="1">
      <c r="B288" s="964" t="s">
        <v>1099</v>
      </c>
      <c r="C288" s="1161">
        <f t="shared" si="19"/>
        <v>66654</v>
      </c>
      <c r="G288" s="964" t="s">
        <v>1099</v>
      </c>
      <c r="H288" s="952">
        <v>11884</v>
      </c>
      <c r="I288" s="952">
        <v>23130</v>
      </c>
      <c r="J288" s="952">
        <v>31640</v>
      </c>
    </row>
    <row r="289" spans="1:10" s="973" customFormat="1" ht="20.25" customHeight="1" outlineLevel="1">
      <c r="B289" s="1017" t="s">
        <v>367</v>
      </c>
      <c r="C289" s="1020">
        <f>SUM(C277:C288)</f>
        <v>245394</v>
      </c>
      <c r="G289" s="964" t="s">
        <v>453</v>
      </c>
      <c r="H289" s="1020">
        <f>SUM(H277:H288)</f>
        <v>138498</v>
      </c>
      <c r="I289" s="1020">
        <f>SUM(I277:I288)</f>
        <v>45098</v>
      </c>
      <c r="J289" s="1020">
        <f>SUM(J277:J288)</f>
        <v>61798</v>
      </c>
    </row>
    <row r="290" spans="1:10" ht="21" customHeight="1" outlineLevel="1">
      <c r="B290" s="1048" t="s">
        <v>204</v>
      </c>
      <c r="C290" s="992" t="s">
        <v>2582</v>
      </c>
      <c r="D290" s="973"/>
      <c r="E290" s="973"/>
    </row>
    <row r="291" spans="1:10" s="973" customFormat="1" ht="20.25" customHeight="1">
      <c r="C291" s="976"/>
      <c r="E291" s="958"/>
      <c r="F291" s="958"/>
      <c r="G291" s="958"/>
    </row>
    <row r="292" spans="1:10" s="973" customFormat="1" ht="20.25" customHeight="1">
      <c r="A292" s="960" t="s">
        <v>2312</v>
      </c>
      <c r="B292" s="939" t="s">
        <v>2793</v>
      </c>
      <c r="C292" s="911"/>
      <c r="D292" s="911"/>
      <c r="E292" s="911"/>
    </row>
    <row r="293" spans="1:10" s="973" customFormat="1" ht="20.25" customHeight="1" outlineLevel="1">
      <c r="A293" s="960"/>
      <c r="B293" s="1017" t="s">
        <v>498</v>
      </c>
      <c r="C293" s="1017" t="s">
        <v>369</v>
      </c>
      <c r="D293" s="954" t="s">
        <v>807</v>
      </c>
      <c r="E293" s="1166" t="s">
        <v>2655</v>
      </c>
      <c r="F293" s="1094"/>
      <c r="G293" s="1166" t="s">
        <v>368</v>
      </c>
      <c r="H293" s="1167" t="s">
        <v>2650</v>
      </c>
      <c r="I293" s="1167" t="s">
        <v>2651</v>
      </c>
      <c r="J293" s="1167" t="s">
        <v>2712</v>
      </c>
    </row>
    <row r="294" spans="1:10" s="973" customFormat="1" ht="20.25" customHeight="1" outlineLevel="1">
      <c r="A294" s="960"/>
      <c r="B294" s="964" t="s">
        <v>514</v>
      </c>
      <c r="C294" s="1162">
        <v>1939</v>
      </c>
      <c r="D294" s="1162">
        <v>948</v>
      </c>
      <c r="E294" s="1162">
        <f>H294+I294+J294</f>
        <v>3186</v>
      </c>
      <c r="G294" s="964" t="s">
        <v>514</v>
      </c>
      <c r="H294" s="964">
        <v>1089</v>
      </c>
      <c r="I294" s="964">
        <v>51</v>
      </c>
      <c r="J294" s="964">
        <v>2046</v>
      </c>
    </row>
    <row r="295" spans="1:10" s="973" customFormat="1" ht="20.25" customHeight="1" outlineLevel="1">
      <c r="A295" s="960"/>
      <c r="B295" s="964" t="s">
        <v>210</v>
      </c>
      <c r="C295" s="1162">
        <v>2729</v>
      </c>
      <c r="D295" s="1162">
        <v>1157</v>
      </c>
      <c r="E295" s="1162">
        <f>H295+I295+J295</f>
        <v>4047</v>
      </c>
      <c r="G295" s="964" t="s">
        <v>210</v>
      </c>
      <c r="H295" s="964">
        <v>1399</v>
      </c>
      <c r="I295" s="964">
        <v>47</v>
      </c>
      <c r="J295" s="964">
        <v>2601</v>
      </c>
    </row>
    <row r="296" spans="1:10" s="973" customFormat="1" ht="20.25" customHeight="1" outlineLevel="1">
      <c r="A296" s="960"/>
      <c r="B296" s="964" t="s">
        <v>814</v>
      </c>
      <c r="C296" s="1162">
        <v>2936</v>
      </c>
      <c r="D296" s="1162">
        <v>1362</v>
      </c>
      <c r="E296" s="1162">
        <f t="shared" ref="E296:E304" si="20">H296+I296+J296</f>
        <v>3837</v>
      </c>
      <c r="G296" s="964" t="s">
        <v>814</v>
      </c>
      <c r="H296" s="964">
        <v>1344</v>
      </c>
      <c r="I296" s="964">
        <v>54</v>
      </c>
      <c r="J296" s="964">
        <v>2439</v>
      </c>
    </row>
    <row r="297" spans="1:10" s="973" customFormat="1" ht="20.25" customHeight="1" outlineLevel="1">
      <c r="A297" s="960"/>
      <c r="B297" s="964" t="s">
        <v>815</v>
      </c>
      <c r="C297" s="1162">
        <v>3012</v>
      </c>
      <c r="D297" s="1162">
        <v>1401</v>
      </c>
      <c r="E297" s="1162">
        <f t="shared" si="20"/>
        <v>3793</v>
      </c>
      <c r="G297" s="964" t="s">
        <v>815</v>
      </c>
      <c r="H297" s="964">
        <v>1369</v>
      </c>
      <c r="I297" s="964">
        <v>41</v>
      </c>
      <c r="J297" s="964">
        <v>2383</v>
      </c>
    </row>
    <row r="298" spans="1:10" s="973" customFormat="1" ht="20.25" customHeight="1" outlineLevel="1">
      <c r="A298" s="960"/>
      <c r="B298" s="964" t="s">
        <v>816</v>
      </c>
      <c r="C298" s="1162">
        <v>2648</v>
      </c>
      <c r="D298" s="1162">
        <v>1594</v>
      </c>
      <c r="E298" s="1162">
        <f t="shared" si="20"/>
        <v>4241</v>
      </c>
      <c r="G298" s="964" t="s">
        <v>816</v>
      </c>
      <c r="H298" s="964">
        <v>1513</v>
      </c>
      <c r="I298" s="964">
        <v>45</v>
      </c>
      <c r="J298" s="964">
        <v>2683</v>
      </c>
    </row>
    <row r="299" spans="1:10" s="973" customFormat="1" ht="20.25" customHeight="1" outlineLevel="1">
      <c r="A299" s="960"/>
      <c r="B299" s="964" t="s">
        <v>817</v>
      </c>
      <c r="C299" s="1162">
        <v>2763</v>
      </c>
      <c r="D299" s="1162">
        <v>2200</v>
      </c>
      <c r="E299" s="1162">
        <f t="shared" si="20"/>
        <v>6085</v>
      </c>
      <c r="G299" s="964" t="s">
        <v>817</v>
      </c>
      <c r="H299" s="964">
        <v>1891</v>
      </c>
      <c r="I299" s="964">
        <v>86</v>
      </c>
      <c r="J299" s="964">
        <v>4108</v>
      </c>
    </row>
    <row r="300" spans="1:10" s="973" customFormat="1" ht="20.25" customHeight="1" outlineLevel="1">
      <c r="A300" s="960"/>
      <c r="B300" s="964" t="s">
        <v>405</v>
      </c>
      <c r="C300" s="1162">
        <v>3258</v>
      </c>
      <c r="D300" s="1162">
        <v>3615</v>
      </c>
      <c r="E300" s="1162">
        <f t="shared" si="20"/>
        <v>6525</v>
      </c>
      <c r="G300" s="964" t="s">
        <v>405</v>
      </c>
      <c r="H300" s="964">
        <v>2235</v>
      </c>
      <c r="I300" s="964">
        <v>99</v>
      </c>
      <c r="J300" s="964">
        <v>4191</v>
      </c>
    </row>
    <row r="301" spans="1:10" s="973" customFormat="1" ht="20.25" customHeight="1" outlineLevel="1">
      <c r="A301" s="960"/>
      <c r="B301" s="964" t="s">
        <v>406</v>
      </c>
      <c r="C301" s="1162">
        <v>2615</v>
      </c>
      <c r="D301" s="1162">
        <v>1965</v>
      </c>
      <c r="E301" s="1162">
        <f t="shared" si="20"/>
        <v>4193</v>
      </c>
      <c r="G301" s="964" t="s">
        <v>406</v>
      </c>
      <c r="H301" s="964">
        <v>1526</v>
      </c>
      <c r="I301" s="964">
        <v>94</v>
      </c>
      <c r="J301" s="964">
        <v>2573</v>
      </c>
    </row>
    <row r="302" spans="1:10" s="973" customFormat="1" ht="20.25" customHeight="1" outlineLevel="1">
      <c r="A302" s="960"/>
      <c r="B302" s="964" t="s">
        <v>407</v>
      </c>
      <c r="C302" s="1162">
        <v>2791</v>
      </c>
      <c r="D302" s="1162">
        <v>2217</v>
      </c>
      <c r="E302" s="1162">
        <f t="shared" si="20"/>
        <v>5049</v>
      </c>
      <c r="G302" s="964" t="s">
        <v>407</v>
      </c>
      <c r="H302" s="964">
        <v>1797</v>
      </c>
      <c r="I302" s="964">
        <v>121</v>
      </c>
      <c r="J302" s="964">
        <v>3131</v>
      </c>
    </row>
    <row r="303" spans="1:10" s="973" customFormat="1" ht="20.25" customHeight="1" outlineLevel="1">
      <c r="A303" s="960"/>
      <c r="B303" s="964" t="s">
        <v>408</v>
      </c>
      <c r="C303" s="1162">
        <v>3312</v>
      </c>
      <c r="D303" s="1162">
        <v>1677</v>
      </c>
      <c r="E303" s="1162">
        <f t="shared" si="20"/>
        <v>4028</v>
      </c>
      <c r="G303" s="964" t="s">
        <v>408</v>
      </c>
      <c r="H303" s="964">
        <v>1621</v>
      </c>
      <c r="I303" s="964">
        <v>26</v>
      </c>
      <c r="J303" s="964">
        <v>2381</v>
      </c>
    </row>
    <row r="304" spans="1:10" s="973" customFormat="1" ht="20.25" customHeight="1" outlineLevel="1">
      <c r="A304" s="960"/>
      <c r="B304" s="964" t="s">
        <v>409</v>
      </c>
      <c r="C304" s="1162">
        <v>2917</v>
      </c>
      <c r="D304" s="1162">
        <v>1540</v>
      </c>
      <c r="E304" s="1162">
        <f t="shared" si="20"/>
        <v>3838</v>
      </c>
      <c r="G304" s="964" t="s">
        <v>409</v>
      </c>
      <c r="H304" s="964">
        <v>1474</v>
      </c>
      <c r="I304" s="964">
        <v>31</v>
      </c>
      <c r="J304" s="964">
        <v>2333</v>
      </c>
    </row>
    <row r="305" spans="1:20" s="973" customFormat="1" ht="20.25" customHeight="1" outlineLevel="1">
      <c r="A305" s="960"/>
      <c r="B305" s="964" t="s">
        <v>1099</v>
      </c>
      <c r="C305" s="1162">
        <v>2728</v>
      </c>
      <c r="D305" s="1162">
        <v>1497</v>
      </c>
      <c r="E305" s="1162">
        <f>H305+I305+J305</f>
        <v>3884</v>
      </c>
      <c r="G305" s="964" t="s">
        <v>1099</v>
      </c>
      <c r="H305" s="964">
        <v>1434</v>
      </c>
      <c r="I305" s="964">
        <v>35</v>
      </c>
      <c r="J305" s="964">
        <v>2415</v>
      </c>
    </row>
    <row r="306" spans="1:20" s="973" customFormat="1" ht="20.25" customHeight="1" outlineLevel="1">
      <c r="A306" s="960"/>
      <c r="B306" s="1017" t="s">
        <v>367</v>
      </c>
      <c r="C306" s="1020">
        <f>SUM(C294:C305)</f>
        <v>33648</v>
      </c>
      <c r="D306" s="1020">
        <f>SUM(D294:D305)</f>
        <v>21173</v>
      </c>
      <c r="E306" s="1020">
        <f>SUM(E294:E305)</f>
        <v>52706</v>
      </c>
    </row>
    <row r="307" spans="1:20" ht="35.25" customHeight="1" outlineLevel="1">
      <c r="B307" s="966" t="s">
        <v>204</v>
      </c>
      <c r="C307" s="1057" t="s">
        <v>2400</v>
      </c>
      <c r="D307" s="1057" t="s">
        <v>2445</v>
      </c>
      <c r="E307" s="1059" t="s">
        <v>2460</v>
      </c>
    </row>
    <row r="308" spans="1:20" s="973" customFormat="1" ht="20.25" customHeight="1" thickBot="1">
      <c r="C308" s="972"/>
      <c r="D308" s="958"/>
      <c r="E308" s="958"/>
      <c r="F308" s="958"/>
      <c r="G308" s="958"/>
      <c r="H308" s="972"/>
      <c r="I308" s="972"/>
    </row>
    <row r="309" spans="1:20" s="973" customFormat="1" ht="20.25" customHeight="1">
      <c r="A309" s="960" t="s">
        <v>2427</v>
      </c>
      <c r="B309" s="1049" t="s">
        <v>2584</v>
      </c>
      <c r="H309" s="996" t="s">
        <v>713</v>
      </c>
      <c r="I309" s="1484" t="s">
        <v>769</v>
      </c>
      <c r="J309" s="1485"/>
      <c r="K309" s="1486"/>
      <c r="L309" s="1484" t="s">
        <v>688</v>
      </c>
      <c r="M309" s="1485"/>
      <c r="N309" s="1486"/>
      <c r="O309" s="1484" t="s">
        <v>383</v>
      </c>
      <c r="P309" s="1485"/>
      <c r="Q309" s="1486"/>
      <c r="R309" s="1484" t="s">
        <v>387</v>
      </c>
      <c r="S309" s="1485"/>
      <c r="T309" s="1486"/>
    </row>
    <row r="310" spans="1:20" s="973" customFormat="1" ht="20.25" customHeight="1" outlineLevel="1">
      <c r="B310" s="1017" t="s">
        <v>370</v>
      </c>
      <c r="C310" s="1017" t="s">
        <v>499</v>
      </c>
      <c r="D310" s="1017" t="s">
        <v>372</v>
      </c>
      <c r="E310" s="1017" t="s">
        <v>2655</v>
      </c>
      <c r="H310" s="1021" t="s">
        <v>1492</v>
      </c>
      <c r="I310" s="1100" t="s">
        <v>499</v>
      </c>
      <c r="J310" s="1101" t="s">
        <v>372</v>
      </c>
      <c r="K310" s="1102" t="s">
        <v>2656</v>
      </c>
      <c r="L310" s="1100" t="s">
        <v>499</v>
      </c>
      <c r="M310" s="1101" t="s">
        <v>372</v>
      </c>
      <c r="N310" s="1102" t="s">
        <v>2655</v>
      </c>
      <c r="O310" s="1100" t="s">
        <v>499</v>
      </c>
      <c r="P310" s="1101" t="s">
        <v>372</v>
      </c>
      <c r="Q310" s="1102" t="s">
        <v>2655</v>
      </c>
      <c r="R310" s="1100" t="s">
        <v>499</v>
      </c>
      <c r="S310" s="1101" t="s">
        <v>372</v>
      </c>
      <c r="T310" s="1102" t="s">
        <v>2655</v>
      </c>
    </row>
    <row r="311" spans="1:20" s="973" customFormat="1" ht="20.25" customHeight="1" outlineLevel="1">
      <c r="B311" s="964" t="s">
        <v>514</v>
      </c>
      <c r="C311" s="1161">
        <f t="shared" ref="C311:C316" si="21">I311+L311+O311+R311</f>
        <v>11593</v>
      </c>
      <c r="D311" s="1161">
        <f t="shared" ref="D311:E311" si="22">J311+M311+P311+S311</f>
        <v>5759</v>
      </c>
      <c r="E311" s="1161">
        <f t="shared" si="22"/>
        <v>34605</v>
      </c>
      <c r="F311" s="1084" t="s">
        <v>2637</v>
      </c>
      <c r="G311" s="1085"/>
      <c r="H311" s="996" t="s">
        <v>514</v>
      </c>
      <c r="I311" s="997">
        <v>2635</v>
      </c>
      <c r="J311" s="952">
        <v>1294</v>
      </c>
      <c r="K311" s="994">
        <v>8075</v>
      </c>
      <c r="L311" s="997">
        <v>1537</v>
      </c>
      <c r="M311" s="952">
        <v>823</v>
      </c>
      <c r="N311" s="994">
        <v>5069</v>
      </c>
      <c r="O311" s="997">
        <v>1769</v>
      </c>
      <c r="P311" s="952">
        <v>1089</v>
      </c>
      <c r="Q311" s="998">
        <v>5696</v>
      </c>
      <c r="R311" s="999">
        <v>5652</v>
      </c>
      <c r="S311" s="953">
        <v>2553</v>
      </c>
      <c r="T311" s="998">
        <v>15765</v>
      </c>
    </row>
    <row r="312" spans="1:20" s="973" customFormat="1" ht="20.25" customHeight="1" outlineLevel="1">
      <c r="B312" s="964" t="s">
        <v>210</v>
      </c>
      <c r="C312" s="1161">
        <f t="shared" si="21"/>
        <v>11564</v>
      </c>
      <c r="D312" s="1161">
        <f t="shared" ref="D312" si="23">J312+M312+P312+S312</f>
        <v>5503</v>
      </c>
      <c r="E312" s="1161">
        <f t="shared" ref="E312" si="24">K312+N312+Q312+T312</f>
        <v>34200</v>
      </c>
      <c r="F312" s="1086" t="s">
        <v>2638</v>
      </c>
      <c r="G312" s="1087" t="s">
        <v>2635</v>
      </c>
      <c r="H312" s="996" t="s">
        <v>210</v>
      </c>
      <c r="I312" s="997">
        <v>2571</v>
      </c>
      <c r="J312" s="952">
        <v>1177</v>
      </c>
      <c r="K312" s="994">
        <v>7735</v>
      </c>
      <c r="L312" s="997">
        <v>1829</v>
      </c>
      <c r="M312" s="952">
        <v>1026</v>
      </c>
      <c r="N312" s="994">
        <v>5769</v>
      </c>
      <c r="O312" s="997">
        <v>1401</v>
      </c>
      <c r="P312" s="952">
        <v>761</v>
      </c>
      <c r="Q312" s="998">
        <v>4525</v>
      </c>
      <c r="R312" s="999">
        <v>5763</v>
      </c>
      <c r="S312" s="953">
        <v>2539</v>
      </c>
      <c r="T312" s="998">
        <v>16171</v>
      </c>
    </row>
    <row r="313" spans="1:20" s="973" customFormat="1" ht="20.25" customHeight="1" outlineLevel="1">
      <c r="B313" s="964" t="s">
        <v>814</v>
      </c>
      <c r="C313" s="1161">
        <f t="shared" si="21"/>
        <v>17492</v>
      </c>
      <c r="D313" s="1161">
        <f t="shared" ref="D313:D315" si="25">J313+M313+P313+S313</f>
        <v>7759</v>
      </c>
      <c r="E313" s="1161">
        <f t="shared" ref="E313:E315" si="26">K313+N313+Q313+T313</f>
        <v>50918</v>
      </c>
      <c r="F313" s="1517" t="s">
        <v>2707</v>
      </c>
      <c r="G313" s="1518" t="s">
        <v>2639</v>
      </c>
      <c r="H313" s="996" t="s">
        <v>814</v>
      </c>
      <c r="I313" s="997">
        <v>4276</v>
      </c>
      <c r="J313" s="952">
        <v>1622</v>
      </c>
      <c r="K313" s="994">
        <v>12683</v>
      </c>
      <c r="L313" s="997">
        <v>2001</v>
      </c>
      <c r="M313" s="952">
        <v>1042</v>
      </c>
      <c r="N313" s="994">
        <v>6586</v>
      </c>
      <c r="O313" s="997">
        <v>2783</v>
      </c>
      <c r="P313" s="952">
        <v>1350</v>
      </c>
      <c r="Q313" s="998">
        <v>7981</v>
      </c>
      <c r="R313" s="999">
        <v>8432</v>
      </c>
      <c r="S313" s="953">
        <v>3745</v>
      </c>
      <c r="T313" s="998">
        <v>23668</v>
      </c>
    </row>
    <row r="314" spans="1:20" s="973" customFormat="1" ht="20.25" customHeight="1" outlineLevel="1">
      <c r="B314" s="964" t="s">
        <v>815</v>
      </c>
      <c r="C314" s="1161">
        <f t="shared" si="21"/>
        <v>16263</v>
      </c>
      <c r="D314" s="1161">
        <f t="shared" si="25"/>
        <v>7803</v>
      </c>
      <c r="E314" s="1161">
        <f t="shared" si="26"/>
        <v>56852</v>
      </c>
      <c r="F314" s="1517"/>
      <c r="G314" s="1519"/>
      <c r="H314" s="996" t="s">
        <v>815</v>
      </c>
      <c r="I314" s="997">
        <v>4361</v>
      </c>
      <c r="J314" s="952">
        <v>2157</v>
      </c>
      <c r="K314" s="994">
        <v>15864</v>
      </c>
      <c r="L314" s="997">
        <v>2154</v>
      </c>
      <c r="M314" s="952">
        <v>1151</v>
      </c>
      <c r="N314" s="994">
        <v>8013</v>
      </c>
      <c r="O314" s="997">
        <v>2692</v>
      </c>
      <c r="P314" s="952">
        <v>1521</v>
      </c>
      <c r="Q314" s="998">
        <v>9467</v>
      </c>
      <c r="R314" s="999">
        <v>7056</v>
      </c>
      <c r="S314" s="953">
        <v>2974</v>
      </c>
      <c r="T314" s="998">
        <v>23508</v>
      </c>
    </row>
    <row r="315" spans="1:20" s="973" customFormat="1" ht="20.25" customHeight="1" outlineLevel="1">
      <c r="B315" s="964" t="s">
        <v>816</v>
      </c>
      <c r="C315" s="1161">
        <f t="shared" si="21"/>
        <v>14316</v>
      </c>
      <c r="D315" s="1161">
        <f t="shared" si="25"/>
        <v>6136</v>
      </c>
      <c r="E315" s="1161">
        <f t="shared" si="26"/>
        <v>57660</v>
      </c>
      <c r="F315" s="1517"/>
      <c r="G315" s="1519"/>
      <c r="H315" s="996" t="s">
        <v>816</v>
      </c>
      <c r="I315" s="997">
        <v>3568</v>
      </c>
      <c r="J315" s="952">
        <v>1502</v>
      </c>
      <c r="K315" s="994">
        <v>14570</v>
      </c>
      <c r="L315" s="997">
        <v>1663</v>
      </c>
      <c r="M315" s="952">
        <v>1009</v>
      </c>
      <c r="N315" s="994">
        <v>7032</v>
      </c>
      <c r="O315" s="997">
        <v>2406</v>
      </c>
      <c r="P315" s="952">
        <v>980</v>
      </c>
      <c r="Q315" s="998">
        <v>9949</v>
      </c>
      <c r="R315" s="999">
        <v>6679</v>
      </c>
      <c r="S315" s="953">
        <v>2645</v>
      </c>
      <c r="T315" s="998">
        <v>26109</v>
      </c>
    </row>
    <row r="316" spans="1:20" s="973" customFormat="1" ht="20.25" customHeight="1" outlineLevel="1">
      <c r="B316" s="964" t="s">
        <v>817</v>
      </c>
      <c r="C316" s="1161">
        <f t="shared" si="21"/>
        <v>14679</v>
      </c>
      <c r="D316" s="1161">
        <f t="shared" ref="D316" si="27">J316+M316+P316+S316</f>
        <v>7089</v>
      </c>
      <c r="E316" s="1161">
        <f t="shared" ref="E316:E322" si="28">K316+N316+Q316+T316</f>
        <v>59912</v>
      </c>
      <c r="F316" s="1517"/>
      <c r="G316" s="1519"/>
      <c r="H316" s="996" t="s">
        <v>817</v>
      </c>
      <c r="I316" s="997">
        <v>4201</v>
      </c>
      <c r="J316" s="952">
        <v>1478</v>
      </c>
      <c r="K316" s="994">
        <v>16930</v>
      </c>
      <c r="L316" s="997">
        <v>1999</v>
      </c>
      <c r="M316" s="952">
        <v>1155</v>
      </c>
      <c r="N316" s="994">
        <v>8958</v>
      </c>
      <c r="O316" s="997">
        <v>1987</v>
      </c>
      <c r="P316" s="952">
        <v>1117</v>
      </c>
      <c r="Q316" s="998">
        <v>8489</v>
      </c>
      <c r="R316" s="999">
        <v>6492</v>
      </c>
      <c r="S316" s="953">
        <v>3339</v>
      </c>
      <c r="T316" s="998">
        <v>25535</v>
      </c>
    </row>
    <row r="317" spans="1:20" s="973" customFormat="1" ht="20.25" customHeight="1" outlineLevel="1">
      <c r="B317" s="964" t="s">
        <v>405</v>
      </c>
      <c r="C317" s="1161">
        <f t="shared" ref="C317:C320" si="29">I317+L317+O317+R317</f>
        <v>14665</v>
      </c>
      <c r="D317" s="1161">
        <f t="shared" ref="D317:D322" si="30">J317+M317+P317+S317</f>
        <v>6956</v>
      </c>
      <c r="E317" s="1161">
        <f t="shared" si="28"/>
        <v>59186</v>
      </c>
      <c r="F317" s="1517"/>
      <c r="G317" s="1519"/>
      <c r="H317" s="996" t="s">
        <v>405</v>
      </c>
      <c r="I317" s="997">
        <v>3588</v>
      </c>
      <c r="J317" s="952">
        <v>1625</v>
      </c>
      <c r="K317" s="994">
        <v>14639</v>
      </c>
      <c r="L317" s="997">
        <v>3112</v>
      </c>
      <c r="M317" s="952">
        <v>1578</v>
      </c>
      <c r="N317" s="994">
        <v>12525</v>
      </c>
      <c r="O317" s="997">
        <v>1763</v>
      </c>
      <c r="P317" s="952">
        <v>1174</v>
      </c>
      <c r="Q317" s="998">
        <v>7642</v>
      </c>
      <c r="R317" s="953">
        <v>6202</v>
      </c>
      <c r="S317" s="953">
        <v>2579</v>
      </c>
      <c r="T317" s="998">
        <v>24380</v>
      </c>
    </row>
    <row r="318" spans="1:20" s="973" customFormat="1" ht="20.25" customHeight="1" outlineLevel="1">
      <c r="B318" s="964" t="s">
        <v>406</v>
      </c>
      <c r="C318" s="1161">
        <f t="shared" si="29"/>
        <v>9041</v>
      </c>
      <c r="D318" s="1161">
        <f t="shared" si="30"/>
        <v>4052</v>
      </c>
      <c r="E318" s="1161">
        <f t="shared" si="28"/>
        <v>37152</v>
      </c>
      <c r="F318" s="1517"/>
      <c r="G318" s="1519"/>
      <c r="H318" s="996" t="s">
        <v>406</v>
      </c>
      <c r="I318" s="997">
        <v>2327</v>
      </c>
      <c r="J318" s="952">
        <v>866</v>
      </c>
      <c r="K318" s="994">
        <v>9468</v>
      </c>
      <c r="L318" s="997">
        <v>1499</v>
      </c>
      <c r="M318" s="952">
        <v>759</v>
      </c>
      <c r="N318" s="994">
        <v>6450</v>
      </c>
      <c r="O318" s="997">
        <v>1569</v>
      </c>
      <c r="P318" s="952">
        <v>907</v>
      </c>
      <c r="Q318" s="998">
        <v>6697</v>
      </c>
      <c r="R318" s="953">
        <v>3646</v>
      </c>
      <c r="S318" s="953">
        <v>1520</v>
      </c>
      <c r="T318" s="998">
        <v>14537</v>
      </c>
    </row>
    <row r="319" spans="1:20" s="973" customFormat="1" ht="20.25" customHeight="1" outlineLevel="1">
      <c r="B319" s="964" t="s">
        <v>407</v>
      </c>
      <c r="C319" s="1161">
        <f t="shared" si="29"/>
        <v>10388</v>
      </c>
      <c r="D319" s="1161">
        <f t="shared" si="30"/>
        <v>4936</v>
      </c>
      <c r="E319" s="1161">
        <f t="shared" si="28"/>
        <v>42489</v>
      </c>
      <c r="F319" s="1517"/>
      <c r="G319" s="1519"/>
      <c r="H319" s="996" t="s">
        <v>407</v>
      </c>
      <c r="I319" s="997">
        <v>1735</v>
      </c>
      <c r="J319" s="952">
        <v>776</v>
      </c>
      <c r="K319" s="994">
        <v>7350</v>
      </c>
      <c r="L319" s="997">
        <v>1872</v>
      </c>
      <c r="M319" s="952">
        <v>1004</v>
      </c>
      <c r="N319" s="994">
        <v>7990</v>
      </c>
      <c r="O319" s="997">
        <v>2199</v>
      </c>
      <c r="P319" s="952">
        <v>1063</v>
      </c>
      <c r="Q319" s="998">
        <v>8856</v>
      </c>
      <c r="R319" s="999">
        <v>4582</v>
      </c>
      <c r="S319" s="953">
        <v>2093</v>
      </c>
      <c r="T319" s="998">
        <v>18293</v>
      </c>
    </row>
    <row r="320" spans="1:20" s="973" customFormat="1" ht="20.25" customHeight="1" outlineLevel="1">
      <c r="B320" s="964" t="s">
        <v>408</v>
      </c>
      <c r="C320" s="1161">
        <f t="shared" si="29"/>
        <v>12197</v>
      </c>
      <c r="D320" s="1161">
        <f t="shared" si="30"/>
        <v>6058</v>
      </c>
      <c r="E320" s="1161">
        <f t="shared" si="28"/>
        <v>50597</v>
      </c>
      <c r="F320" s="1517"/>
      <c r="G320" s="1519"/>
      <c r="H320" s="996" t="s">
        <v>408</v>
      </c>
      <c r="I320" s="997">
        <v>2453</v>
      </c>
      <c r="J320" s="952">
        <v>1255</v>
      </c>
      <c r="K320" s="994">
        <v>10595</v>
      </c>
      <c r="L320" s="997">
        <v>2405</v>
      </c>
      <c r="M320" s="952">
        <v>1147</v>
      </c>
      <c r="N320" s="994">
        <v>9889</v>
      </c>
      <c r="O320" s="997">
        <v>2056</v>
      </c>
      <c r="P320" s="952">
        <v>969</v>
      </c>
      <c r="Q320" s="998">
        <v>8412</v>
      </c>
      <c r="R320" s="999">
        <v>5283</v>
      </c>
      <c r="S320" s="953">
        <v>2687</v>
      </c>
      <c r="T320" s="998">
        <v>21701</v>
      </c>
    </row>
    <row r="321" spans="1:20" s="973" customFormat="1" ht="20.25" customHeight="1" outlineLevel="1">
      <c r="B321" s="964" t="s">
        <v>409</v>
      </c>
      <c r="C321" s="1161">
        <f>I321+L321+O321+R321</f>
        <v>10875</v>
      </c>
      <c r="D321" s="1161">
        <f t="shared" si="30"/>
        <v>5528</v>
      </c>
      <c r="E321" s="1161">
        <f t="shared" si="28"/>
        <v>44076</v>
      </c>
      <c r="F321" s="1517"/>
      <c r="G321" s="1519"/>
      <c r="H321" s="996" t="s">
        <v>409</v>
      </c>
      <c r="I321" s="997">
        <v>2617</v>
      </c>
      <c r="J321" s="952">
        <v>1260</v>
      </c>
      <c r="K321" s="994">
        <v>10299</v>
      </c>
      <c r="L321" s="997">
        <v>2141</v>
      </c>
      <c r="M321" s="952">
        <v>1291</v>
      </c>
      <c r="N321" s="994">
        <v>9175</v>
      </c>
      <c r="O321" s="997">
        <v>1580</v>
      </c>
      <c r="P321" s="952">
        <v>824</v>
      </c>
      <c r="Q321" s="998">
        <v>6197</v>
      </c>
      <c r="R321" s="999">
        <v>4537</v>
      </c>
      <c r="S321" s="953">
        <v>2153</v>
      </c>
      <c r="T321" s="998">
        <v>18405</v>
      </c>
    </row>
    <row r="322" spans="1:20" s="973" customFormat="1" ht="20.25" customHeight="1" outlineLevel="1">
      <c r="B322" s="964" t="s">
        <v>1099</v>
      </c>
      <c r="C322" s="1161">
        <f>I322+L322+O322+R322</f>
        <v>10733</v>
      </c>
      <c r="D322" s="1161">
        <f t="shared" si="30"/>
        <v>6760</v>
      </c>
      <c r="E322" s="1161">
        <f t="shared" si="28"/>
        <v>54006</v>
      </c>
      <c r="F322" s="1517"/>
      <c r="G322" s="1519"/>
      <c r="H322" s="996" t="s">
        <v>1099</v>
      </c>
      <c r="I322" s="997">
        <v>3110</v>
      </c>
      <c r="J322" s="952">
        <v>1583</v>
      </c>
      <c r="K322" s="994">
        <v>12466</v>
      </c>
      <c r="L322" s="997">
        <v>1726</v>
      </c>
      <c r="M322" s="952">
        <v>1120</v>
      </c>
      <c r="N322" s="994">
        <v>7437</v>
      </c>
      <c r="O322" s="997">
        <v>2122</v>
      </c>
      <c r="P322" s="952">
        <v>1106</v>
      </c>
      <c r="Q322" s="998">
        <v>8421</v>
      </c>
      <c r="R322" s="999">
        <v>3775</v>
      </c>
      <c r="S322" s="953">
        <v>2951</v>
      </c>
      <c r="T322" s="998">
        <v>25682</v>
      </c>
    </row>
    <row r="323" spans="1:20" s="973" customFormat="1" ht="20.25" customHeight="1" outlineLevel="1" thickBot="1">
      <c r="B323" s="1017" t="s">
        <v>367</v>
      </c>
      <c r="C323" s="1020">
        <f>SUM(C311:C322)</f>
        <v>153806</v>
      </c>
      <c r="D323" s="1020">
        <f>SUM(D311:D322)</f>
        <v>74339</v>
      </c>
      <c r="E323" s="1020">
        <f>SUM(E311:E322)</f>
        <v>581653</v>
      </c>
      <c r="F323" s="1517"/>
      <c r="G323" s="1519"/>
      <c r="H323" s="1016" t="s">
        <v>453</v>
      </c>
      <c r="I323" s="1024">
        <f t="shared" ref="I323:T323" si="31">SUM(I311:I322)</f>
        <v>37442</v>
      </c>
      <c r="J323" s="1025">
        <f t="shared" si="31"/>
        <v>16595</v>
      </c>
      <c r="K323" s="1026">
        <f t="shared" si="31"/>
        <v>140674</v>
      </c>
      <c r="L323" s="1024">
        <f t="shared" si="31"/>
        <v>23938</v>
      </c>
      <c r="M323" s="1025">
        <f t="shared" si="31"/>
        <v>13105</v>
      </c>
      <c r="N323" s="1026">
        <f t="shared" si="31"/>
        <v>94893</v>
      </c>
      <c r="O323" s="1024">
        <f t="shared" si="31"/>
        <v>24327</v>
      </c>
      <c r="P323" s="1025">
        <f t="shared" si="31"/>
        <v>12861</v>
      </c>
      <c r="Q323" s="1026">
        <f t="shared" si="31"/>
        <v>92332</v>
      </c>
      <c r="R323" s="1024">
        <f t="shared" si="31"/>
        <v>68099</v>
      </c>
      <c r="S323" s="1025">
        <f t="shared" si="31"/>
        <v>31778</v>
      </c>
      <c r="T323" s="1026">
        <f t="shared" si="31"/>
        <v>253754</v>
      </c>
    </row>
    <row r="324" spans="1:20" ht="30" outlineLevel="1">
      <c r="B324" s="979" t="s">
        <v>2591</v>
      </c>
      <c r="C324" s="1000" t="s">
        <v>1839</v>
      </c>
      <c r="D324" s="1014" t="s">
        <v>2721</v>
      </c>
      <c r="E324" s="1015" t="s">
        <v>2697</v>
      </c>
      <c r="G324" s="973"/>
      <c r="H324" s="973"/>
      <c r="I324" s="958"/>
      <c r="J324" s="958"/>
      <c r="K324" s="973"/>
      <c r="L324" s="973"/>
    </row>
    <row r="325" spans="1:20" ht="15.75">
      <c r="B325" s="1077"/>
      <c r="C325" s="1081"/>
      <c r="D325" s="1081"/>
      <c r="E325" s="1082"/>
      <c r="G325" s="973"/>
      <c r="H325" s="973"/>
      <c r="I325" s="973"/>
      <c r="J325" s="973"/>
      <c r="K325" s="973"/>
      <c r="L325" s="973"/>
    </row>
    <row r="326" spans="1:20" ht="16.5">
      <c r="A326" s="1187" t="s">
        <v>2428</v>
      </c>
      <c r="B326" s="1121" t="s">
        <v>2606</v>
      </c>
    </row>
    <row r="327" spans="1:20" ht="15.75" outlineLevel="1">
      <c r="B327" s="1017" t="s">
        <v>498</v>
      </c>
      <c r="C327" s="1017" t="s">
        <v>369</v>
      </c>
      <c r="D327" s="954" t="s">
        <v>807</v>
      </c>
      <c r="E327" s="963"/>
      <c r="G327" s="1044" t="s">
        <v>398</v>
      </c>
      <c r="H327" s="1045" t="s">
        <v>276</v>
      </c>
      <c r="I327" s="1045" t="s">
        <v>2369</v>
      </c>
      <c r="J327" s="1487" t="s">
        <v>2596</v>
      </c>
      <c r="K327" s="1487"/>
      <c r="L327" s="1487"/>
      <c r="M327" s="1487"/>
    </row>
    <row r="328" spans="1:20" ht="15.75" outlineLevel="1">
      <c r="B328" s="964" t="s">
        <v>514</v>
      </c>
      <c r="C328" s="1010">
        <v>5</v>
      </c>
      <c r="D328" s="1010">
        <v>22</v>
      </c>
      <c r="E328" s="963"/>
      <c r="G328" s="1481" t="s">
        <v>42</v>
      </c>
      <c r="H328" s="1499" t="s">
        <v>2496</v>
      </c>
      <c r="I328" s="1504" t="s">
        <v>2796</v>
      </c>
      <c r="J328" s="1488" t="s">
        <v>2597</v>
      </c>
      <c r="K328" s="1488"/>
      <c r="L328" s="1488"/>
      <c r="M328" s="1488"/>
    </row>
    <row r="329" spans="1:20" ht="15.75" outlineLevel="1">
      <c r="B329" s="964" t="s">
        <v>210</v>
      </c>
      <c r="C329" s="1010">
        <v>3</v>
      </c>
      <c r="D329" s="1010">
        <v>12</v>
      </c>
      <c r="E329" s="963"/>
      <c r="G329" s="1481"/>
      <c r="H329" s="1499"/>
      <c r="I329" s="1505"/>
      <c r="J329" s="1488"/>
      <c r="K329" s="1488"/>
      <c r="L329" s="1488"/>
      <c r="M329" s="1488"/>
    </row>
    <row r="330" spans="1:20" ht="15.75" outlineLevel="1">
      <c r="B330" s="964" t="s">
        <v>814</v>
      </c>
      <c r="C330" s="953">
        <v>3</v>
      </c>
      <c r="D330" s="953">
        <v>6</v>
      </c>
      <c r="E330" s="963"/>
      <c r="G330" s="1481"/>
      <c r="H330" s="1499"/>
      <c r="I330" s="1505"/>
      <c r="J330" s="1488"/>
      <c r="K330" s="1488"/>
      <c r="L330" s="1488"/>
      <c r="M330" s="1488"/>
    </row>
    <row r="331" spans="1:20" ht="15.75" outlineLevel="1">
      <c r="B331" s="964" t="s">
        <v>815</v>
      </c>
      <c r="C331" s="953">
        <v>3</v>
      </c>
      <c r="D331" s="953">
        <v>14</v>
      </c>
      <c r="E331" s="963"/>
    </row>
    <row r="332" spans="1:20" ht="15.75" outlineLevel="1">
      <c r="B332" s="964" t="s">
        <v>816</v>
      </c>
      <c r="C332" s="1069">
        <v>3</v>
      </c>
      <c r="D332" s="1069">
        <v>14</v>
      </c>
      <c r="E332" s="963"/>
    </row>
    <row r="333" spans="1:20" ht="15.75" outlineLevel="1">
      <c r="B333" s="964" t="s">
        <v>817</v>
      </c>
      <c r="C333" s="953">
        <v>5</v>
      </c>
      <c r="D333" s="953">
        <v>42</v>
      </c>
      <c r="E333" s="963"/>
    </row>
    <row r="334" spans="1:20" ht="15.75" outlineLevel="1">
      <c r="B334" s="964" t="s">
        <v>405</v>
      </c>
      <c r="C334" s="953">
        <v>8</v>
      </c>
      <c r="D334" s="953">
        <v>23</v>
      </c>
      <c r="E334" s="963"/>
    </row>
    <row r="335" spans="1:20" ht="15.75" outlineLevel="1">
      <c r="B335" s="964" t="s">
        <v>406</v>
      </c>
      <c r="C335" s="953">
        <v>4</v>
      </c>
      <c r="D335" s="953">
        <v>16</v>
      </c>
      <c r="E335" s="963"/>
    </row>
    <row r="336" spans="1:20" ht="15.75" outlineLevel="1">
      <c r="B336" s="964" t="s">
        <v>407</v>
      </c>
      <c r="C336" s="953">
        <v>2</v>
      </c>
      <c r="D336" s="953">
        <v>10</v>
      </c>
      <c r="E336" s="963"/>
    </row>
    <row r="337" spans="1:17" ht="15.75" outlineLevel="1">
      <c r="B337" s="964" t="s">
        <v>408</v>
      </c>
      <c r="C337" s="953">
        <v>3</v>
      </c>
      <c r="D337" s="953">
        <v>17</v>
      </c>
      <c r="E337" s="963"/>
    </row>
    <row r="338" spans="1:17" ht="15.75" outlineLevel="1">
      <c r="B338" s="964" t="s">
        <v>409</v>
      </c>
      <c r="C338" s="1011">
        <v>3</v>
      </c>
      <c r="D338" s="1011">
        <v>6</v>
      </c>
      <c r="E338" s="963"/>
    </row>
    <row r="339" spans="1:17" ht="15.75" outlineLevel="1">
      <c r="B339" s="964" t="s">
        <v>1099</v>
      </c>
      <c r="C339" s="1011">
        <v>9</v>
      </c>
      <c r="D339" s="1011">
        <v>39</v>
      </c>
      <c r="E339" s="963"/>
    </row>
    <row r="340" spans="1:17" ht="15.75" outlineLevel="1">
      <c r="B340" s="1017" t="s">
        <v>367</v>
      </c>
      <c r="C340" s="1031">
        <f>SUM(C328:C339)</f>
        <v>51</v>
      </c>
      <c r="D340" s="1031">
        <f>SUM(D328:D339)</f>
        <v>221</v>
      </c>
      <c r="E340" s="958"/>
    </row>
    <row r="341" spans="1:17" ht="15.75" outlineLevel="1">
      <c r="B341" s="966" t="s">
        <v>204</v>
      </c>
      <c r="C341" s="347" t="s">
        <v>2641</v>
      </c>
      <c r="D341" s="968" t="s">
        <v>2642</v>
      </c>
      <c r="E341" s="970"/>
    </row>
    <row r="342" spans="1:17" ht="16.5" thickBot="1">
      <c r="B342" s="1077"/>
      <c r="C342" s="1081"/>
      <c r="D342" s="1081"/>
      <c r="E342" s="1082"/>
      <c r="G342" s="973"/>
      <c r="H342" s="973"/>
      <c r="I342" s="973"/>
      <c r="J342" s="973"/>
      <c r="K342" s="973"/>
      <c r="L342" s="973"/>
    </row>
    <row r="343" spans="1:17" s="973" customFormat="1" ht="20.25" customHeight="1">
      <c r="A343" s="960" t="s">
        <v>2429</v>
      </c>
      <c r="B343" s="1049" t="s">
        <v>2601</v>
      </c>
      <c r="H343" s="996" t="s">
        <v>713</v>
      </c>
      <c r="I343" s="1484" t="s">
        <v>688</v>
      </c>
      <c r="J343" s="1485"/>
      <c r="K343" s="1486"/>
      <c r="L343" s="1495" t="s">
        <v>387</v>
      </c>
      <c r="M343" s="1485"/>
      <c r="N343" s="1496"/>
      <c r="O343" s="1478" t="s">
        <v>383</v>
      </c>
      <c r="P343" s="1479"/>
      <c r="Q343" s="1480"/>
    </row>
    <row r="344" spans="1:17" s="973" customFormat="1" ht="20.25" customHeight="1" outlineLevel="1">
      <c r="B344" s="1017" t="s">
        <v>370</v>
      </c>
      <c r="C344" s="1017" t="s">
        <v>369</v>
      </c>
      <c r="D344" s="1017" t="s">
        <v>499</v>
      </c>
      <c r="E344" s="1017" t="s">
        <v>372</v>
      </c>
      <c r="G344" s="958"/>
      <c r="H344" s="1021" t="s">
        <v>1492</v>
      </c>
      <c r="I344" s="1022" t="s">
        <v>369</v>
      </c>
      <c r="J344" s="1017" t="s">
        <v>499</v>
      </c>
      <c r="K344" s="1023" t="s">
        <v>372</v>
      </c>
      <c r="L344" s="1050" t="s">
        <v>369</v>
      </c>
      <c r="M344" s="1017" t="s">
        <v>499</v>
      </c>
      <c r="N344" s="1016" t="s">
        <v>372</v>
      </c>
      <c r="O344" s="1022" t="s">
        <v>369</v>
      </c>
      <c r="P344" s="1017" t="s">
        <v>499</v>
      </c>
      <c r="Q344" s="1023" t="s">
        <v>372</v>
      </c>
    </row>
    <row r="345" spans="1:17" s="973" customFormat="1" ht="20.25" customHeight="1" outlineLevel="1">
      <c r="B345" s="964" t="s">
        <v>514</v>
      </c>
      <c r="C345" s="1162">
        <f t="shared" ref="C345:C352" si="32">I345+L345+O345</f>
        <v>100</v>
      </c>
      <c r="D345" s="1162">
        <f t="shared" ref="D345:E345" si="33">J345+M345+P345</f>
        <v>224</v>
      </c>
      <c r="E345" s="1162">
        <f t="shared" si="33"/>
        <v>95</v>
      </c>
      <c r="F345" s="963"/>
      <c r="H345" s="996" t="s">
        <v>514</v>
      </c>
      <c r="I345" s="997">
        <v>22</v>
      </c>
      <c r="J345" s="952">
        <v>4</v>
      </c>
      <c r="K345" s="994">
        <v>9</v>
      </c>
      <c r="L345" s="995">
        <v>39</v>
      </c>
      <c r="M345" s="952">
        <v>110</v>
      </c>
      <c r="N345" s="1052">
        <v>43</v>
      </c>
      <c r="O345" s="997">
        <v>39</v>
      </c>
      <c r="P345" s="952">
        <v>110</v>
      </c>
      <c r="Q345" s="994">
        <v>43</v>
      </c>
    </row>
    <row r="346" spans="1:17" s="973" customFormat="1" ht="20.25" customHeight="1" outlineLevel="1">
      <c r="B346" s="964" t="s">
        <v>210</v>
      </c>
      <c r="C346" s="1162">
        <f t="shared" si="32"/>
        <v>63</v>
      </c>
      <c r="D346" s="1162">
        <f t="shared" ref="D346" si="34">J346+M346+P346</f>
        <v>139</v>
      </c>
      <c r="E346" s="1162">
        <f t="shared" ref="E346" si="35">K346+N346+Q346</f>
        <v>25</v>
      </c>
      <c r="F346" s="963"/>
      <c r="H346" s="996" t="s">
        <v>210</v>
      </c>
      <c r="I346" s="997">
        <v>8</v>
      </c>
      <c r="J346" s="952">
        <v>14</v>
      </c>
      <c r="K346" s="994">
        <v>4</v>
      </c>
      <c r="L346" s="995">
        <v>54</v>
      </c>
      <c r="M346" s="952">
        <v>120</v>
      </c>
      <c r="N346" s="1052">
        <v>19</v>
      </c>
      <c r="O346" s="997">
        <v>1</v>
      </c>
      <c r="P346" s="952">
        <v>5</v>
      </c>
      <c r="Q346" s="994">
        <v>2</v>
      </c>
    </row>
    <row r="347" spans="1:17" s="973" customFormat="1" ht="20.25" customHeight="1" outlineLevel="1">
      <c r="B347" s="964" t="s">
        <v>814</v>
      </c>
      <c r="C347" s="1162">
        <f t="shared" si="32"/>
        <v>107</v>
      </c>
      <c r="D347" s="1162">
        <f t="shared" ref="D347:D350" si="36">J347+M347+P347</f>
        <v>380</v>
      </c>
      <c r="E347" s="1162">
        <f>K347+N347+Q347</f>
        <v>64</v>
      </c>
      <c r="F347" s="1001"/>
      <c r="H347" s="996" t="s">
        <v>814</v>
      </c>
      <c r="I347" s="997">
        <v>14</v>
      </c>
      <c r="J347" s="952">
        <v>18</v>
      </c>
      <c r="K347" s="994">
        <v>13</v>
      </c>
      <c r="L347" s="995">
        <v>71</v>
      </c>
      <c r="M347" s="952">
        <v>323</v>
      </c>
      <c r="N347" s="1052">
        <v>42</v>
      </c>
      <c r="O347" s="997">
        <v>22</v>
      </c>
      <c r="P347" s="952">
        <v>39</v>
      </c>
      <c r="Q347" s="994">
        <v>9</v>
      </c>
    </row>
    <row r="348" spans="1:17" s="973" customFormat="1" ht="20.25" customHeight="1" outlineLevel="1">
      <c r="B348" s="964" t="s">
        <v>815</v>
      </c>
      <c r="C348" s="1162">
        <f t="shared" si="32"/>
        <v>50</v>
      </c>
      <c r="D348" s="1162">
        <f t="shared" si="36"/>
        <v>135</v>
      </c>
      <c r="E348" s="1162">
        <f>K348+N348+Q348</f>
        <v>24</v>
      </c>
      <c r="F348" s="963"/>
      <c r="H348" s="996" t="s">
        <v>815</v>
      </c>
      <c r="I348" s="997">
        <v>7</v>
      </c>
      <c r="J348" s="952">
        <v>7</v>
      </c>
      <c r="K348" s="994">
        <v>4</v>
      </c>
      <c r="L348" s="995">
        <v>30</v>
      </c>
      <c r="M348" s="952">
        <v>95</v>
      </c>
      <c r="N348" s="1052">
        <v>14</v>
      </c>
      <c r="O348" s="997">
        <v>13</v>
      </c>
      <c r="P348" s="952">
        <v>33</v>
      </c>
      <c r="Q348" s="994">
        <v>6</v>
      </c>
    </row>
    <row r="349" spans="1:17" s="973" customFormat="1" ht="20.25" customHeight="1" outlineLevel="1">
      <c r="B349" s="964" t="s">
        <v>816</v>
      </c>
      <c r="C349" s="1162">
        <f t="shared" si="32"/>
        <v>61</v>
      </c>
      <c r="D349" s="1162">
        <f t="shared" si="36"/>
        <v>149</v>
      </c>
      <c r="E349" s="1162">
        <f t="shared" ref="E349:E350" si="37">K349+N349+Q349</f>
        <v>73</v>
      </c>
      <c r="F349" s="963"/>
      <c r="H349" s="996" t="s">
        <v>816</v>
      </c>
      <c r="I349" s="997">
        <v>15</v>
      </c>
      <c r="J349" s="952">
        <v>27</v>
      </c>
      <c r="K349" s="994">
        <v>7</v>
      </c>
      <c r="L349" s="995">
        <v>37</v>
      </c>
      <c r="M349" s="952">
        <v>90</v>
      </c>
      <c r="N349" s="1052">
        <v>47</v>
      </c>
      <c r="O349" s="997">
        <v>9</v>
      </c>
      <c r="P349" s="952">
        <v>32</v>
      </c>
      <c r="Q349" s="994">
        <v>19</v>
      </c>
    </row>
    <row r="350" spans="1:17" s="973" customFormat="1" ht="20.25" customHeight="1" outlineLevel="1">
      <c r="B350" s="964" t="s">
        <v>817</v>
      </c>
      <c r="C350" s="1162">
        <f t="shared" si="32"/>
        <v>58</v>
      </c>
      <c r="D350" s="1162">
        <f t="shared" si="36"/>
        <v>271</v>
      </c>
      <c r="E350" s="1162">
        <f t="shared" si="37"/>
        <v>44</v>
      </c>
      <c r="F350" s="963"/>
      <c r="H350" s="996" t="s">
        <v>817</v>
      </c>
      <c r="I350" s="997">
        <v>16</v>
      </c>
      <c r="J350" s="952">
        <v>41</v>
      </c>
      <c r="K350" s="994">
        <v>13</v>
      </c>
      <c r="L350" s="995">
        <v>31</v>
      </c>
      <c r="M350" s="952">
        <v>185</v>
      </c>
      <c r="N350" s="1052">
        <v>26</v>
      </c>
      <c r="O350" s="997">
        <v>11</v>
      </c>
      <c r="P350" s="952">
        <v>45</v>
      </c>
      <c r="Q350" s="994">
        <v>5</v>
      </c>
    </row>
    <row r="351" spans="1:17" s="973" customFormat="1" ht="20.25" customHeight="1" outlineLevel="1">
      <c r="B351" s="964" t="s">
        <v>405</v>
      </c>
      <c r="C351" s="1162">
        <f t="shared" si="32"/>
        <v>73</v>
      </c>
      <c r="D351" s="1162">
        <f t="shared" ref="D351:D352" si="38">J351+M351+P351</f>
        <v>201</v>
      </c>
      <c r="E351" s="1162">
        <f t="shared" ref="E351:E352" si="39">K351+N351+Q351</f>
        <v>80</v>
      </c>
      <c r="F351" s="963"/>
      <c r="H351" s="996" t="s">
        <v>405</v>
      </c>
      <c r="I351" s="997">
        <v>32</v>
      </c>
      <c r="J351" s="952">
        <v>94</v>
      </c>
      <c r="K351" s="994">
        <v>32</v>
      </c>
      <c r="L351" s="995">
        <v>29</v>
      </c>
      <c r="M351" s="952">
        <v>66</v>
      </c>
      <c r="N351" s="1052">
        <v>31</v>
      </c>
      <c r="O351" s="997">
        <v>12</v>
      </c>
      <c r="P351" s="952">
        <v>41</v>
      </c>
      <c r="Q351" s="994">
        <v>17</v>
      </c>
    </row>
    <row r="352" spans="1:17" s="973" customFormat="1" ht="20.25" customHeight="1" outlineLevel="1">
      <c r="B352" s="964" t="s">
        <v>406</v>
      </c>
      <c r="C352" s="1162">
        <f t="shared" si="32"/>
        <v>55</v>
      </c>
      <c r="D352" s="1162">
        <f t="shared" si="38"/>
        <v>110</v>
      </c>
      <c r="E352" s="1162">
        <f t="shared" si="39"/>
        <v>86</v>
      </c>
      <c r="F352" s="963"/>
      <c r="H352" s="996" t="s">
        <v>406</v>
      </c>
      <c r="I352" s="997">
        <v>4</v>
      </c>
      <c r="J352" s="952">
        <v>2</v>
      </c>
      <c r="K352" s="994">
        <v>4</v>
      </c>
      <c r="L352" s="995">
        <v>32</v>
      </c>
      <c r="M352" s="952">
        <v>88</v>
      </c>
      <c r="N352" s="1053">
        <v>33</v>
      </c>
      <c r="O352" s="997">
        <v>19</v>
      </c>
      <c r="P352" s="952">
        <v>20</v>
      </c>
      <c r="Q352" s="994">
        <v>49</v>
      </c>
    </row>
    <row r="353" spans="1:20" s="973" customFormat="1" ht="20.25" customHeight="1" outlineLevel="1">
      <c r="B353" s="964" t="s">
        <v>407</v>
      </c>
      <c r="C353" s="1162">
        <f t="shared" ref="C353:C354" si="40">I353+L353+O353</f>
        <v>67</v>
      </c>
      <c r="D353" s="1162">
        <f t="shared" ref="D353:D354" si="41">J353+M353+P353</f>
        <v>212</v>
      </c>
      <c r="E353" s="1162">
        <f t="shared" ref="E353:E354" si="42">K353+N353+Q353</f>
        <v>117</v>
      </c>
      <c r="F353" s="963"/>
      <c r="H353" s="996" t="s">
        <v>407</v>
      </c>
      <c r="I353" s="997">
        <v>11</v>
      </c>
      <c r="J353" s="952">
        <v>18</v>
      </c>
      <c r="K353" s="994">
        <v>11</v>
      </c>
      <c r="L353" s="995">
        <v>48</v>
      </c>
      <c r="M353" s="952">
        <v>178</v>
      </c>
      <c r="N353" s="1053">
        <v>103</v>
      </c>
      <c r="O353" s="997">
        <v>8</v>
      </c>
      <c r="P353" s="952">
        <v>16</v>
      </c>
      <c r="Q353" s="994">
        <v>3</v>
      </c>
    </row>
    <row r="354" spans="1:20" s="973" customFormat="1" ht="20.25" customHeight="1" outlineLevel="1">
      <c r="B354" s="964" t="s">
        <v>408</v>
      </c>
      <c r="C354" s="1162">
        <f t="shared" si="40"/>
        <v>55</v>
      </c>
      <c r="D354" s="1162">
        <f t="shared" si="41"/>
        <v>208</v>
      </c>
      <c r="E354" s="1162">
        <f t="shared" si="42"/>
        <v>117</v>
      </c>
      <c r="F354" s="963"/>
      <c r="H354" s="996" t="s">
        <v>408</v>
      </c>
      <c r="I354" s="997">
        <v>10</v>
      </c>
      <c r="J354" s="952">
        <v>9</v>
      </c>
      <c r="K354" s="994">
        <v>7</v>
      </c>
      <c r="L354" s="995">
        <v>40</v>
      </c>
      <c r="M354" s="952">
        <v>184</v>
      </c>
      <c r="N354" s="1053">
        <v>86</v>
      </c>
      <c r="O354" s="997">
        <v>5</v>
      </c>
      <c r="P354" s="952">
        <v>15</v>
      </c>
      <c r="Q354" s="994">
        <v>24</v>
      </c>
    </row>
    <row r="355" spans="1:20" s="973" customFormat="1" ht="20.25" customHeight="1" outlineLevel="1">
      <c r="B355" s="964" t="s">
        <v>409</v>
      </c>
      <c r="C355" s="1162">
        <f t="shared" ref="C355:C356" si="43">I355+L355+O355</f>
        <v>46</v>
      </c>
      <c r="D355" s="1162">
        <f t="shared" ref="D355:D356" si="44">J355+M355+P355</f>
        <v>151</v>
      </c>
      <c r="E355" s="1162">
        <f t="shared" ref="E355:E356" si="45">K355+N355+Q355</f>
        <v>121</v>
      </c>
      <c r="F355" s="963"/>
      <c r="H355" s="996" t="s">
        <v>409</v>
      </c>
      <c r="I355" s="997">
        <v>15</v>
      </c>
      <c r="J355" s="952">
        <v>74</v>
      </c>
      <c r="K355" s="994">
        <v>12</v>
      </c>
      <c r="L355" s="995">
        <v>19</v>
      </c>
      <c r="M355" s="952">
        <v>36</v>
      </c>
      <c r="N355" s="1054">
        <v>60</v>
      </c>
      <c r="O355" s="997">
        <v>12</v>
      </c>
      <c r="P355" s="952">
        <v>41</v>
      </c>
      <c r="Q355" s="994">
        <v>49</v>
      </c>
    </row>
    <row r="356" spans="1:20" s="973" customFormat="1" ht="20.25" customHeight="1" outlineLevel="1">
      <c r="B356" s="964" t="s">
        <v>1099</v>
      </c>
      <c r="C356" s="1162">
        <f t="shared" si="43"/>
        <v>69</v>
      </c>
      <c r="D356" s="1162">
        <f t="shared" si="44"/>
        <v>208</v>
      </c>
      <c r="E356" s="1162">
        <f t="shared" si="45"/>
        <v>191</v>
      </c>
      <c r="F356" s="963"/>
      <c r="H356" s="996" t="s">
        <v>1099</v>
      </c>
      <c r="I356" s="997">
        <v>13</v>
      </c>
      <c r="J356" s="952">
        <v>7</v>
      </c>
      <c r="K356" s="994">
        <v>18</v>
      </c>
      <c r="L356" s="995">
        <v>41</v>
      </c>
      <c r="M356" s="952">
        <v>142</v>
      </c>
      <c r="N356" s="1055">
        <v>114</v>
      </c>
      <c r="O356" s="997">
        <v>15</v>
      </c>
      <c r="P356" s="952">
        <v>59</v>
      </c>
      <c r="Q356" s="994">
        <v>59</v>
      </c>
    </row>
    <row r="357" spans="1:20" s="973" customFormat="1" ht="20.25" customHeight="1" outlineLevel="1" thickBot="1">
      <c r="B357" s="1017" t="s">
        <v>367</v>
      </c>
      <c r="C357" s="1019">
        <f>SUM(C345:C356)</f>
        <v>804</v>
      </c>
      <c r="D357" s="1019">
        <f>SUM(D345:D356)</f>
        <v>2388</v>
      </c>
      <c r="E357" s="1019">
        <f>SUM(E345:E356)</f>
        <v>1037</v>
      </c>
      <c r="F357" s="958"/>
      <c r="H357" s="1016" t="s">
        <v>453</v>
      </c>
      <c r="I357" s="1024">
        <f t="shared" ref="I357:Q357" si="46">SUM(I345:I356)</f>
        <v>167</v>
      </c>
      <c r="J357" s="1025">
        <f t="shared" si="46"/>
        <v>315</v>
      </c>
      <c r="K357" s="1026">
        <f t="shared" si="46"/>
        <v>134</v>
      </c>
      <c r="L357" s="1051">
        <f t="shared" si="46"/>
        <v>471</v>
      </c>
      <c r="M357" s="1025">
        <f t="shared" si="46"/>
        <v>1617</v>
      </c>
      <c r="N357" s="1056">
        <f t="shared" si="46"/>
        <v>618</v>
      </c>
      <c r="O357" s="1024">
        <f t="shared" si="46"/>
        <v>166</v>
      </c>
      <c r="P357" s="1025">
        <f t="shared" si="46"/>
        <v>456</v>
      </c>
      <c r="Q357" s="1026">
        <f t="shared" si="46"/>
        <v>285</v>
      </c>
    </row>
    <row r="358" spans="1:20" ht="20.25" customHeight="1" outlineLevel="1">
      <c r="B358" s="966" t="s">
        <v>204</v>
      </c>
      <c r="C358" s="1059" t="s">
        <v>1268</v>
      </c>
      <c r="D358" s="1059" t="s">
        <v>1269</v>
      </c>
      <c r="E358" s="1059" t="s">
        <v>1483</v>
      </c>
      <c r="F358" s="971"/>
      <c r="R358" s="973"/>
      <c r="S358" s="973"/>
      <c r="T358" s="973"/>
    </row>
    <row r="359" spans="1:20" s="973" customFormat="1" ht="20.25" customHeight="1" thickBot="1">
      <c r="C359" s="958"/>
      <c r="D359" s="958"/>
      <c r="E359" s="958"/>
      <c r="F359" s="958"/>
      <c r="H359" s="911"/>
      <c r="I359" s="911"/>
      <c r="J359" s="911"/>
      <c r="M359" s="911"/>
    </row>
    <row r="360" spans="1:20" ht="20.25" customHeight="1">
      <c r="A360" s="960" t="s">
        <v>2313</v>
      </c>
      <c r="B360" s="939" t="s">
        <v>2602</v>
      </c>
      <c r="G360" s="973"/>
      <c r="H360" s="996" t="s">
        <v>713</v>
      </c>
      <c r="I360" s="1484" t="s">
        <v>257</v>
      </c>
      <c r="J360" s="1485"/>
      <c r="K360" s="1486"/>
      <c r="L360" s="1495" t="s">
        <v>688</v>
      </c>
      <c r="M360" s="1485"/>
      <c r="N360" s="1496"/>
      <c r="O360" s="1478" t="s">
        <v>387</v>
      </c>
      <c r="P360" s="1479"/>
      <c r="Q360" s="1480"/>
      <c r="R360" s="973"/>
      <c r="S360" s="973"/>
      <c r="T360" s="973"/>
    </row>
    <row r="361" spans="1:20" ht="20.25" customHeight="1" outlineLevel="1">
      <c r="A361" s="973"/>
      <c r="B361" s="1017" t="s">
        <v>498</v>
      </c>
      <c r="C361" s="954" t="s">
        <v>369</v>
      </c>
      <c r="D361" s="954" t="s">
        <v>499</v>
      </c>
      <c r="E361" s="1027" t="s">
        <v>366</v>
      </c>
      <c r="F361" s="988"/>
      <c r="G361" s="963"/>
      <c r="H361" s="1021" t="s">
        <v>1492</v>
      </c>
      <c r="I361" s="1022" t="s">
        <v>369</v>
      </c>
      <c r="J361" s="1017" t="s">
        <v>499</v>
      </c>
      <c r="K361" s="1023" t="s">
        <v>372</v>
      </c>
      <c r="L361" s="1050" t="s">
        <v>369</v>
      </c>
      <c r="M361" s="1017" t="s">
        <v>499</v>
      </c>
      <c r="N361" s="1016" t="s">
        <v>372</v>
      </c>
      <c r="O361" s="1022" t="s">
        <v>369</v>
      </c>
      <c r="P361" s="1017" t="s">
        <v>499</v>
      </c>
      <c r="Q361" s="1023" t="s">
        <v>372</v>
      </c>
    </row>
    <row r="362" spans="1:20" ht="20.25" customHeight="1" outlineLevel="1">
      <c r="A362" s="973"/>
      <c r="B362" s="964" t="s">
        <v>514</v>
      </c>
      <c r="C362" s="1162">
        <f t="shared" ref="C362:E369" si="47">I362+L362+O362</f>
        <v>48</v>
      </c>
      <c r="D362" s="1162">
        <f t="shared" ref="D362:E363" si="48">J362+M362+P362</f>
        <v>79</v>
      </c>
      <c r="E362" s="1162">
        <f t="shared" si="48"/>
        <v>66</v>
      </c>
      <c r="F362" s="974"/>
      <c r="H362" s="996" t="s">
        <v>514</v>
      </c>
      <c r="I362" s="997">
        <v>19</v>
      </c>
      <c r="J362" s="952">
        <v>8</v>
      </c>
      <c r="K362" s="994">
        <v>18</v>
      </c>
      <c r="L362" s="995">
        <v>25</v>
      </c>
      <c r="M362" s="952">
        <v>36</v>
      </c>
      <c r="N362" s="1052">
        <v>47</v>
      </c>
      <c r="O362" s="997">
        <v>4</v>
      </c>
      <c r="P362" s="952">
        <v>35</v>
      </c>
      <c r="Q362" s="994">
        <v>1</v>
      </c>
    </row>
    <row r="363" spans="1:20" ht="20.25" customHeight="1" outlineLevel="1">
      <c r="A363" s="973"/>
      <c r="B363" s="964" t="s">
        <v>210</v>
      </c>
      <c r="C363" s="1162">
        <f t="shared" si="47"/>
        <v>49</v>
      </c>
      <c r="D363" s="1162">
        <f t="shared" si="48"/>
        <v>75</v>
      </c>
      <c r="E363" s="1162">
        <f t="shared" si="48"/>
        <v>9</v>
      </c>
      <c r="F363" s="987"/>
      <c r="H363" s="996" t="s">
        <v>210</v>
      </c>
      <c r="I363" s="997">
        <v>15</v>
      </c>
      <c r="J363" s="952">
        <v>13</v>
      </c>
      <c r="K363" s="994">
        <v>7</v>
      </c>
      <c r="L363" s="995">
        <v>6</v>
      </c>
      <c r="M363" s="952">
        <v>9</v>
      </c>
      <c r="N363" s="1052">
        <v>2</v>
      </c>
      <c r="O363" s="997">
        <v>28</v>
      </c>
      <c r="P363" s="952">
        <v>53</v>
      </c>
      <c r="Q363" s="994">
        <v>0</v>
      </c>
    </row>
    <row r="364" spans="1:20" ht="20.25" customHeight="1" outlineLevel="1">
      <c r="A364" s="973"/>
      <c r="B364" s="964" t="s">
        <v>814</v>
      </c>
      <c r="C364" s="1162">
        <f t="shared" si="47"/>
        <v>80</v>
      </c>
      <c r="D364" s="1162">
        <f t="shared" ref="D364:D365" si="49">J364+M364+P364</f>
        <v>143</v>
      </c>
      <c r="E364" s="1162">
        <f t="shared" ref="E364:E365" si="50">K364+N364+Q364</f>
        <v>76</v>
      </c>
      <c r="F364" s="987"/>
      <c r="H364" s="996" t="s">
        <v>814</v>
      </c>
      <c r="I364" s="997">
        <v>21</v>
      </c>
      <c r="J364" s="952">
        <v>6</v>
      </c>
      <c r="K364" s="994">
        <v>16</v>
      </c>
      <c r="L364" s="995">
        <v>22</v>
      </c>
      <c r="M364" s="952">
        <v>47</v>
      </c>
      <c r="N364" s="1052">
        <v>51</v>
      </c>
      <c r="O364" s="997">
        <v>37</v>
      </c>
      <c r="P364" s="952">
        <v>90</v>
      </c>
      <c r="Q364" s="994">
        <v>9</v>
      </c>
    </row>
    <row r="365" spans="1:20" ht="20.25" customHeight="1" outlineLevel="1">
      <c r="A365" s="973"/>
      <c r="B365" s="964" t="s">
        <v>815</v>
      </c>
      <c r="C365" s="1162">
        <f t="shared" si="47"/>
        <v>31</v>
      </c>
      <c r="D365" s="1162">
        <f t="shared" si="49"/>
        <v>39</v>
      </c>
      <c r="E365" s="1162">
        <f t="shared" si="50"/>
        <v>18</v>
      </c>
      <c r="F365" s="974"/>
      <c r="H365" s="996" t="s">
        <v>815</v>
      </c>
      <c r="I365" s="997">
        <v>14</v>
      </c>
      <c r="J365" s="952">
        <v>8</v>
      </c>
      <c r="K365" s="994">
        <v>8</v>
      </c>
      <c r="L365" s="995">
        <v>7</v>
      </c>
      <c r="M365" s="952">
        <v>5</v>
      </c>
      <c r="N365" s="1052">
        <v>10</v>
      </c>
      <c r="O365" s="997">
        <v>10</v>
      </c>
      <c r="P365" s="952">
        <v>26</v>
      </c>
      <c r="Q365" s="994">
        <v>0</v>
      </c>
    </row>
    <row r="366" spans="1:20" ht="20.25" customHeight="1" outlineLevel="1">
      <c r="A366" s="973"/>
      <c r="B366" s="964" t="s">
        <v>816</v>
      </c>
      <c r="C366" s="1162">
        <f t="shared" si="47"/>
        <v>175</v>
      </c>
      <c r="D366" s="1162">
        <f t="shared" ref="D366:D368" si="51">J366+M366+P366</f>
        <v>367</v>
      </c>
      <c r="E366" s="1162">
        <f t="shared" ref="E366:E368" si="52">K366+N366+Q366</f>
        <v>87</v>
      </c>
      <c r="F366" s="987"/>
      <c r="H366" s="996" t="s">
        <v>816</v>
      </c>
      <c r="I366" s="997">
        <v>144</v>
      </c>
      <c r="J366" s="952">
        <v>295</v>
      </c>
      <c r="K366" s="994">
        <v>14</v>
      </c>
      <c r="L366" s="995">
        <v>23</v>
      </c>
      <c r="M366" s="952">
        <v>44</v>
      </c>
      <c r="N366" s="1052">
        <v>60</v>
      </c>
      <c r="O366" s="997">
        <v>8</v>
      </c>
      <c r="P366" s="952">
        <v>28</v>
      </c>
      <c r="Q366" s="994">
        <v>13</v>
      </c>
    </row>
    <row r="367" spans="1:20" ht="20.25" customHeight="1" outlineLevel="1">
      <c r="A367" s="973"/>
      <c r="B367" s="964" t="s">
        <v>817</v>
      </c>
      <c r="C367" s="1163">
        <f t="shared" si="47"/>
        <v>32</v>
      </c>
      <c r="D367" s="1163">
        <f t="shared" si="51"/>
        <v>51</v>
      </c>
      <c r="E367" s="1163">
        <f t="shared" si="52"/>
        <v>30</v>
      </c>
      <c r="F367" s="975"/>
      <c r="H367" s="996" t="s">
        <v>817</v>
      </c>
      <c r="I367" s="997">
        <v>11</v>
      </c>
      <c r="J367" s="952">
        <v>6</v>
      </c>
      <c r="K367" s="994">
        <v>16</v>
      </c>
      <c r="L367" s="995">
        <v>16</v>
      </c>
      <c r="M367" s="952">
        <v>41</v>
      </c>
      <c r="N367" s="1052">
        <v>13</v>
      </c>
      <c r="O367" s="997">
        <v>5</v>
      </c>
      <c r="P367" s="952">
        <v>4</v>
      </c>
      <c r="Q367" s="994">
        <v>1</v>
      </c>
    </row>
    <row r="368" spans="1:20" ht="20.25" customHeight="1" outlineLevel="1">
      <c r="A368" s="973"/>
      <c r="B368" s="964" t="s">
        <v>405</v>
      </c>
      <c r="C368" s="1163">
        <f t="shared" si="47"/>
        <v>22</v>
      </c>
      <c r="D368" s="1163">
        <f t="shared" si="51"/>
        <v>24</v>
      </c>
      <c r="E368" s="1163">
        <f t="shared" si="52"/>
        <v>52</v>
      </c>
      <c r="F368" s="975"/>
      <c r="H368" s="996" t="s">
        <v>405</v>
      </c>
      <c r="I368" s="997">
        <v>11</v>
      </c>
      <c r="J368" s="952">
        <v>15</v>
      </c>
      <c r="K368" s="994">
        <v>22</v>
      </c>
      <c r="L368" s="995">
        <v>11</v>
      </c>
      <c r="M368" s="952">
        <v>9</v>
      </c>
      <c r="N368" s="1052">
        <v>30</v>
      </c>
      <c r="O368" s="997">
        <v>0</v>
      </c>
      <c r="P368" s="952">
        <v>0</v>
      </c>
      <c r="Q368" s="994">
        <v>0</v>
      </c>
    </row>
    <row r="369" spans="1:17" ht="20.25" customHeight="1" outlineLevel="1">
      <c r="A369" s="973"/>
      <c r="B369" s="964" t="s">
        <v>406</v>
      </c>
      <c r="C369" s="1163">
        <f t="shared" si="47"/>
        <v>23</v>
      </c>
      <c r="D369" s="1163">
        <f t="shared" si="47"/>
        <v>38</v>
      </c>
      <c r="E369" s="1163">
        <f t="shared" si="47"/>
        <v>6</v>
      </c>
      <c r="F369" s="987"/>
      <c r="H369" s="996" t="s">
        <v>406</v>
      </c>
      <c r="I369" s="997">
        <v>16</v>
      </c>
      <c r="J369" s="952">
        <v>24</v>
      </c>
      <c r="K369" s="994">
        <v>4</v>
      </c>
      <c r="L369" s="995">
        <v>7</v>
      </c>
      <c r="M369" s="952">
        <v>14</v>
      </c>
      <c r="N369" s="1052">
        <v>2</v>
      </c>
      <c r="O369" s="997">
        <v>0</v>
      </c>
      <c r="P369" s="952">
        <v>0</v>
      </c>
      <c r="Q369" s="994">
        <v>0</v>
      </c>
    </row>
    <row r="370" spans="1:17" ht="20.25" customHeight="1" outlineLevel="1">
      <c r="A370" s="973"/>
      <c r="B370" s="964" t="s">
        <v>407</v>
      </c>
      <c r="C370" s="1163">
        <f t="shared" ref="C370:C371" si="53">I370+L370+O370</f>
        <v>18</v>
      </c>
      <c r="D370" s="1163">
        <f t="shared" ref="D370:D371" si="54">J370+M370+P370</f>
        <v>17</v>
      </c>
      <c r="E370" s="1163">
        <f t="shared" ref="E370:E371" si="55">K370+N370+Q370</f>
        <v>36</v>
      </c>
      <c r="F370" s="975"/>
      <c r="H370" s="996" t="s">
        <v>407</v>
      </c>
      <c r="I370" s="997">
        <v>8</v>
      </c>
      <c r="J370" s="952">
        <v>5</v>
      </c>
      <c r="K370" s="994">
        <v>14</v>
      </c>
      <c r="L370" s="995">
        <v>7</v>
      </c>
      <c r="M370" s="952">
        <v>6</v>
      </c>
      <c r="N370" s="1053">
        <v>22</v>
      </c>
      <c r="O370" s="997">
        <v>3</v>
      </c>
      <c r="P370" s="952">
        <v>6</v>
      </c>
      <c r="Q370" s="994">
        <v>0</v>
      </c>
    </row>
    <row r="371" spans="1:17" ht="20.25" customHeight="1" outlineLevel="1">
      <c r="A371" s="973"/>
      <c r="B371" s="964" t="s">
        <v>408</v>
      </c>
      <c r="C371" s="1162">
        <f t="shared" si="53"/>
        <v>45</v>
      </c>
      <c r="D371" s="1162">
        <f t="shared" si="54"/>
        <v>188</v>
      </c>
      <c r="E371" s="1162">
        <f t="shared" si="55"/>
        <v>88</v>
      </c>
      <c r="F371" s="975"/>
      <c r="H371" s="996" t="s">
        <v>408</v>
      </c>
      <c r="I371" s="997">
        <v>5</v>
      </c>
      <c r="J371" s="952">
        <v>4</v>
      </c>
      <c r="K371" s="994">
        <v>2</v>
      </c>
      <c r="L371" s="995">
        <v>40</v>
      </c>
      <c r="M371" s="952">
        <v>184</v>
      </c>
      <c r="N371" s="1053">
        <v>86</v>
      </c>
      <c r="O371" s="997">
        <v>0</v>
      </c>
      <c r="P371" s="952">
        <v>0</v>
      </c>
      <c r="Q371" s="994">
        <v>0</v>
      </c>
    </row>
    <row r="372" spans="1:17" ht="20.25" customHeight="1" outlineLevel="1">
      <c r="A372" s="973"/>
      <c r="B372" s="996" t="s">
        <v>409</v>
      </c>
      <c r="C372" s="1162">
        <f t="shared" ref="C372:C373" si="56">I372+L372+O372</f>
        <v>22</v>
      </c>
      <c r="D372" s="1162">
        <f t="shared" ref="D372:D373" si="57">J372+M372+P372</f>
        <v>61</v>
      </c>
      <c r="E372" s="1162">
        <f t="shared" ref="E372:E373" si="58">K372+N372+Q372</f>
        <v>18</v>
      </c>
      <c r="F372" s="960"/>
      <c r="H372" s="996" t="s">
        <v>409</v>
      </c>
      <c r="I372" s="997">
        <v>8</v>
      </c>
      <c r="J372" s="952">
        <v>4</v>
      </c>
      <c r="K372" s="994">
        <v>5</v>
      </c>
      <c r="L372" s="995">
        <v>13</v>
      </c>
      <c r="M372" s="952">
        <v>55</v>
      </c>
      <c r="N372" s="1054">
        <v>13</v>
      </c>
      <c r="O372" s="997">
        <v>1</v>
      </c>
      <c r="P372" s="952">
        <v>2</v>
      </c>
      <c r="Q372" s="994">
        <v>0</v>
      </c>
    </row>
    <row r="373" spans="1:17" ht="20.25" customHeight="1" outlineLevel="1">
      <c r="A373" s="973"/>
      <c r="B373" s="964" t="s">
        <v>1099</v>
      </c>
      <c r="C373" s="1162">
        <f t="shared" si="56"/>
        <v>44</v>
      </c>
      <c r="D373" s="1162">
        <f t="shared" si="57"/>
        <v>62</v>
      </c>
      <c r="E373" s="1162">
        <f t="shared" si="58"/>
        <v>211</v>
      </c>
      <c r="F373" s="974"/>
      <c r="H373" s="996" t="s">
        <v>1099</v>
      </c>
      <c r="I373" s="997">
        <v>18</v>
      </c>
      <c r="J373" s="952">
        <v>19</v>
      </c>
      <c r="K373" s="994">
        <v>149</v>
      </c>
      <c r="L373" s="995">
        <v>26</v>
      </c>
      <c r="M373" s="952">
        <v>43</v>
      </c>
      <c r="N373" s="1055">
        <v>62</v>
      </c>
      <c r="O373" s="997">
        <v>0</v>
      </c>
      <c r="P373" s="952">
        <v>0</v>
      </c>
      <c r="Q373" s="994">
        <v>0</v>
      </c>
    </row>
    <row r="374" spans="1:17" ht="20.25" customHeight="1" outlineLevel="1" thickBot="1">
      <c r="A374" s="973"/>
      <c r="B374" s="1017" t="s">
        <v>367</v>
      </c>
      <c r="C374" s="1028">
        <f t="shared" ref="C374:E374" si="59">I374+L374+O374</f>
        <v>589</v>
      </c>
      <c r="D374" s="1028">
        <f t="shared" si="59"/>
        <v>1144</v>
      </c>
      <c r="E374" s="1028">
        <f t="shared" si="59"/>
        <v>697</v>
      </c>
      <c r="F374" s="978"/>
      <c r="H374" s="1016" t="s">
        <v>453</v>
      </c>
      <c r="I374" s="1024">
        <f t="shared" ref="I374:Q374" si="60">SUM(I362:I373)</f>
        <v>290</v>
      </c>
      <c r="J374" s="1025">
        <f t="shared" si="60"/>
        <v>407</v>
      </c>
      <c r="K374" s="1026">
        <f t="shared" si="60"/>
        <v>275</v>
      </c>
      <c r="L374" s="1051">
        <f t="shared" si="60"/>
        <v>203</v>
      </c>
      <c r="M374" s="1025">
        <f t="shared" si="60"/>
        <v>493</v>
      </c>
      <c r="N374" s="1056">
        <f t="shared" si="60"/>
        <v>398</v>
      </c>
      <c r="O374" s="1024">
        <f t="shared" si="60"/>
        <v>96</v>
      </c>
      <c r="P374" s="1025">
        <f t="shared" si="60"/>
        <v>244</v>
      </c>
      <c r="Q374" s="1026">
        <f t="shared" si="60"/>
        <v>24</v>
      </c>
    </row>
    <row r="375" spans="1:17" ht="30" outlineLevel="1">
      <c r="B375" s="979" t="s">
        <v>2612</v>
      </c>
      <c r="C375" s="967" t="s">
        <v>1268</v>
      </c>
      <c r="D375" s="967" t="s">
        <v>1269</v>
      </c>
      <c r="E375" s="967" t="s">
        <v>1483</v>
      </c>
      <c r="F375" s="971"/>
    </row>
    <row r="376" spans="1:17" ht="16.5" thickBot="1">
      <c r="A376" s="911"/>
    </row>
    <row r="377" spans="1:17" ht="20.25" customHeight="1">
      <c r="A377" s="960" t="s">
        <v>2314</v>
      </c>
      <c r="B377" s="939" t="s">
        <v>2632</v>
      </c>
      <c r="G377" s="996" t="s">
        <v>713</v>
      </c>
      <c r="H377" s="1478" t="s">
        <v>2659</v>
      </c>
      <c r="I377" s="1479"/>
      <c r="J377" s="1480"/>
      <c r="K377" s="1478" t="s">
        <v>2660</v>
      </c>
      <c r="L377" s="1479"/>
      <c r="M377" s="1480"/>
    </row>
    <row r="378" spans="1:17" ht="20.25" customHeight="1" outlineLevel="1">
      <c r="B378" s="1017" t="s">
        <v>498</v>
      </c>
      <c r="C378" s="954" t="s">
        <v>369</v>
      </c>
      <c r="D378" s="1027" t="s">
        <v>499</v>
      </c>
      <c r="E378" s="988"/>
      <c r="G378" s="1021" t="s">
        <v>1492</v>
      </c>
      <c r="H378" s="1107" t="s">
        <v>314</v>
      </c>
      <c r="I378" s="1115" t="s">
        <v>2689</v>
      </c>
      <c r="J378" s="1108" t="s">
        <v>2661</v>
      </c>
      <c r="K378" s="1022" t="s">
        <v>369</v>
      </c>
      <c r="L378" s="1017" t="s">
        <v>499</v>
      </c>
      <c r="M378" s="1108" t="s">
        <v>2661</v>
      </c>
    </row>
    <row r="379" spans="1:17" ht="20.25" customHeight="1" outlineLevel="1">
      <c r="B379" s="964" t="s">
        <v>514</v>
      </c>
      <c r="C379" s="1162">
        <f t="shared" ref="C379:C384" si="61">H379+K379</f>
        <v>811</v>
      </c>
      <c r="D379" s="1164">
        <f t="shared" ref="D379:D384" si="62">I379+J379+L379+M379</f>
        <v>115975</v>
      </c>
      <c r="E379" s="1104"/>
      <c r="G379" s="996" t="s">
        <v>514</v>
      </c>
      <c r="H379" s="997">
        <v>786</v>
      </c>
      <c r="I379" s="952">
        <v>115542</v>
      </c>
      <c r="J379" s="1114">
        <v>147</v>
      </c>
      <c r="K379" s="997">
        <v>25</v>
      </c>
      <c r="L379" s="952">
        <v>275</v>
      </c>
      <c r="M379" s="1114">
        <v>11</v>
      </c>
    </row>
    <row r="380" spans="1:17" ht="20.25" customHeight="1" outlineLevel="1">
      <c r="B380" s="964" t="s">
        <v>210</v>
      </c>
      <c r="C380" s="1162">
        <f t="shared" si="61"/>
        <v>998</v>
      </c>
      <c r="D380" s="1164">
        <f t="shared" si="62"/>
        <v>178330</v>
      </c>
      <c r="E380" s="1104"/>
      <c r="G380" s="996" t="s">
        <v>210</v>
      </c>
      <c r="H380" s="997">
        <v>984</v>
      </c>
      <c r="I380" s="952">
        <v>178104</v>
      </c>
      <c r="J380" s="1114">
        <v>181</v>
      </c>
      <c r="K380" s="997">
        <v>14</v>
      </c>
      <c r="L380" s="952">
        <v>42</v>
      </c>
      <c r="M380" s="1114">
        <v>3</v>
      </c>
    </row>
    <row r="381" spans="1:17" ht="20.25" customHeight="1" outlineLevel="1">
      <c r="B381" s="964" t="s">
        <v>814</v>
      </c>
      <c r="C381" s="1162">
        <f t="shared" si="61"/>
        <v>1580</v>
      </c>
      <c r="D381" s="1164">
        <f t="shared" si="62"/>
        <v>298868</v>
      </c>
      <c r="E381" s="1104"/>
      <c r="G381" s="996" t="s">
        <v>814</v>
      </c>
      <c r="H381" s="997">
        <v>1206</v>
      </c>
      <c r="I381" s="952">
        <v>270144</v>
      </c>
      <c r="J381" s="1114">
        <v>224</v>
      </c>
      <c r="K381" s="997">
        <v>374</v>
      </c>
      <c r="L381" s="952">
        <v>28424</v>
      </c>
      <c r="M381" s="1114">
        <v>76</v>
      </c>
    </row>
    <row r="382" spans="1:17" ht="20.25" customHeight="1" outlineLevel="1">
      <c r="B382" s="964" t="s">
        <v>815</v>
      </c>
      <c r="C382" s="1162">
        <f t="shared" si="61"/>
        <v>1458</v>
      </c>
      <c r="D382" s="1164">
        <f t="shared" si="62"/>
        <v>218395</v>
      </c>
      <c r="E382" s="1104"/>
      <c r="G382" s="996" t="s">
        <v>815</v>
      </c>
      <c r="H382" s="997">
        <v>1044</v>
      </c>
      <c r="I382" s="952">
        <v>187920</v>
      </c>
      <c r="J382" s="1114">
        <v>180</v>
      </c>
      <c r="K382" s="997">
        <v>414</v>
      </c>
      <c r="L382" s="952">
        <v>30222</v>
      </c>
      <c r="M382" s="1114">
        <v>73</v>
      </c>
    </row>
    <row r="383" spans="1:17" ht="20.25" customHeight="1" outlineLevel="1">
      <c r="B383" s="964" t="s">
        <v>816</v>
      </c>
      <c r="C383" s="1162">
        <f t="shared" si="61"/>
        <v>1436</v>
      </c>
      <c r="D383" s="1164">
        <f t="shared" si="62"/>
        <v>179856</v>
      </c>
      <c r="E383" s="1104"/>
      <c r="G383" s="996" t="s">
        <v>816</v>
      </c>
      <c r="H383" s="997">
        <v>905</v>
      </c>
      <c r="I383" s="952">
        <v>142990</v>
      </c>
      <c r="J383" s="1114">
        <v>158</v>
      </c>
      <c r="K383" s="997">
        <v>531</v>
      </c>
      <c r="L383" s="952">
        <v>36639</v>
      </c>
      <c r="M383" s="1114">
        <v>69</v>
      </c>
    </row>
    <row r="384" spans="1:17" ht="20.25" customHeight="1" outlineLevel="1">
      <c r="B384" s="964" t="s">
        <v>817</v>
      </c>
      <c r="C384" s="1162">
        <f t="shared" si="61"/>
        <v>831</v>
      </c>
      <c r="D384" s="1164">
        <f t="shared" si="62"/>
        <v>105378</v>
      </c>
      <c r="E384" s="1104"/>
      <c r="G384" s="996" t="s">
        <v>817</v>
      </c>
      <c r="H384" s="997">
        <v>762</v>
      </c>
      <c r="I384" s="952">
        <v>103632</v>
      </c>
      <c r="J384" s="1114">
        <v>136</v>
      </c>
      <c r="K384" s="997">
        <v>69</v>
      </c>
      <c r="L384" s="952">
        <v>1587</v>
      </c>
      <c r="M384" s="1114">
        <v>23</v>
      </c>
    </row>
    <row r="385" spans="1:15" ht="20.25" customHeight="1" outlineLevel="1">
      <c r="B385" s="964" t="s">
        <v>405</v>
      </c>
      <c r="C385" s="1162">
        <f t="shared" ref="C385:C390" si="63">H385+K385</f>
        <v>737</v>
      </c>
      <c r="D385" s="1164">
        <f t="shared" ref="D385:D390" si="64">I385+J385+L385+M385</f>
        <v>91959</v>
      </c>
      <c r="E385" s="1104"/>
      <c r="G385" s="996" t="s">
        <v>405</v>
      </c>
      <c r="H385" s="997">
        <v>682</v>
      </c>
      <c r="I385" s="952">
        <v>90706</v>
      </c>
      <c r="J385" s="1114">
        <v>133</v>
      </c>
      <c r="K385" s="997">
        <v>55</v>
      </c>
      <c r="L385" s="952">
        <v>1100</v>
      </c>
      <c r="M385" s="1114">
        <v>20</v>
      </c>
    </row>
    <row r="386" spans="1:15" ht="20.25" customHeight="1" outlineLevel="1">
      <c r="B386" s="964" t="s">
        <v>406</v>
      </c>
      <c r="C386" s="1162">
        <f t="shared" si="63"/>
        <v>729</v>
      </c>
      <c r="D386" s="1164">
        <f t="shared" si="64"/>
        <v>99868</v>
      </c>
      <c r="E386" s="1104"/>
      <c r="G386" s="996" t="s">
        <v>406</v>
      </c>
      <c r="H386" s="997">
        <v>676</v>
      </c>
      <c r="I386" s="952">
        <v>98696</v>
      </c>
      <c r="J386" s="1114">
        <v>146</v>
      </c>
      <c r="K386" s="997">
        <v>53</v>
      </c>
      <c r="L386" s="952">
        <v>1007</v>
      </c>
      <c r="M386" s="1114">
        <v>19</v>
      </c>
    </row>
    <row r="387" spans="1:15" ht="20.25" customHeight="1" outlineLevel="1">
      <c r="B387" s="964" t="s">
        <v>407</v>
      </c>
      <c r="C387" s="1162">
        <f t="shared" si="63"/>
        <v>914</v>
      </c>
      <c r="D387" s="1164">
        <f t="shared" si="64"/>
        <v>131432</v>
      </c>
      <c r="E387" s="1104"/>
      <c r="G387" s="996" t="s">
        <v>407</v>
      </c>
      <c r="H387" s="997">
        <v>699</v>
      </c>
      <c r="I387" s="952">
        <v>114636</v>
      </c>
      <c r="J387" s="1114">
        <v>164</v>
      </c>
      <c r="K387" s="997">
        <v>215</v>
      </c>
      <c r="L387" s="952">
        <v>16555</v>
      </c>
      <c r="M387" s="1114">
        <v>77</v>
      </c>
    </row>
    <row r="388" spans="1:15" ht="20.25" customHeight="1" outlineLevel="1">
      <c r="B388" s="964" t="s">
        <v>408</v>
      </c>
      <c r="C388" s="1162">
        <f t="shared" si="63"/>
        <v>815</v>
      </c>
      <c r="D388" s="1164">
        <f t="shared" si="64"/>
        <v>92797</v>
      </c>
      <c r="E388" s="1104"/>
      <c r="G388" s="996" t="s">
        <v>408</v>
      </c>
      <c r="H388" s="997">
        <v>628</v>
      </c>
      <c r="I388" s="952">
        <v>81012</v>
      </c>
      <c r="J388" s="1114">
        <v>129</v>
      </c>
      <c r="K388" s="997">
        <v>187</v>
      </c>
      <c r="L388" s="952">
        <v>11594</v>
      </c>
      <c r="M388" s="1114">
        <v>62</v>
      </c>
    </row>
    <row r="389" spans="1:15" ht="20.25" customHeight="1" outlineLevel="1">
      <c r="B389" s="996" t="s">
        <v>409</v>
      </c>
      <c r="C389" s="1162">
        <f t="shared" si="63"/>
        <v>1086</v>
      </c>
      <c r="D389" s="1164">
        <f t="shared" si="64"/>
        <v>129832</v>
      </c>
      <c r="E389" s="1104"/>
      <c r="G389" s="996" t="s">
        <v>409</v>
      </c>
      <c r="H389" s="997">
        <v>897</v>
      </c>
      <c r="I389" s="952">
        <v>120198</v>
      </c>
      <c r="J389" s="1114">
        <v>134</v>
      </c>
      <c r="K389" s="997">
        <v>189</v>
      </c>
      <c r="L389" s="952">
        <v>9450</v>
      </c>
      <c r="M389" s="1114">
        <v>50</v>
      </c>
    </row>
    <row r="390" spans="1:15" ht="20.25" customHeight="1" outlineLevel="1">
      <c r="B390" s="964" t="s">
        <v>1099</v>
      </c>
      <c r="C390" s="1162">
        <f t="shared" si="63"/>
        <v>938</v>
      </c>
      <c r="D390" s="1164">
        <f t="shared" si="64"/>
        <v>87364</v>
      </c>
      <c r="E390" s="1104"/>
      <c r="G390" s="996" t="s">
        <v>1099</v>
      </c>
      <c r="H390" s="997">
        <v>715</v>
      </c>
      <c r="I390" s="952">
        <v>76505</v>
      </c>
      <c r="J390" s="1114">
        <v>107</v>
      </c>
      <c r="K390" s="997">
        <v>223</v>
      </c>
      <c r="L390" s="952">
        <v>10704</v>
      </c>
      <c r="M390" s="1114">
        <v>48</v>
      </c>
    </row>
    <row r="391" spans="1:15" ht="20.25" customHeight="1" outlineLevel="1" thickBot="1">
      <c r="B391" s="1017" t="s">
        <v>367</v>
      </c>
      <c r="C391" s="954">
        <f>SUM(C379:C390)</f>
        <v>12333</v>
      </c>
      <c r="D391" s="954">
        <f>SUM(D379:D390)</f>
        <v>1730054</v>
      </c>
      <c r="E391" s="1104"/>
      <c r="G391" s="1016" t="s">
        <v>453</v>
      </c>
      <c r="H391" s="1024">
        <f t="shared" ref="H391:M391" si="65">SUM(H379:H390)</f>
        <v>9984</v>
      </c>
      <c r="I391" s="1025">
        <f t="shared" si="65"/>
        <v>1580085</v>
      </c>
      <c r="J391" s="1026">
        <f t="shared" si="65"/>
        <v>1839</v>
      </c>
      <c r="K391" s="1024">
        <f t="shared" si="65"/>
        <v>2349</v>
      </c>
      <c r="L391" s="1025">
        <f t="shared" si="65"/>
        <v>147599</v>
      </c>
      <c r="M391" s="1026">
        <f t="shared" si="65"/>
        <v>531</v>
      </c>
    </row>
    <row r="392" spans="1:15" ht="34.5" customHeight="1" outlineLevel="1">
      <c r="B392" s="979" t="s">
        <v>2795</v>
      </c>
      <c r="C392" s="1015" t="s">
        <v>2685</v>
      </c>
      <c r="D392" s="1106" t="s">
        <v>2688</v>
      </c>
      <c r="E392" s="1105"/>
    </row>
    <row r="394" spans="1:15" ht="20.25" customHeight="1" thickBot="1">
      <c r="A394" s="960" t="s">
        <v>2315</v>
      </c>
      <c r="B394" s="939" t="s">
        <v>2691</v>
      </c>
      <c r="F394" s="973"/>
      <c r="G394" s="973"/>
      <c r="H394" s="973"/>
      <c r="I394" s="973"/>
      <c r="J394" s="973"/>
      <c r="K394" s="973"/>
      <c r="L394" s="973"/>
      <c r="M394" s="973"/>
      <c r="N394" s="973"/>
      <c r="O394" s="973"/>
    </row>
    <row r="395" spans="1:15" ht="20.25" customHeight="1" outlineLevel="1">
      <c r="B395" s="1017" t="s">
        <v>498</v>
      </c>
      <c r="C395" s="954" t="s">
        <v>369</v>
      </c>
      <c r="D395" s="1027" t="s">
        <v>499</v>
      </c>
      <c r="E395" s="988"/>
      <c r="F395" s="958"/>
      <c r="G395" s="1016" t="s">
        <v>713</v>
      </c>
      <c r="H395" s="1500" t="s">
        <v>2687</v>
      </c>
      <c r="I395" s="1501"/>
      <c r="J395" s="1502"/>
      <c r="K395" s="1500" t="s">
        <v>2660</v>
      </c>
      <c r="L395" s="1501"/>
      <c r="M395" s="1502"/>
    </row>
    <row r="396" spans="1:15" ht="20.25" customHeight="1" outlineLevel="1">
      <c r="B396" s="964" t="s">
        <v>514</v>
      </c>
      <c r="C396" s="1162">
        <f t="shared" ref="C396:C401" si="66">H397+K397</f>
        <v>78</v>
      </c>
      <c r="D396" s="1164">
        <f t="shared" ref="D396:D401" si="67">I397+J397+L397+M397</f>
        <v>1874</v>
      </c>
      <c r="E396" s="1104"/>
      <c r="F396" s="973"/>
      <c r="G396" s="1021" t="s">
        <v>1492</v>
      </c>
      <c r="H396" s="1107" t="s">
        <v>314</v>
      </c>
      <c r="I396" s="1115" t="s">
        <v>2689</v>
      </c>
      <c r="J396" s="1108" t="s">
        <v>2661</v>
      </c>
      <c r="K396" s="1022" t="s">
        <v>369</v>
      </c>
      <c r="L396" s="1017" t="s">
        <v>499</v>
      </c>
      <c r="M396" s="1108" t="s">
        <v>2661</v>
      </c>
    </row>
    <row r="397" spans="1:15" ht="20.25" customHeight="1" outlineLevel="1">
      <c r="B397" s="964" t="s">
        <v>210</v>
      </c>
      <c r="C397" s="1162">
        <f t="shared" si="66"/>
        <v>52</v>
      </c>
      <c r="D397" s="1164">
        <f t="shared" si="67"/>
        <v>583</v>
      </c>
      <c r="E397" s="1104"/>
      <c r="F397" s="973"/>
      <c r="G397" s="996" t="s">
        <v>514</v>
      </c>
      <c r="H397" s="997">
        <v>77</v>
      </c>
      <c r="I397" s="952">
        <v>1848</v>
      </c>
      <c r="J397" s="1114">
        <v>24</v>
      </c>
      <c r="K397" s="997">
        <v>1</v>
      </c>
      <c r="L397" s="952">
        <v>1</v>
      </c>
      <c r="M397" s="1114">
        <v>1</v>
      </c>
    </row>
    <row r="398" spans="1:15" ht="20.25" customHeight="1" outlineLevel="1">
      <c r="B398" s="964" t="s">
        <v>814</v>
      </c>
      <c r="C398" s="1162">
        <f t="shared" si="66"/>
        <v>43</v>
      </c>
      <c r="D398" s="1164">
        <f t="shared" si="67"/>
        <v>660</v>
      </c>
      <c r="E398" s="1104"/>
      <c r="F398" s="973"/>
      <c r="G398" s="996" t="s">
        <v>210</v>
      </c>
      <c r="H398" s="997">
        <v>52</v>
      </c>
      <c r="I398" s="952">
        <v>572</v>
      </c>
      <c r="J398" s="1114">
        <v>11</v>
      </c>
      <c r="K398" s="997">
        <v>0</v>
      </c>
      <c r="L398" s="952">
        <v>0</v>
      </c>
      <c r="M398" s="1114">
        <v>0</v>
      </c>
    </row>
    <row r="399" spans="1:15" ht="20.25" customHeight="1" outlineLevel="1">
      <c r="B399" s="964" t="s">
        <v>815</v>
      </c>
      <c r="C399" s="1162">
        <f t="shared" si="66"/>
        <v>80</v>
      </c>
      <c r="D399" s="1164">
        <f t="shared" si="67"/>
        <v>1296</v>
      </c>
      <c r="E399" s="1104"/>
      <c r="F399" s="973"/>
      <c r="G399" s="996" t="s">
        <v>814</v>
      </c>
      <c r="H399" s="997">
        <v>43</v>
      </c>
      <c r="I399" s="952">
        <v>645</v>
      </c>
      <c r="J399" s="1114">
        <v>15</v>
      </c>
      <c r="K399" s="997">
        <v>0</v>
      </c>
      <c r="L399" s="952">
        <v>0</v>
      </c>
      <c r="M399" s="1114">
        <v>0</v>
      </c>
    </row>
    <row r="400" spans="1:15" ht="20.25" customHeight="1" outlineLevel="1">
      <c r="B400" s="964" t="s">
        <v>816</v>
      </c>
      <c r="C400" s="1162">
        <f t="shared" si="66"/>
        <v>56</v>
      </c>
      <c r="D400" s="1164">
        <f t="shared" si="67"/>
        <v>798</v>
      </c>
      <c r="E400" s="1104"/>
      <c r="F400" s="973"/>
      <c r="G400" s="996" t="s">
        <v>815</v>
      </c>
      <c r="H400" s="997">
        <v>80</v>
      </c>
      <c r="I400" s="952">
        <v>1280</v>
      </c>
      <c r="J400" s="1114">
        <v>16</v>
      </c>
      <c r="K400" s="997">
        <v>0</v>
      </c>
      <c r="L400" s="952">
        <v>0</v>
      </c>
      <c r="M400" s="1114">
        <v>0</v>
      </c>
    </row>
    <row r="401" spans="1:14" ht="20.25" customHeight="1" outlineLevel="1">
      <c r="B401" s="964" t="s">
        <v>817</v>
      </c>
      <c r="C401" s="1162">
        <f t="shared" si="66"/>
        <v>95</v>
      </c>
      <c r="D401" s="1164">
        <f t="shared" si="67"/>
        <v>1427</v>
      </c>
      <c r="E401" s="1104"/>
      <c r="F401" s="973"/>
      <c r="G401" s="996" t="s">
        <v>816</v>
      </c>
      <c r="H401" s="997">
        <v>56</v>
      </c>
      <c r="I401" s="952">
        <v>784</v>
      </c>
      <c r="J401" s="1114">
        <v>14</v>
      </c>
      <c r="K401" s="997">
        <v>0</v>
      </c>
      <c r="L401" s="952">
        <v>0</v>
      </c>
      <c r="M401" s="1114">
        <v>0</v>
      </c>
    </row>
    <row r="402" spans="1:14" ht="20.25" customHeight="1" outlineLevel="1">
      <c r="B402" s="964" t="s">
        <v>405</v>
      </c>
      <c r="C402" s="1162">
        <f t="shared" ref="C402:C407" si="68">H403+K403</f>
        <v>26</v>
      </c>
      <c r="D402" s="1164">
        <f t="shared" ref="D402:D407" si="69">I403+J403+L403+M403</f>
        <v>314</v>
      </c>
      <c r="E402" s="1104"/>
      <c r="F402" s="973"/>
      <c r="G402" s="996" t="s">
        <v>817</v>
      </c>
      <c r="H402" s="997">
        <v>94</v>
      </c>
      <c r="I402" s="952">
        <v>1410</v>
      </c>
      <c r="J402" s="1114">
        <v>15</v>
      </c>
      <c r="K402" s="997">
        <v>1</v>
      </c>
      <c r="L402" s="952">
        <v>1</v>
      </c>
      <c r="M402" s="1114">
        <v>1</v>
      </c>
    </row>
    <row r="403" spans="1:14" ht="20.25" customHeight="1" outlineLevel="1">
      <c r="B403" s="964" t="s">
        <v>406</v>
      </c>
      <c r="C403" s="1162">
        <f t="shared" si="68"/>
        <v>50</v>
      </c>
      <c r="D403" s="1164">
        <f t="shared" si="69"/>
        <v>714</v>
      </c>
      <c r="E403" s="1104"/>
      <c r="F403" s="973"/>
      <c r="G403" s="996" t="s">
        <v>405</v>
      </c>
      <c r="H403" s="997">
        <v>25</v>
      </c>
      <c r="I403" s="952">
        <v>300</v>
      </c>
      <c r="J403" s="1114">
        <v>12</v>
      </c>
      <c r="K403" s="997">
        <v>1</v>
      </c>
      <c r="L403" s="952">
        <v>1</v>
      </c>
      <c r="M403" s="1114">
        <v>1</v>
      </c>
    </row>
    <row r="404" spans="1:14" ht="20.25" customHeight="1" outlineLevel="1">
      <c r="B404" s="964" t="s">
        <v>407</v>
      </c>
      <c r="C404" s="1162">
        <f t="shared" si="68"/>
        <v>26</v>
      </c>
      <c r="D404" s="1164">
        <f t="shared" si="69"/>
        <v>297</v>
      </c>
      <c r="E404" s="1104"/>
      <c r="F404" s="973"/>
      <c r="G404" s="996" t="s">
        <v>406</v>
      </c>
      <c r="H404" s="997">
        <v>50</v>
      </c>
      <c r="I404" s="952">
        <v>700</v>
      </c>
      <c r="J404" s="1114">
        <v>14</v>
      </c>
      <c r="K404" s="997">
        <v>0</v>
      </c>
      <c r="L404" s="952">
        <v>0</v>
      </c>
      <c r="M404" s="1114">
        <v>0</v>
      </c>
    </row>
    <row r="405" spans="1:14" ht="20.25" customHeight="1" outlineLevel="1">
      <c r="B405" s="964" t="s">
        <v>408</v>
      </c>
      <c r="C405" s="1162">
        <f t="shared" si="68"/>
        <v>29</v>
      </c>
      <c r="D405" s="1164">
        <f t="shared" si="69"/>
        <v>570</v>
      </c>
      <c r="E405" s="1104"/>
      <c r="F405" s="973"/>
      <c r="G405" s="996" t="s">
        <v>407</v>
      </c>
      <c r="H405" s="997">
        <v>26</v>
      </c>
      <c r="I405" s="952">
        <v>286</v>
      </c>
      <c r="J405" s="1114">
        <v>11</v>
      </c>
      <c r="K405" s="997">
        <v>0</v>
      </c>
      <c r="L405" s="952">
        <v>0</v>
      </c>
      <c r="M405" s="1114">
        <v>0</v>
      </c>
    </row>
    <row r="406" spans="1:14" ht="20.25" customHeight="1" outlineLevel="1">
      <c r="B406" s="996" t="s">
        <v>409</v>
      </c>
      <c r="C406" s="1162">
        <f t="shared" si="68"/>
        <v>76</v>
      </c>
      <c r="D406" s="1164">
        <f t="shared" si="69"/>
        <v>1232</v>
      </c>
      <c r="E406" s="1104"/>
      <c r="F406" s="973"/>
      <c r="G406" s="996" t="s">
        <v>408</v>
      </c>
      <c r="H406" s="997">
        <v>29</v>
      </c>
      <c r="I406" s="952">
        <v>551</v>
      </c>
      <c r="J406" s="1114">
        <v>19</v>
      </c>
      <c r="K406" s="997">
        <v>0</v>
      </c>
      <c r="L406" s="952">
        <v>0</v>
      </c>
      <c r="M406" s="1114">
        <v>0</v>
      </c>
    </row>
    <row r="407" spans="1:14" ht="20.25" customHeight="1" outlineLevel="1">
      <c r="B407" s="964" t="s">
        <v>1099</v>
      </c>
      <c r="C407" s="1162">
        <f t="shared" si="68"/>
        <v>69</v>
      </c>
      <c r="D407" s="1164">
        <f t="shared" si="69"/>
        <v>521</v>
      </c>
      <c r="E407" s="1104"/>
      <c r="F407" s="973"/>
      <c r="G407" s="996" t="s">
        <v>409</v>
      </c>
      <c r="H407" s="997">
        <v>76</v>
      </c>
      <c r="I407" s="952">
        <v>1216</v>
      </c>
      <c r="J407" s="1114">
        <v>16</v>
      </c>
      <c r="K407" s="997">
        <v>0</v>
      </c>
      <c r="L407" s="952">
        <v>0</v>
      </c>
      <c r="M407" s="1114">
        <v>0</v>
      </c>
    </row>
    <row r="408" spans="1:14" ht="20.25" customHeight="1" outlineLevel="1">
      <c r="B408" s="1017" t="s">
        <v>367</v>
      </c>
      <c r="C408" s="1027">
        <f>SUM(C396:C407)</f>
        <v>680</v>
      </c>
      <c r="D408" s="1027">
        <f>SUM(D396:D407)</f>
        <v>10286</v>
      </c>
      <c r="E408" s="1104"/>
      <c r="F408" s="973"/>
      <c r="G408" s="996" t="s">
        <v>1099</v>
      </c>
      <c r="H408" s="997">
        <v>64</v>
      </c>
      <c r="I408" s="952">
        <v>512</v>
      </c>
      <c r="J408" s="1114">
        <v>8</v>
      </c>
      <c r="K408" s="997">
        <v>5</v>
      </c>
      <c r="L408" s="952">
        <v>0</v>
      </c>
      <c r="M408" s="1114">
        <v>1</v>
      </c>
    </row>
    <row r="409" spans="1:14" ht="38.25" customHeight="1" outlineLevel="1" thickBot="1">
      <c r="B409" s="979" t="s">
        <v>2795</v>
      </c>
      <c r="C409" s="1015" t="s">
        <v>2686</v>
      </c>
      <c r="D409" s="1142" t="s">
        <v>2688</v>
      </c>
      <c r="E409" s="1105"/>
      <c r="G409" s="1016" t="s">
        <v>453</v>
      </c>
      <c r="H409" s="1024">
        <f t="shared" ref="H409:M409" si="70">SUM(H397:H408)</f>
        <v>672</v>
      </c>
      <c r="I409" s="1025">
        <f t="shared" si="70"/>
        <v>10104</v>
      </c>
      <c r="J409" s="1026">
        <f t="shared" si="70"/>
        <v>175</v>
      </c>
      <c r="K409" s="1024">
        <f t="shared" si="70"/>
        <v>8</v>
      </c>
      <c r="L409" s="1025">
        <f t="shared" si="70"/>
        <v>3</v>
      </c>
      <c r="M409" s="1026">
        <f t="shared" si="70"/>
        <v>4</v>
      </c>
    </row>
    <row r="410" spans="1:14" ht="20.25" customHeight="1">
      <c r="C410" s="1012"/>
    </row>
    <row r="411" spans="1:14" ht="20.25" customHeight="1">
      <c r="A411" s="911" t="s">
        <v>2523</v>
      </c>
      <c r="B411" s="939" t="s">
        <v>2690</v>
      </c>
    </row>
    <row r="412" spans="1:14" ht="20.25" customHeight="1" outlineLevel="1">
      <c r="B412" s="1017" t="s">
        <v>498</v>
      </c>
      <c r="C412" s="1027" t="s">
        <v>499</v>
      </c>
      <c r="D412" s="1103" t="s">
        <v>2655</v>
      </c>
      <c r="H412" s="1044" t="s">
        <v>398</v>
      </c>
      <c r="I412" s="1045" t="s">
        <v>276</v>
      </c>
      <c r="J412" s="1498" t="s">
        <v>2599</v>
      </c>
      <c r="K412" s="1498"/>
      <c r="L412" s="1487" t="s">
        <v>2600</v>
      </c>
      <c r="M412" s="1487"/>
      <c r="N412" s="1487"/>
    </row>
    <row r="413" spans="1:14" ht="20.25" customHeight="1" outlineLevel="1">
      <c r="B413" s="964" t="s">
        <v>514</v>
      </c>
      <c r="C413" s="952">
        <v>33</v>
      </c>
      <c r="D413" s="952">
        <v>409</v>
      </c>
      <c r="G413" s="961"/>
      <c r="H413" s="1481" t="s">
        <v>2498</v>
      </c>
      <c r="I413" s="1499" t="s">
        <v>2499</v>
      </c>
      <c r="J413" s="1497" t="s">
        <v>2497</v>
      </c>
      <c r="K413" s="1497"/>
      <c r="L413" s="1488" t="s">
        <v>2663</v>
      </c>
      <c r="M413" s="1488"/>
      <c r="N413" s="1488"/>
    </row>
    <row r="414" spans="1:14" ht="20.25" customHeight="1" outlineLevel="1">
      <c r="B414" s="964" t="s">
        <v>210</v>
      </c>
      <c r="C414" s="952">
        <v>35</v>
      </c>
      <c r="D414" s="952">
        <v>229</v>
      </c>
      <c r="H414" s="1481"/>
      <c r="I414" s="1499"/>
      <c r="J414" s="1497"/>
      <c r="K414" s="1497"/>
      <c r="L414" s="1488"/>
      <c r="M414" s="1488"/>
      <c r="N414" s="1488"/>
    </row>
    <row r="415" spans="1:14" ht="20.25" customHeight="1" outlineLevel="1">
      <c r="B415" s="964" t="s">
        <v>814</v>
      </c>
      <c r="C415" s="952">
        <v>169</v>
      </c>
      <c r="D415" s="952">
        <v>990</v>
      </c>
      <c r="H415" s="1481"/>
      <c r="I415" s="1499"/>
      <c r="J415" s="1497"/>
      <c r="K415" s="1497"/>
      <c r="L415" s="1488"/>
      <c r="M415" s="1488"/>
      <c r="N415" s="1488"/>
    </row>
    <row r="416" spans="1:14" ht="20.25" customHeight="1" outlineLevel="1">
      <c r="B416" s="964" t="s">
        <v>815</v>
      </c>
      <c r="C416" s="952">
        <v>51</v>
      </c>
      <c r="D416" s="952">
        <v>255</v>
      </c>
      <c r="H416" s="1481"/>
      <c r="I416" s="1499"/>
      <c r="J416" s="1497"/>
      <c r="K416" s="1497"/>
      <c r="L416" s="1488"/>
      <c r="M416" s="1488"/>
      <c r="N416" s="1488"/>
    </row>
    <row r="417" spans="1:13" ht="20.25" customHeight="1" outlineLevel="1">
      <c r="B417" s="964" t="s">
        <v>816</v>
      </c>
      <c r="C417" s="952">
        <v>71</v>
      </c>
      <c r="D417" s="952">
        <v>368</v>
      </c>
      <c r="H417" s="1182" t="s">
        <v>2782</v>
      </c>
    </row>
    <row r="418" spans="1:13" ht="20.25" customHeight="1" outlineLevel="1">
      <c r="B418" s="964" t="s">
        <v>817</v>
      </c>
      <c r="C418" s="952">
        <v>14</v>
      </c>
      <c r="D418" s="952">
        <v>83</v>
      </c>
    </row>
    <row r="419" spans="1:13" ht="20.25" customHeight="1" outlineLevel="1">
      <c r="B419" s="964" t="s">
        <v>405</v>
      </c>
      <c r="C419" s="952">
        <v>60</v>
      </c>
      <c r="D419" s="952">
        <v>1369</v>
      </c>
    </row>
    <row r="420" spans="1:13" ht="20.25" customHeight="1" outlineLevel="1">
      <c r="B420" s="964" t="s">
        <v>406</v>
      </c>
      <c r="C420" s="952">
        <v>103</v>
      </c>
      <c r="D420" s="952">
        <v>642</v>
      </c>
    </row>
    <row r="421" spans="1:13" ht="20.25" customHeight="1" outlineLevel="1">
      <c r="B421" s="964" t="s">
        <v>407</v>
      </c>
      <c r="C421" s="952">
        <v>25</v>
      </c>
      <c r="D421" s="952">
        <v>192</v>
      </c>
    </row>
    <row r="422" spans="1:13" ht="20.25" customHeight="1" outlineLevel="1">
      <c r="B422" s="964" t="s">
        <v>408</v>
      </c>
      <c r="C422" s="952">
        <v>12</v>
      </c>
      <c r="D422" s="952">
        <v>1346</v>
      </c>
    </row>
    <row r="423" spans="1:13" ht="20.25" customHeight="1" outlineLevel="1">
      <c r="B423" s="964" t="s">
        <v>409</v>
      </c>
      <c r="C423" s="952">
        <v>8</v>
      </c>
      <c r="D423" s="952">
        <v>78</v>
      </c>
      <c r="E423" s="911" t="s">
        <v>2794</v>
      </c>
    </row>
    <row r="424" spans="1:13" ht="20.25" customHeight="1" outlineLevel="1">
      <c r="B424" s="964" t="s">
        <v>1099</v>
      </c>
      <c r="C424" s="952">
        <v>10</v>
      </c>
      <c r="D424" s="952">
        <v>171</v>
      </c>
    </row>
    <row r="425" spans="1:13" ht="20.25" customHeight="1" outlineLevel="1">
      <c r="B425" s="1017" t="s">
        <v>367</v>
      </c>
      <c r="C425" s="1020">
        <f>SUM(C413:C424)</f>
        <v>591</v>
      </c>
      <c r="D425" s="1020">
        <f>SUM(D413:D424)</f>
        <v>6132</v>
      </c>
    </row>
    <row r="426" spans="1:13" ht="20.25" customHeight="1" outlineLevel="1">
      <c r="B426" s="966" t="s">
        <v>2713</v>
      </c>
      <c r="C426" s="968" t="s">
        <v>2662</v>
      </c>
      <c r="D426" s="968" t="s">
        <v>1927</v>
      </c>
      <c r="E426" s="911" t="s">
        <v>2709</v>
      </c>
      <c r="F426" s="971"/>
    </row>
    <row r="428" spans="1:13" ht="20.25" customHeight="1">
      <c r="A428" s="960" t="s">
        <v>2524</v>
      </c>
      <c r="B428" s="939" t="s">
        <v>2706</v>
      </c>
    </row>
    <row r="429" spans="1:13" ht="20.25" customHeight="1" outlineLevel="1">
      <c r="B429" s="1017" t="s">
        <v>498</v>
      </c>
      <c r="C429" s="1103" t="s">
        <v>2655</v>
      </c>
      <c r="H429" s="1509" t="s">
        <v>713</v>
      </c>
      <c r="I429" s="1510"/>
      <c r="J429" s="1017" t="s">
        <v>2323</v>
      </c>
      <c r="K429" s="1017" t="s">
        <v>2211</v>
      </c>
      <c r="L429" s="1017" t="s">
        <v>211</v>
      </c>
      <c r="M429" s="1017" t="s">
        <v>387</v>
      </c>
    </row>
    <row r="430" spans="1:13" ht="20.25" customHeight="1" outlineLevel="1">
      <c r="B430" s="964" t="s">
        <v>514</v>
      </c>
      <c r="C430" s="1161">
        <f>J430+K430+L430+M430</f>
        <v>1004</v>
      </c>
      <c r="H430" s="1507" t="s">
        <v>514</v>
      </c>
      <c r="I430" s="1508"/>
      <c r="J430" s="904">
        <v>324</v>
      </c>
      <c r="K430" s="904">
        <v>164</v>
      </c>
      <c r="L430" s="904">
        <v>164</v>
      </c>
      <c r="M430" s="904">
        <v>352</v>
      </c>
    </row>
    <row r="431" spans="1:13" ht="20.25" customHeight="1" outlineLevel="1">
      <c r="B431" s="964" t="s">
        <v>210</v>
      </c>
      <c r="C431" s="1161">
        <f>J431+K431+L431+M431</f>
        <v>842</v>
      </c>
      <c r="H431" s="1507" t="s">
        <v>210</v>
      </c>
      <c r="I431" s="1508"/>
      <c r="J431" s="904">
        <v>301</v>
      </c>
      <c r="K431" s="904">
        <v>183</v>
      </c>
      <c r="L431" s="904">
        <v>4</v>
      </c>
      <c r="M431" s="904">
        <v>354</v>
      </c>
    </row>
    <row r="432" spans="1:13" ht="20.25" customHeight="1" outlineLevel="1">
      <c r="B432" s="964" t="s">
        <v>814</v>
      </c>
      <c r="C432" s="1161">
        <f t="shared" ref="C432:C441" si="71">J432+K432+L432+M432</f>
        <v>1256</v>
      </c>
      <c r="H432" s="1507" t="s">
        <v>814</v>
      </c>
      <c r="I432" s="1508"/>
      <c r="J432" s="983">
        <v>577</v>
      </c>
      <c r="K432" s="983">
        <v>136</v>
      </c>
      <c r="L432" s="983">
        <v>64</v>
      </c>
      <c r="M432" s="983">
        <v>479</v>
      </c>
    </row>
    <row r="433" spans="1:13" ht="20.25" customHeight="1" outlineLevel="1">
      <c r="B433" s="964" t="s">
        <v>815</v>
      </c>
      <c r="C433" s="1161">
        <f t="shared" si="71"/>
        <v>684</v>
      </c>
      <c r="H433" s="1507" t="s">
        <v>815</v>
      </c>
      <c r="I433" s="1508"/>
      <c r="J433" s="983">
        <v>219</v>
      </c>
      <c r="K433" s="983">
        <v>242</v>
      </c>
      <c r="L433" s="983">
        <v>163</v>
      </c>
      <c r="M433" s="983">
        <v>60</v>
      </c>
    </row>
    <row r="434" spans="1:13" ht="20.25" customHeight="1" outlineLevel="1">
      <c r="B434" s="964" t="s">
        <v>816</v>
      </c>
      <c r="C434" s="1161">
        <f t="shared" si="71"/>
        <v>1220</v>
      </c>
      <c r="H434" s="1507" t="s">
        <v>816</v>
      </c>
      <c r="I434" s="1508"/>
      <c r="J434" s="983">
        <v>434</v>
      </c>
      <c r="K434" s="983">
        <v>390</v>
      </c>
      <c r="L434" s="983">
        <v>11</v>
      </c>
      <c r="M434" s="983">
        <v>385</v>
      </c>
    </row>
    <row r="435" spans="1:13" ht="20.25" customHeight="1" outlineLevel="1">
      <c r="B435" s="964" t="s">
        <v>817</v>
      </c>
      <c r="C435" s="1161">
        <f t="shared" si="71"/>
        <v>856</v>
      </c>
      <c r="H435" s="1507" t="s">
        <v>817</v>
      </c>
      <c r="I435" s="1508"/>
      <c r="J435" s="983">
        <v>22</v>
      </c>
      <c r="K435" s="983">
        <v>214</v>
      </c>
      <c r="L435" s="983">
        <v>448</v>
      </c>
      <c r="M435" s="983">
        <v>172</v>
      </c>
    </row>
    <row r="436" spans="1:13" ht="20.25" customHeight="1" outlineLevel="1">
      <c r="B436" s="964" t="s">
        <v>405</v>
      </c>
      <c r="C436" s="1161">
        <f t="shared" si="71"/>
        <v>1110</v>
      </c>
      <c r="H436" s="1507" t="s">
        <v>405</v>
      </c>
      <c r="I436" s="1508"/>
      <c r="J436" s="983">
        <v>312</v>
      </c>
      <c r="K436" s="983">
        <v>99</v>
      </c>
      <c r="L436" s="983">
        <v>525</v>
      </c>
      <c r="M436" s="983">
        <v>174</v>
      </c>
    </row>
    <row r="437" spans="1:13" ht="20.25" customHeight="1" outlineLevel="1">
      <c r="B437" s="964" t="s">
        <v>406</v>
      </c>
      <c r="C437" s="1161">
        <f t="shared" si="71"/>
        <v>1509</v>
      </c>
      <c r="H437" s="1507" t="s">
        <v>406</v>
      </c>
      <c r="I437" s="1508"/>
      <c r="J437" s="983">
        <v>1033</v>
      </c>
      <c r="K437" s="983">
        <v>53</v>
      </c>
      <c r="L437" s="983">
        <v>159</v>
      </c>
      <c r="M437" s="983">
        <v>264</v>
      </c>
    </row>
    <row r="438" spans="1:13" ht="20.25" customHeight="1" outlineLevel="1">
      <c r="B438" s="964" t="s">
        <v>407</v>
      </c>
      <c r="C438" s="1161">
        <f t="shared" si="71"/>
        <v>1959</v>
      </c>
      <c r="H438" s="1507" t="s">
        <v>407</v>
      </c>
      <c r="I438" s="1508"/>
      <c r="J438" s="983">
        <v>831</v>
      </c>
      <c r="K438" s="983">
        <v>687</v>
      </c>
      <c r="L438" s="983">
        <v>250</v>
      </c>
      <c r="M438" s="983">
        <v>191</v>
      </c>
    </row>
    <row r="439" spans="1:13" ht="20.25" customHeight="1" outlineLevel="1">
      <c r="B439" s="964" t="s">
        <v>408</v>
      </c>
      <c r="C439" s="1161">
        <f t="shared" si="71"/>
        <v>1351</v>
      </c>
      <c r="H439" s="1507" t="s">
        <v>408</v>
      </c>
      <c r="I439" s="1508"/>
      <c r="J439" s="983">
        <v>631</v>
      </c>
      <c r="K439" s="983">
        <v>532</v>
      </c>
      <c r="L439" s="983">
        <v>131</v>
      </c>
      <c r="M439" s="983">
        <v>57</v>
      </c>
    </row>
    <row r="440" spans="1:13" ht="20.25" customHeight="1" outlineLevel="1">
      <c r="B440" s="964" t="s">
        <v>409</v>
      </c>
      <c r="C440" s="1161">
        <f t="shared" si="71"/>
        <v>1154</v>
      </c>
      <c r="H440" s="1507" t="s">
        <v>409</v>
      </c>
      <c r="I440" s="1508"/>
      <c r="J440" s="984">
        <v>305</v>
      </c>
      <c r="K440" s="984">
        <v>320</v>
      </c>
      <c r="L440" s="984">
        <v>339</v>
      </c>
      <c r="M440" s="984">
        <v>190</v>
      </c>
    </row>
    <row r="441" spans="1:13" ht="20.25" customHeight="1" outlineLevel="1">
      <c r="B441" s="964" t="s">
        <v>1099</v>
      </c>
      <c r="C441" s="1250">
        <f t="shared" si="71"/>
        <v>2215</v>
      </c>
      <c r="H441" s="1507" t="s">
        <v>1099</v>
      </c>
      <c r="I441" s="1508"/>
      <c r="J441" s="985">
        <v>1975</v>
      </c>
      <c r="K441" s="985">
        <v>69</v>
      </c>
      <c r="L441" s="985">
        <v>48</v>
      </c>
      <c r="M441" s="985">
        <v>123</v>
      </c>
    </row>
    <row r="442" spans="1:13" ht="20.25" customHeight="1" outlineLevel="1">
      <c r="B442" s="1017" t="s">
        <v>367</v>
      </c>
      <c r="C442" s="1020">
        <f>SUM(C430:C441)</f>
        <v>15160</v>
      </c>
      <c r="D442" s="911" t="s">
        <v>2771</v>
      </c>
      <c r="H442" s="1509" t="s">
        <v>453</v>
      </c>
      <c r="I442" s="1510"/>
      <c r="J442" s="1019">
        <f>SUM(J430:J441)</f>
        <v>6964</v>
      </c>
      <c r="K442" s="1019">
        <f>SUM(K430:K441)</f>
        <v>3089</v>
      </c>
      <c r="L442" s="1019">
        <f>SUM(L430:L441)</f>
        <v>2306</v>
      </c>
      <c r="M442" s="1019">
        <f>SUM(M430:M441)</f>
        <v>2801</v>
      </c>
    </row>
    <row r="443" spans="1:13" ht="20.25" customHeight="1" outlineLevel="1">
      <c r="B443" s="966" t="s">
        <v>204</v>
      </c>
      <c r="C443" s="968" t="s">
        <v>2582</v>
      </c>
      <c r="D443" s="911" t="s">
        <v>2665</v>
      </c>
    </row>
    <row r="444" spans="1:13" ht="20.25" customHeight="1">
      <c r="B444" s="969"/>
      <c r="C444" s="971"/>
    </row>
    <row r="445" spans="1:13" ht="20.25" customHeight="1">
      <c r="A445" s="960" t="s">
        <v>2634</v>
      </c>
      <c r="B445" s="939" t="s">
        <v>2724</v>
      </c>
    </row>
    <row r="446" spans="1:13" ht="20.25" customHeight="1" outlineLevel="1">
      <c r="B446" s="1017" t="s">
        <v>498</v>
      </c>
      <c r="C446" s="1017" t="s">
        <v>499</v>
      </c>
      <c r="D446" s="1017" t="s">
        <v>372</v>
      </c>
    </row>
    <row r="447" spans="1:13" ht="20.25" customHeight="1" outlineLevel="1">
      <c r="B447" s="964" t="s">
        <v>514</v>
      </c>
      <c r="C447" s="952">
        <v>3</v>
      </c>
      <c r="D447" s="904">
        <v>19</v>
      </c>
      <c r="F447" s="1157" t="s">
        <v>2776</v>
      </c>
    </row>
    <row r="448" spans="1:13" ht="20.25" customHeight="1" outlineLevel="1">
      <c r="B448" s="964" t="s">
        <v>210</v>
      </c>
      <c r="C448" s="952">
        <v>27</v>
      </c>
      <c r="D448" s="904">
        <v>56</v>
      </c>
      <c r="F448" s="1157" t="s">
        <v>114</v>
      </c>
    </row>
    <row r="449" spans="1:6" ht="20.25" customHeight="1" outlineLevel="1">
      <c r="B449" s="964" t="s">
        <v>814</v>
      </c>
      <c r="C449" s="952">
        <v>19</v>
      </c>
      <c r="D449" s="904">
        <v>71</v>
      </c>
      <c r="F449" s="911" t="s">
        <v>2758</v>
      </c>
    </row>
    <row r="450" spans="1:6" ht="20.25" customHeight="1" outlineLevel="1">
      <c r="B450" s="964" t="s">
        <v>815</v>
      </c>
      <c r="C450" s="952">
        <v>21</v>
      </c>
      <c r="D450" s="904">
        <v>58</v>
      </c>
    </row>
    <row r="451" spans="1:6" ht="20.25" customHeight="1" outlineLevel="1">
      <c r="B451" s="964" t="s">
        <v>816</v>
      </c>
      <c r="C451" s="952">
        <v>4</v>
      </c>
      <c r="D451" s="904">
        <v>4</v>
      </c>
    </row>
    <row r="452" spans="1:6" ht="20.25" customHeight="1" outlineLevel="1">
      <c r="B452" s="964" t="s">
        <v>817</v>
      </c>
      <c r="C452" s="952">
        <v>2</v>
      </c>
      <c r="D452" s="904">
        <v>26</v>
      </c>
    </row>
    <row r="453" spans="1:6" ht="20.25" customHeight="1" outlineLevel="1">
      <c r="B453" s="964" t="s">
        <v>405</v>
      </c>
      <c r="C453" s="952">
        <v>45</v>
      </c>
      <c r="D453" s="904">
        <v>16</v>
      </c>
    </row>
    <row r="454" spans="1:6" ht="20.25" customHeight="1" outlineLevel="1">
      <c r="B454" s="964" t="s">
        <v>406</v>
      </c>
      <c r="C454" s="952">
        <v>2</v>
      </c>
      <c r="D454" s="904">
        <v>65</v>
      </c>
    </row>
    <row r="455" spans="1:6" ht="20.25" customHeight="1" outlineLevel="1">
      <c r="B455" s="964" t="s">
        <v>407</v>
      </c>
      <c r="C455" s="952">
        <v>0</v>
      </c>
      <c r="D455" s="904">
        <v>0</v>
      </c>
    </row>
    <row r="456" spans="1:6" ht="20.25" customHeight="1" outlineLevel="1">
      <c r="B456" s="964" t="s">
        <v>408</v>
      </c>
      <c r="C456" s="952">
        <v>5</v>
      </c>
      <c r="D456" s="904">
        <v>11</v>
      </c>
    </row>
    <row r="457" spans="1:6" ht="20.25" customHeight="1" outlineLevel="1">
      <c r="B457" s="964" t="s">
        <v>409</v>
      </c>
      <c r="C457" s="952">
        <v>46</v>
      </c>
      <c r="D457" s="904">
        <v>64</v>
      </c>
    </row>
    <row r="458" spans="1:6" ht="20.25" customHeight="1" outlineLevel="1">
      <c r="B458" s="964" t="s">
        <v>1099</v>
      </c>
      <c r="C458" s="1248">
        <v>0</v>
      </c>
      <c r="D458" s="1251">
        <v>0</v>
      </c>
    </row>
    <row r="459" spans="1:6" ht="20.25" customHeight="1" outlineLevel="1">
      <c r="B459" s="1017" t="s">
        <v>367</v>
      </c>
      <c r="C459" s="1156">
        <f>SUM(C447:C458)</f>
        <v>174</v>
      </c>
      <c r="D459" s="1156">
        <f>SUM(D447:D458)</f>
        <v>390</v>
      </c>
    </row>
    <row r="460" spans="1:6" ht="20.25" customHeight="1" outlineLevel="1">
      <c r="B460" s="966" t="s">
        <v>204</v>
      </c>
      <c r="C460" s="968" t="s">
        <v>2582</v>
      </c>
      <c r="E460" s="1181" t="s">
        <v>1169</v>
      </c>
    </row>
    <row r="461" spans="1:6" ht="20.25" customHeight="1">
      <c r="B461" s="969"/>
      <c r="C461" s="971"/>
    </row>
    <row r="462" spans="1:6" ht="20.25" customHeight="1">
      <c r="A462" s="960" t="s">
        <v>2723</v>
      </c>
      <c r="B462" s="939" t="s">
        <v>2748</v>
      </c>
      <c r="C462" s="939"/>
      <c r="D462" s="939"/>
    </row>
    <row r="463" spans="1:6" ht="20.25" customHeight="1" outlineLevel="1">
      <c r="B463" s="1017" t="s">
        <v>498</v>
      </c>
      <c r="C463" s="1103" t="s">
        <v>2655</v>
      </c>
    </row>
    <row r="464" spans="1:6" ht="20.25" customHeight="1" outlineLevel="1">
      <c r="B464" s="964" t="s">
        <v>514</v>
      </c>
      <c r="C464" s="1171">
        <v>1021</v>
      </c>
      <c r="D464" s="911">
        <v>700</v>
      </c>
      <c r="E464" s="911" t="s">
        <v>2777</v>
      </c>
    </row>
    <row r="465" spans="2:4" ht="20.25" customHeight="1" outlineLevel="1">
      <c r="B465" s="964" t="s">
        <v>210</v>
      </c>
      <c r="C465" s="1171">
        <v>881</v>
      </c>
      <c r="D465" s="911">
        <v>524</v>
      </c>
    </row>
    <row r="466" spans="2:4" ht="20.25" customHeight="1" outlineLevel="1">
      <c r="B466" s="964" t="s">
        <v>814</v>
      </c>
      <c r="C466" s="1171">
        <v>9455</v>
      </c>
      <c r="D466" s="911">
        <v>5000</v>
      </c>
    </row>
    <row r="467" spans="2:4" ht="20.25" customHeight="1" outlineLevel="1">
      <c r="B467" s="964" t="s">
        <v>815</v>
      </c>
      <c r="C467" s="1171">
        <v>10160</v>
      </c>
      <c r="D467" s="911">
        <v>4920</v>
      </c>
    </row>
    <row r="468" spans="2:4" ht="20.25" customHeight="1" outlineLevel="1">
      <c r="B468" s="964" t="s">
        <v>816</v>
      </c>
      <c r="C468" s="952">
        <v>1153</v>
      </c>
    </row>
    <row r="469" spans="2:4" ht="20.25" customHeight="1" outlineLevel="1">
      <c r="B469" s="964" t="s">
        <v>817</v>
      </c>
      <c r="C469" s="952">
        <v>838</v>
      </c>
    </row>
    <row r="470" spans="2:4" ht="20.25" customHeight="1" outlineLevel="1">
      <c r="B470" s="964" t="s">
        <v>405</v>
      </c>
      <c r="C470" s="952">
        <v>655</v>
      </c>
    </row>
    <row r="471" spans="2:4" ht="20.25" customHeight="1" outlineLevel="1">
      <c r="B471" s="964" t="s">
        <v>406</v>
      </c>
      <c r="C471" s="952">
        <v>428</v>
      </c>
    </row>
    <row r="472" spans="2:4" ht="20.25" customHeight="1" outlineLevel="1">
      <c r="B472" s="964" t="s">
        <v>407</v>
      </c>
      <c r="C472" s="952">
        <v>704</v>
      </c>
    </row>
    <row r="473" spans="2:4" ht="20.25" customHeight="1" outlineLevel="1">
      <c r="B473" s="964" t="s">
        <v>408</v>
      </c>
      <c r="C473" s="952">
        <v>572</v>
      </c>
    </row>
    <row r="474" spans="2:4" ht="20.25" customHeight="1" outlineLevel="1">
      <c r="B474" s="964" t="s">
        <v>409</v>
      </c>
      <c r="C474" s="952">
        <v>482</v>
      </c>
    </row>
    <row r="475" spans="2:4" ht="20.25" customHeight="1" outlineLevel="1">
      <c r="B475" s="964" t="s">
        <v>1099</v>
      </c>
      <c r="C475" s="952">
        <v>494</v>
      </c>
    </row>
    <row r="476" spans="2:4" ht="20.25" customHeight="1" outlineLevel="1">
      <c r="B476" s="1017" t="s">
        <v>367</v>
      </c>
      <c r="C476" s="1020">
        <f>SUM(C464:C475)</f>
        <v>26843</v>
      </c>
    </row>
    <row r="477" spans="2:4" ht="20.25" customHeight="1" outlineLevel="1">
      <c r="B477" s="966" t="s">
        <v>204</v>
      </c>
      <c r="C477" s="968" t="s">
        <v>2582</v>
      </c>
    </row>
  </sheetData>
  <mergeCells count="82">
    <mergeCell ref="H429:I429"/>
    <mergeCell ref="H430:I430"/>
    <mergeCell ref="H431:I431"/>
    <mergeCell ref="L413:N416"/>
    <mergeCell ref="H432:I432"/>
    <mergeCell ref="H440:I440"/>
    <mergeCell ref="H441:I441"/>
    <mergeCell ref="H442:I442"/>
    <mergeCell ref="H433:I433"/>
    <mergeCell ref="H434:I434"/>
    <mergeCell ref="H435:I435"/>
    <mergeCell ref="H436:I436"/>
    <mergeCell ref="H437:I437"/>
    <mergeCell ref="H438:I438"/>
    <mergeCell ref="H439:I439"/>
    <mergeCell ref="K106:N106"/>
    <mergeCell ref="G149:H149"/>
    <mergeCell ref="G143:H143"/>
    <mergeCell ref="G144:H144"/>
    <mergeCell ref="G145:H145"/>
    <mergeCell ref="G146:H146"/>
    <mergeCell ref="G147:H147"/>
    <mergeCell ref="G148:H148"/>
    <mergeCell ref="J107:J117"/>
    <mergeCell ref="K107:N117"/>
    <mergeCell ref="I107:I117"/>
    <mergeCell ref="K127:N138"/>
    <mergeCell ref="H209:H211"/>
    <mergeCell ref="A1:F1"/>
    <mergeCell ref="G139:H139"/>
    <mergeCell ref="G140:H140"/>
    <mergeCell ref="G141:H141"/>
    <mergeCell ref="G142:H142"/>
    <mergeCell ref="H107:H117"/>
    <mergeCell ref="G107:G117"/>
    <mergeCell ref="O343:Q343"/>
    <mergeCell ref="C171:E171"/>
    <mergeCell ref="G150:H150"/>
    <mergeCell ref="G151:H151"/>
    <mergeCell ref="G152:H152"/>
    <mergeCell ref="G153:H153"/>
    <mergeCell ref="G154:H154"/>
    <mergeCell ref="C188:D188"/>
    <mergeCell ref="G209:G211"/>
    <mergeCell ref="C239:E239"/>
    <mergeCell ref="C273:F273"/>
    <mergeCell ref="F313:F323"/>
    <mergeCell ref="G313:G323"/>
    <mergeCell ref="H328:H330"/>
    <mergeCell ref="G328:G330"/>
    <mergeCell ref="I209:I211"/>
    <mergeCell ref="I343:K343"/>
    <mergeCell ref="L343:N343"/>
    <mergeCell ref="J209:J211"/>
    <mergeCell ref="J327:M327"/>
    <mergeCell ref="J328:M330"/>
    <mergeCell ref="I328:I330"/>
    <mergeCell ref="I360:K360"/>
    <mergeCell ref="L360:N360"/>
    <mergeCell ref="L412:N412"/>
    <mergeCell ref="J413:K416"/>
    <mergeCell ref="J412:K412"/>
    <mergeCell ref="I413:I416"/>
    <mergeCell ref="H395:J395"/>
    <mergeCell ref="K395:M395"/>
    <mergeCell ref="K377:M377"/>
    <mergeCell ref="O360:Q360"/>
    <mergeCell ref="H413:H416"/>
    <mergeCell ref="H377:J377"/>
    <mergeCell ref="T124:U126"/>
    <mergeCell ref="K124:K126"/>
    <mergeCell ref="R309:T309"/>
    <mergeCell ref="K208:M208"/>
    <mergeCell ref="N143:P146"/>
    <mergeCell ref="N142:P142"/>
    <mergeCell ref="L258:O258"/>
    <mergeCell ref="I309:K309"/>
    <mergeCell ref="L309:N309"/>
    <mergeCell ref="O309:Q309"/>
    <mergeCell ref="H258:K258"/>
    <mergeCell ref="L125:L126"/>
    <mergeCell ref="K209:M211"/>
  </mergeCells>
  <phoneticPr fontId="11" type="noConversion"/>
  <conditionalFormatting sqref="I153">
    <cfRule type="cellIs" dxfId="7" priority="14" operator="between">
      <formula>$I$154</formula>
      <formula>1000</formula>
    </cfRule>
    <cfRule type="expression" dxfId="6" priority="16">
      <formula>$I153&gt;=$I$154</formula>
    </cfRule>
    <cfRule type="cellIs" dxfId="5" priority="17" operator="greaterThan">
      <formula>$I$154</formula>
    </cfRule>
  </conditionalFormatting>
  <conditionalFormatting sqref="I153:J153">
    <cfRule type="cellIs" dxfId="4" priority="12" operator="between">
      <formula>350</formula>
      <formula>1000</formula>
    </cfRule>
  </conditionalFormatting>
  <conditionalFormatting sqref="J153">
    <cfRule type="cellIs" dxfId="3" priority="11" operator="between">
      <formula>$J$154</formula>
      <formula>1000</formula>
    </cfRule>
    <cfRule type="cellIs" dxfId="2" priority="13" operator="greaterThan">
      <formula>$J$154</formula>
    </cfRule>
  </conditionalFormatting>
  <conditionalFormatting sqref="K153">
    <cfRule type="cellIs" dxfId="1" priority="10" operator="greaterThan">
      <formula>$K$154</formula>
    </cfRule>
  </conditionalFormatting>
  <conditionalFormatting sqref="L153">
    <cfRule type="cellIs" dxfId="0" priority="9" operator="greaterThan">
      <formula>$L$154</formula>
    </cfRule>
  </conditionalFormatting>
  <hyperlinks>
    <hyperlink ref="J413" r:id="rId1"/>
    <hyperlink ref="G209:G211" r:id="rId2" display="https://r5.imaiosreports.com"/>
    <hyperlink ref="G312" r:id="rId3"/>
    <hyperlink ref="L125" r:id="rId4"/>
    <hyperlink ref="J107" r:id="rId5"/>
    <hyperlink ref="I107" r:id="rId6"/>
    <hyperlink ref="P125" r:id="rId7"/>
    <hyperlink ref="F448" r:id="rId8"/>
    <hyperlink ref="G209" r:id="rId9"/>
    <hyperlink ref="F447" r:id="rId10"/>
    <hyperlink ref="I328" r:id="rId11"/>
  </hyperlinks>
  <pageMargins left="0.75" right="0.75" top="1" bottom="1" header="0.5" footer="0.5"/>
  <pageSetup paperSize="9" orientation="portrait" r:id="rId1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AB87"/>
  <sheetViews>
    <sheetView tabSelected="1" zoomScaleNormal="100" workbookViewId="0">
      <pane xSplit="7" ySplit="2" topLeftCell="H3" activePane="bottomRight" state="frozen"/>
      <selection pane="topRight" activeCell="H1" sqref="H1"/>
      <selection pane="bottomLeft" activeCell="A2" sqref="A2"/>
      <selection pane="bottomRight" activeCell="AC4" sqref="AC4"/>
    </sheetView>
  </sheetViews>
  <sheetFormatPr defaultColWidth="8.75" defaultRowHeight="12.75" outlineLevelCol="1"/>
  <cols>
    <col min="1" max="1" width="4.25" style="645" customWidth="1"/>
    <col min="2" max="2" width="7.5" style="765" customWidth="1"/>
    <col min="3" max="3" width="9.5" style="788" hidden="1" customWidth="1" outlineLevel="1"/>
    <col min="4" max="4" width="5.5" style="764" hidden="1" customWidth="1" outlineLevel="1"/>
    <col min="5" max="5" width="21.125" style="687" customWidth="1" collapsed="1"/>
    <col min="6" max="6" width="8.25" style="645" customWidth="1"/>
    <col min="7" max="7" width="16.125" style="764" customWidth="1"/>
    <col min="8" max="8" width="8" style="674" customWidth="1"/>
    <col min="9" max="9" width="9.875" style="764" customWidth="1"/>
    <col min="10" max="10" width="8" style="674" customWidth="1"/>
    <col min="11" max="11" width="11.125" style="764" hidden="1" customWidth="1" outlineLevel="1" collapsed="1"/>
    <col min="12" max="12" width="11.125" style="645" hidden="1" customWidth="1" outlineLevel="1"/>
    <col min="13" max="13" width="14.75" style="788" hidden="1" customWidth="1" outlineLevel="1"/>
    <col min="14" max="14" width="26" style="645" hidden="1" customWidth="1" outlineLevel="1"/>
    <col min="15" max="15" width="5" style="645" customWidth="1" collapsed="1"/>
    <col min="16" max="16" width="5" style="645" customWidth="1"/>
    <col min="17" max="17" width="5" style="675" customWidth="1"/>
    <col min="18" max="18" width="5.75" style="645" customWidth="1"/>
    <col min="19" max="19" width="6" style="645" customWidth="1"/>
    <col min="20" max="20" width="5.875" style="645" customWidth="1"/>
    <col min="21" max="22" width="5.5" style="645" bestFit="1" customWidth="1"/>
    <col min="23" max="23" width="5.125" style="645" customWidth="1"/>
    <col min="24" max="24" width="4.75" style="645" customWidth="1"/>
    <col min="25" max="25" width="5.5" style="645" customWidth="1"/>
    <col min="26" max="26" width="5.75" style="645" customWidth="1"/>
    <col min="27" max="27" width="9.75" style="645" customWidth="1"/>
    <col min="28" max="28" width="7.25" style="645" customWidth="1"/>
    <col min="29" max="16384" width="8.75" style="687"/>
  </cols>
  <sheetData>
    <row r="1" spans="1:28">
      <c r="O1" s="645" t="s">
        <v>1056</v>
      </c>
      <c r="P1" s="645" t="s">
        <v>374</v>
      </c>
      <c r="Q1" s="675" t="s">
        <v>1475</v>
      </c>
      <c r="R1" s="645" t="s">
        <v>769</v>
      </c>
      <c r="S1" s="645" t="s">
        <v>1056</v>
      </c>
      <c r="T1" s="645" t="s">
        <v>374</v>
      </c>
      <c r="U1" s="645" t="s">
        <v>1475</v>
      </c>
      <c r="V1" s="645" t="s">
        <v>769</v>
      </c>
      <c r="W1" s="645" t="s">
        <v>1056</v>
      </c>
      <c r="X1" s="645" t="s">
        <v>374</v>
      </c>
      <c r="Y1" s="645" t="s">
        <v>1475</v>
      </c>
      <c r="Z1" s="645" t="s">
        <v>769</v>
      </c>
    </row>
    <row r="2" spans="1:28" s="777" customFormat="1" ht="24">
      <c r="A2" s="767" t="s">
        <v>2174</v>
      </c>
      <c r="B2" s="768" t="s">
        <v>2175</v>
      </c>
      <c r="C2" s="769" t="s">
        <v>2176</v>
      </c>
      <c r="D2" s="770" t="s">
        <v>2177</v>
      </c>
      <c r="E2" s="771" t="s">
        <v>2178</v>
      </c>
      <c r="F2" s="767" t="s">
        <v>1035</v>
      </c>
      <c r="G2" s="770" t="s">
        <v>2179</v>
      </c>
      <c r="H2" s="772" t="s">
        <v>2333</v>
      </c>
      <c r="I2" s="770" t="s">
        <v>2728</v>
      </c>
      <c r="J2" s="772" t="s">
        <v>2334</v>
      </c>
      <c r="K2" s="773" t="s">
        <v>494</v>
      </c>
      <c r="L2" s="774" t="s">
        <v>276</v>
      </c>
      <c r="M2" s="774" t="s">
        <v>2505</v>
      </c>
      <c r="N2" s="774" t="s">
        <v>2335</v>
      </c>
      <c r="O2" s="775" t="s">
        <v>2336</v>
      </c>
      <c r="P2" s="775" t="s">
        <v>2360</v>
      </c>
      <c r="Q2" s="775" t="s">
        <v>2361</v>
      </c>
      <c r="R2" s="775" t="s">
        <v>2337</v>
      </c>
      <c r="S2" s="775" t="s">
        <v>2338</v>
      </c>
      <c r="T2" s="775" t="s">
        <v>2339</v>
      </c>
      <c r="U2" s="775" t="s">
        <v>2340</v>
      </c>
      <c r="V2" s="775" t="s">
        <v>2341</v>
      </c>
      <c r="W2" s="775" t="s">
        <v>2342</v>
      </c>
      <c r="X2" s="775" t="s">
        <v>2343</v>
      </c>
      <c r="Y2" s="775" t="s">
        <v>2344</v>
      </c>
      <c r="Z2" s="775" t="s">
        <v>2345</v>
      </c>
      <c r="AA2" s="775" t="s">
        <v>2346</v>
      </c>
      <c r="AB2" s="776" t="s">
        <v>2347</v>
      </c>
    </row>
    <row r="3" spans="1:28" ht="34.5" customHeight="1">
      <c r="A3" s="664">
        <v>1</v>
      </c>
      <c r="B3" s="685" t="s">
        <v>2087</v>
      </c>
      <c r="C3" s="665" t="s">
        <v>2092</v>
      </c>
      <c r="D3" s="669" t="s">
        <v>2089</v>
      </c>
      <c r="E3" s="665" t="s">
        <v>2464</v>
      </c>
      <c r="F3" s="664" t="s">
        <v>173</v>
      </c>
      <c r="G3" s="1440" t="s">
        <v>2024</v>
      </c>
      <c r="H3" s="766" t="s">
        <v>2154</v>
      </c>
      <c r="I3" s="806">
        <v>4600</v>
      </c>
      <c r="J3" s="808">
        <f>I3/18</f>
        <v>255.55555555555554</v>
      </c>
      <c r="K3" s="1441" t="s">
        <v>362</v>
      </c>
      <c r="L3" s="1442" t="s">
        <v>362</v>
      </c>
      <c r="M3" s="1535" t="s">
        <v>110</v>
      </c>
      <c r="N3" s="1448" t="s">
        <v>2348</v>
      </c>
      <c r="O3" s="673">
        <v>35</v>
      </c>
      <c r="P3" s="675">
        <v>46</v>
      </c>
      <c r="Q3" s="675">
        <v>19</v>
      </c>
      <c r="R3" s="675">
        <v>25</v>
      </c>
      <c r="S3" s="671">
        <v>31</v>
      </c>
      <c r="T3" s="671">
        <v>25</v>
      </c>
      <c r="U3" s="675">
        <v>11</v>
      </c>
      <c r="V3" s="675">
        <v>20</v>
      </c>
      <c r="W3" s="675">
        <v>17</v>
      </c>
      <c r="X3" s="675">
        <v>52</v>
      </c>
      <c r="Y3" s="675">
        <v>25</v>
      </c>
      <c r="Z3" s="1254">
        <v>22</v>
      </c>
      <c r="AA3" s="675">
        <f>SUM(O3:Z3)</f>
        <v>328</v>
      </c>
      <c r="AB3" s="404"/>
    </row>
    <row r="4" spans="1:28" ht="28.5">
      <c r="A4" s="664">
        <v>2</v>
      </c>
      <c r="B4" s="685" t="s">
        <v>2096</v>
      </c>
      <c r="C4" s="665" t="s">
        <v>2097</v>
      </c>
      <c r="D4" s="669" t="s">
        <v>2089</v>
      </c>
      <c r="E4" s="665" t="s">
        <v>2465</v>
      </c>
      <c r="F4" s="664" t="s">
        <v>2045</v>
      </c>
      <c r="G4" s="1440"/>
      <c r="H4" s="766" t="s">
        <v>2154</v>
      </c>
      <c r="I4" s="806">
        <v>4003</v>
      </c>
      <c r="J4" s="808">
        <f t="shared" ref="J4:J61" si="0">I4/18</f>
        <v>222.38888888888889</v>
      </c>
      <c r="K4" s="1441"/>
      <c r="L4" s="1442"/>
      <c r="M4" s="1443"/>
      <c r="N4" s="1448"/>
      <c r="O4" s="673">
        <v>73</v>
      </c>
      <c r="P4" s="671">
        <v>111</v>
      </c>
      <c r="Q4" s="671">
        <v>108</v>
      </c>
      <c r="R4" s="671">
        <v>81</v>
      </c>
      <c r="S4" s="671">
        <v>97</v>
      </c>
      <c r="T4" s="671">
        <v>89</v>
      </c>
      <c r="U4" s="671">
        <v>67</v>
      </c>
      <c r="V4" s="671">
        <v>69</v>
      </c>
      <c r="W4" s="671">
        <v>33</v>
      </c>
      <c r="X4" s="671">
        <v>94</v>
      </c>
      <c r="Y4" s="671">
        <v>93</v>
      </c>
      <c r="Z4" s="1255">
        <v>49</v>
      </c>
      <c r="AA4" s="675">
        <f t="shared" ref="AA4:AA47" si="1">SUM(O4:Z4)</f>
        <v>964</v>
      </c>
      <c r="AB4" s="404"/>
    </row>
    <row r="5" spans="1:28" ht="28.5">
      <c r="A5" s="664">
        <v>3</v>
      </c>
      <c r="B5" s="685" t="s">
        <v>2087</v>
      </c>
      <c r="C5" s="665" t="s">
        <v>2088</v>
      </c>
      <c r="D5" s="669" t="s">
        <v>2089</v>
      </c>
      <c r="E5" s="665" t="s">
        <v>1967</v>
      </c>
      <c r="F5" s="664" t="s">
        <v>171</v>
      </c>
      <c r="G5" s="1440"/>
      <c r="H5" s="766" t="s">
        <v>2154</v>
      </c>
      <c r="I5" s="806">
        <v>3258</v>
      </c>
      <c r="J5" s="808">
        <f t="shared" si="0"/>
        <v>181</v>
      </c>
      <c r="K5" s="1441"/>
      <c r="L5" s="1442"/>
      <c r="M5" s="1443"/>
      <c r="N5" s="1448"/>
      <c r="O5" s="673">
        <v>12</v>
      </c>
      <c r="P5" s="675">
        <v>19</v>
      </c>
      <c r="Q5" s="675">
        <v>13</v>
      </c>
      <c r="R5" s="675">
        <v>9</v>
      </c>
      <c r="S5" s="671">
        <v>7</v>
      </c>
      <c r="T5" s="671">
        <v>13</v>
      </c>
      <c r="U5" s="675">
        <v>16</v>
      </c>
      <c r="V5" s="675">
        <v>11</v>
      </c>
      <c r="W5" s="675">
        <v>13</v>
      </c>
      <c r="X5" s="675">
        <v>30</v>
      </c>
      <c r="Y5" s="675">
        <v>22</v>
      </c>
      <c r="Z5" s="1254">
        <v>7</v>
      </c>
      <c r="AA5" s="675">
        <f t="shared" si="1"/>
        <v>172</v>
      </c>
      <c r="AB5" s="404"/>
    </row>
    <row r="6" spans="1:28" ht="28.5">
      <c r="A6" s="664">
        <v>4</v>
      </c>
      <c r="B6" s="685" t="s">
        <v>2326</v>
      </c>
      <c r="C6" s="665" t="s">
        <v>2095</v>
      </c>
      <c r="D6" s="669" t="s">
        <v>2089</v>
      </c>
      <c r="E6" s="665" t="s">
        <v>1766</v>
      </c>
      <c r="F6" s="664" t="s">
        <v>175</v>
      </c>
      <c r="G6" s="1440"/>
      <c r="H6" s="766" t="s">
        <v>2154</v>
      </c>
      <c r="I6" s="806">
        <v>6116</v>
      </c>
      <c r="J6" s="808">
        <f t="shared" si="0"/>
        <v>339.77777777777777</v>
      </c>
      <c r="K6" s="1441"/>
      <c r="L6" s="1442"/>
      <c r="M6" s="1443"/>
      <c r="N6" s="1448"/>
      <c r="O6" s="673">
        <v>26</v>
      </c>
      <c r="P6" s="675">
        <v>51</v>
      </c>
      <c r="Q6" s="675">
        <v>14</v>
      </c>
      <c r="R6" s="675">
        <v>30</v>
      </c>
      <c r="S6" s="671">
        <v>25</v>
      </c>
      <c r="T6" s="671">
        <v>33</v>
      </c>
      <c r="U6" s="675">
        <v>20</v>
      </c>
      <c r="V6" s="675">
        <v>27</v>
      </c>
      <c r="W6" s="675">
        <v>14</v>
      </c>
      <c r="X6" s="675">
        <v>29</v>
      </c>
      <c r="Y6" s="675">
        <v>41</v>
      </c>
      <c r="Z6" s="1254">
        <v>24</v>
      </c>
      <c r="AA6" s="675">
        <f t="shared" si="1"/>
        <v>334</v>
      </c>
      <c r="AB6" s="404"/>
    </row>
    <row r="7" spans="1:28" ht="14.25">
      <c r="A7" s="664">
        <v>5</v>
      </c>
      <c r="B7" s="685" t="s">
        <v>2093</v>
      </c>
      <c r="C7" s="665" t="s">
        <v>2094</v>
      </c>
      <c r="D7" s="669" t="s">
        <v>2089</v>
      </c>
      <c r="E7" s="665" t="s">
        <v>2657</v>
      </c>
      <c r="F7" s="664" t="s">
        <v>679</v>
      </c>
      <c r="G7" s="1440"/>
      <c r="H7" s="766" t="s">
        <v>2154</v>
      </c>
      <c r="I7" s="806">
        <v>4802</v>
      </c>
      <c r="J7" s="808">
        <f t="shared" si="0"/>
        <v>266.77777777777777</v>
      </c>
      <c r="K7" s="1441"/>
      <c r="L7" s="1442"/>
      <c r="M7" s="1443"/>
      <c r="N7" s="1448"/>
      <c r="O7" s="673">
        <v>8</v>
      </c>
      <c r="P7" s="675">
        <v>25</v>
      </c>
      <c r="Q7" s="675">
        <v>12</v>
      </c>
      <c r="R7" s="675">
        <v>8</v>
      </c>
      <c r="S7" s="671">
        <v>11</v>
      </c>
      <c r="T7" s="671">
        <v>18</v>
      </c>
      <c r="U7" s="675">
        <v>2</v>
      </c>
      <c r="V7" s="675">
        <v>17</v>
      </c>
      <c r="W7" s="675">
        <v>11</v>
      </c>
      <c r="X7" s="675">
        <v>12</v>
      </c>
      <c r="Y7" s="675">
        <v>6</v>
      </c>
      <c r="Z7" s="1254">
        <v>21</v>
      </c>
      <c r="AA7" s="675">
        <f t="shared" si="1"/>
        <v>151</v>
      </c>
      <c r="AB7" s="404"/>
    </row>
    <row r="8" spans="1:28" ht="28.5">
      <c r="A8" s="664">
        <v>6</v>
      </c>
      <c r="B8" s="685" t="s">
        <v>2087</v>
      </c>
      <c r="C8" s="665" t="s">
        <v>2091</v>
      </c>
      <c r="D8" s="669" t="s">
        <v>2089</v>
      </c>
      <c r="E8" s="665" t="s">
        <v>10</v>
      </c>
      <c r="F8" s="664" t="s">
        <v>172</v>
      </c>
      <c r="G8" s="1440"/>
      <c r="H8" s="766" t="s">
        <v>2154</v>
      </c>
      <c r="I8" s="806">
        <v>3836</v>
      </c>
      <c r="J8" s="808">
        <f t="shared" si="0"/>
        <v>213.11111111111111</v>
      </c>
      <c r="K8" s="1441"/>
      <c r="L8" s="1442"/>
      <c r="M8" s="1443"/>
      <c r="N8" s="1448"/>
      <c r="O8" s="673">
        <v>8</v>
      </c>
      <c r="P8" s="675">
        <v>45</v>
      </c>
      <c r="Q8" s="675">
        <v>172</v>
      </c>
      <c r="R8" s="675">
        <v>22</v>
      </c>
      <c r="S8" s="671">
        <v>26</v>
      </c>
      <c r="T8" s="671">
        <v>40</v>
      </c>
      <c r="U8" s="675">
        <v>5</v>
      </c>
      <c r="V8" s="675">
        <v>6</v>
      </c>
      <c r="W8" s="675">
        <v>7</v>
      </c>
      <c r="X8" s="675">
        <v>15</v>
      </c>
      <c r="Y8" s="675">
        <v>22</v>
      </c>
      <c r="Z8" s="1254">
        <v>22</v>
      </c>
      <c r="AA8" s="675">
        <f t="shared" si="1"/>
        <v>390</v>
      </c>
      <c r="AB8" s="404"/>
    </row>
    <row r="9" spans="1:28" ht="15" thickBot="1">
      <c r="A9" s="793">
        <v>7</v>
      </c>
      <c r="B9" s="794" t="s">
        <v>2326</v>
      </c>
      <c r="C9" s="795" t="s">
        <v>2405</v>
      </c>
      <c r="D9" s="796" t="s">
        <v>2089</v>
      </c>
      <c r="E9" s="795" t="s">
        <v>2404</v>
      </c>
      <c r="F9" s="793" t="s">
        <v>2406</v>
      </c>
      <c r="G9" s="1445"/>
      <c r="H9" s="811" t="s">
        <v>2154</v>
      </c>
      <c r="I9" s="812">
        <v>5444</v>
      </c>
      <c r="J9" s="813">
        <f t="shared" si="0"/>
        <v>302.44444444444446</v>
      </c>
      <c r="K9" s="1451"/>
      <c r="L9" s="1456"/>
      <c r="M9" s="1457"/>
      <c r="N9" s="1449"/>
      <c r="O9" s="797">
        <v>9</v>
      </c>
      <c r="P9" s="797">
        <v>19</v>
      </c>
      <c r="Q9" s="797">
        <v>32</v>
      </c>
      <c r="R9" s="797">
        <v>27</v>
      </c>
      <c r="S9" s="797">
        <v>10</v>
      </c>
      <c r="T9" s="797">
        <v>30</v>
      </c>
      <c r="U9" s="797">
        <v>71</v>
      </c>
      <c r="V9" s="797">
        <v>11</v>
      </c>
      <c r="W9" s="797">
        <v>18</v>
      </c>
      <c r="X9" s="797">
        <v>26</v>
      </c>
      <c r="Y9" s="797">
        <v>9</v>
      </c>
      <c r="Z9" s="1256">
        <v>11</v>
      </c>
      <c r="AA9" s="675">
        <f t="shared" si="1"/>
        <v>273</v>
      </c>
      <c r="AB9" s="799"/>
    </row>
    <row r="10" spans="1:28" ht="14.25">
      <c r="A10" s="664">
        <v>8</v>
      </c>
      <c r="B10" s="685" t="s">
        <v>2093</v>
      </c>
      <c r="C10" s="665" t="s">
        <v>2099</v>
      </c>
      <c r="D10" s="669" t="s">
        <v>2089</v>
      </c>
      <c r="E10" s="665" t="s">
        <v>1768</v>
      </c>
      <c r="F10" s="664" t="s">
        <v>2047</v>
      </c>
      <c r="G10" s="1440" t="s">
        <v>2025</v>
      </c>
      <c r="H10" s="766" t="s">
        <v>2154</v>
      </c>
      <c r="I10" s="806">
        <v>2611</v>
      </c>
      <c r="J10" s="808">
        <f t="shared" si="0"/>
        <v>145.05555555555554</v>
      </c>
      <c r="K10" s="1441" t="s">
        <v>58</v>
      </c>
      <c r="L10" s="1442" t="s">
        <v>59</v>
      </c>
      <c r="M10" s="1535" t="s">
        <v>111</v>
      </c>
      <c r="N10" s="1448" t="s">
        <v>2348</v>
      </c>
      <c r="O10" s="675">
        <v>28</v>
      </c>
      <c r="P10" s="675">
        <v>26</v>
      </c>
      <c r="Q10" s="675">
        <v>21</v>
      </c>
      <c r="R10" s="675">
        <v>28</v>
      </c>
      <c r="S10" s="675">
        <v>31</v>
      </c>
      <c r="T10" s="675">
        <v>34</v>
      </c>
      <c r="U10" s="675">
        <v>30</v>
      </c>
      <c r="V10" s="675">
        <v>20</v>
      </c>
      <c r="W10" s="675">
        <v>30</v>
      </c>
      <c r="X10" s="675">
        <v>47</v>
      </c>
      <c r="Y10" s="675">
        <v>44</v>
      </c>
      <c r="Z10" s="1257">
        <v>26</v>
      </c>
      <c r="AA10" s="675">
        <f t="shared" si="1"/>
        <v>365</v>
      </c>
      <c r="AB10" s="404"/>
    </row>
    <row r="11" spans="1:28" ht="14.25">
      <c r="A11" s="664">
        <v>9</v>
      </c>
      <c r="B11" s="685" t="s">
        <v>2093</v>
      </c>
      <c r="C11" s="665" t="s">
        <v>2102</v>
      </c>
      <c r="D11" s="669" t="s">
        <v>2089</v>
      </c>
      <c r="E11" s="665" t="s">
        <v>1962</v>
      </c>
      <c r="F11" s="664" t="s">
        <v>2048</v>
      </c>
      <c r="G11" s="1440"/>
      <c r="H11" s="766" t="s">
        <v>2154</v>
      </c>
      <c r="I11" s="806">
        <v>2611</v>
      </c>
      <c r="J11" s="808">
        <f t="shared" si="0"/>
        <v>145.05555555555554</v>
      </c>
      <c r="K11" s="1441"/>
      <c r="L11" s="1442"/>
      <c r="M11" s="1443"/>
      <c r="N11" s="1448"/>
      <c r="O11" s="675">
        <v>126</v>
      </c>
      <c r="P11" s="675">
        <v>92</v>
      </c>
      <c r="Q11" s="675">
        <v>63</v>
      </c>
      <c r="R11" s="675">
        <v>101</v>
      </c>
      <c r="S11" s="675">
        <v>94</v>
      </c>
      <c r="T11" s="675">
        <v>44</v>
      </c>
      <c r="U11" s="675">
        <v>103</v>
      </c>
      <c r="V11" s="675">
        <v>103</v>
      </c>
      <c r="W11" s="675">
        <v>119</v>
      </c>
      <c r="X11" s="675">
        <v>93</v>
      </c>
      <c r="Y11" s="675">
        <v>81</v>
      </c>
      <c r="Z11" s="1257">
        <v>920</v>
      </c>
      <c r="AA11" s="675">
        <f t="shared" si="1"/>
        <v>1939</v>
      </c>
      <c r="AB11" s="404"/>
    </row>
    <row r="12" spans="1:28" ht="14.25">
      <c r="A12" s="664">
        <v>10</v>
      </c>
      <c r="B12" s="685" t="s">
        <v>2100</v>
      </c>
      <c r="C12" s="665" t="s">
        <v>2101</v>
      </c>
      <c r="D12" s="669" t="s">
        <v>2089</v>
      </c>
      <c r="E12" s="665" t="s">
        <v>1769</v>
      </c>
      <c r="F12" s="664" t="s">
        <v>683</v>
      </c>
      <c r="G12" s="1440"/>
      <c r="H12" s="766" t="s">
        <v>2154</v>
      </c>
      <c r="I12" s="806">
        <v>2611</v>
      </c>
      <c r="J12" s="808">
        <f t="shared" si="0"/>
        <v>145.05555555555554</v>
      </c>
      <c r="K12" s="1441"/>
      <c r="L12" s="1442"/>
      <c r="M12" s="1443"/>
      <c r="N12" s="1448"/>
      <c r="O12" s="675">
        <v>27</v>
      </c>
      <c r="P12" s="675">
        <v>41</v>
      </c>
      <c r="Q12" s="675">
        <v>30</v>
      </c>
      <c r="R12" s="675">
        <v>82</v>
      </c>
      <c r="S12" s="675">
        <v>71</v>
      </c>
      <c r="T12" s="675">
        <v>38</v>
      </c>
      <c r="U12" s="675">
        <v>52</v>
      </c>
      <c r="V12" s="675">
        <v>46</v>
      </c>
      <c r="W12" s="675">
        <v>44</v>
      </c>
      <c r="X12" s="675">
        <v>16</v>
      </c>
      <c r="Y12" s="675">
        <v>45</v>
      </c>
      <c r="Z12" s="1257">
        <v>34</v>
      </c>
      <c r="AA12" s="675">
        <f t="shared" si="1"/>
        <v>526</v>
      </c>
      <c r="AB12" s="404"/>
    </row>
    <row r="13" spans="1:28" ht="28.5">
      <c r="A13" s="664">
        <v>11</v>
      </c>
      <c r="B13" s="685" t="s">
        <v>2096</v>
      </c>
      <c r="C13" s="665" t="s">
        <v>2102</v>
      </c>
      <c r="D13" s="669" t="s">
        <v>2089</v>
      </c>
      <c r="E13" s="665" t="s">
        <v>1332</v>
      </c>
      <c r="F13" s="664" t="s">
        <v>686</v>
      </c>
      <c r="G13" s="1440"/>
      <c r="H13" s="766" t="s">
        <v>2154</v>
      </c>
      <c r="I13" s="806">
        <v>2611</v>
      </c>
      <c r="J13" s="808">
        <f t="shared" si="0"/>
        <v>145.05555555555554</v>
      </c>
      <c r="K13" s="1441"/>
      <c r="L13" s="1442"/>
      <c r="M13" s="1443"/>
      <c r="N13" s="1448"/>
      <c r="O13" s="675">
        <v>40</v>
      </c>
      <c r="P13" s="675">
        <v>45</v>
      </c>
      <c r="Q13" s="675">
        <v>36</v>
      </c>
      <c r="R13" s="675">
        <v>32</v>
      </c>
      <c r="S13" s="675">
        <v>41</v>
      </c>
      <c r="T13" s="675">
        <v>22</v>
      </c>
      <c r="U13" s="675">
        <v>45</v>
      </c>
      <c r="V13" s="675">
        <v>52</v>
      </c>
      <c r="W13" s="675">
        <v>22</v>
      </c>
      <c r="X13" s="675">
        <v>17</v>
      </c>
      <c r="Y13" s="675">
        <v>25</v>
      </c>
      <c r="Z13" s="1257">
        <v>71</v>
      </c>
      <c r="AA13" s="675">
        <f t="shared" si="1"/>
        <v>448</v>
      </c>
      <c r="AB13" s="404"/>
    </row>
    <row r="14" spans="1:28" ht="28.5">
      <c r="A14" s="664">
        <v>12</v>
      </c>
      <c r="B14" s="685" t="s">
        <v>2087</v>
      </c>
      <c r="C14" s="665" t="s">
        <v>2088</v>
      </c>
      <c r="D14" s="669" t="s">
        <v>2089</v>
      </c>
      <c r="E14" s="665" t="s">
        <v>1770</v>
      </c>
      <c r="F14" s="664" t="s">
        <v>684</v>
      </c>
      <c r="G14" s="1440"/>
      <c r="H14" s="766" t="s">
        <v>2154</v>
      </c>
      <c r="I14" s="806">
        <v>2688</v>
      </c>
      <c r="J14" s="808">
        <f t="shared" si="0"/>
        <v>149.33333333333334</v>
      </c>
      <c r="K14" s="1441"/>
      <c r="L14" s="1442"/>
      <c r="M14" s="1443"/>
      <c r="N14" s="1448"/>
      <c r="O14" s="675">
        <v>27</v>
      </c>
      <c r="P14" s="675">
        <v>27</v>
      </c>
      <c r="Q14" s="675">
        <v>16</v>
      </c>
      <c r="R14" s="675">
        <v>24</v>
      </c>
      <c r="S14" s="675">
        <v>28</v>
      </c>
      <c r="T14" s="675">
        <v>41</v>
      </c>
      <c r="U14" s="675">
        <v>24</v>
      </c>
      <c r="V14" s="675">
        <v>22</v>
      </c>
      <c r="W14" s="675">
        <v>72</v>
      </c>
      <c r="X14" s="675">
        <v>36</v>
      </c>
      <c r="Y14" s="675">
        <v>16</v>
      </c>
      <c r="Z14" s="1257">
        <v>12</v>
      </c>
      <c r="AA14" s="675">
        <f t="shared" si="1"/>
        <v>345</v>
      </c>
      <c r="AB14" s="404"/>
    </row>
    <row r="15" spans="1:28" ht="28.5">
      <c r="A15" s="664">
        <v>13</v>
      </c>
      <c r="B15" s="685" t="s">
        <v>2087</v>
      </c>
      <c r="C15" s="665" t="s">
        <v>2098</v>
      </c>
      <c r="D15" s="669" t="s">
        <v>2089</v>
      </c>
      <c r="E15" s="665" t="s">
        <v>1767</v>
      </c>
      <c r="F15" s="664" t="s">
        <v>2046</v>
      </c>
      <c r="G15" s="1440"/>
      <c r="H15" s="766" t="s">
        <v>2154</v>
      </c>
      <c r="I15" s="806">
        <v>2688</v>
      </c>
      <c r="J15" s="808">
        <f t="shared" si="0"/>
        <v>149.33333333333334</v>
      </c>
      <c r="K15" s="1441"/>
      <c r="L15" s="1442"/>
      <c r="M15" s="1443"/>
      <c r="N15" s="1448"/>
      <c r="O15" s="675">
        <v>31</v>
      </c>
      <c r="P15" s="675">
        <v>18</v>
      </c>
      <c r="Q15" s="675">
        <v>46</v>
      </c>
      <c r="R15" s="675">
        <v>30</v>
      </c>
      <c r="S15" s="675">
        <v>31</v>
      </c>
      <c r="T15" s="675">
        <v>33</v>
      </c>
      <c r="U15" s="675">
        <v>24</v>
      </c>
      <c r="V15" s="675">
        <v>24</v>
      </c>
      <c r="W15" s="675">
        <v>26</v>
      </c>
      <c r="X15" s="675">
        <v>25</v>
      </c>
      <c r="Y15" s="675">
        <v>33</v>
      </c>
      <c r="Z15" s="1257">
        <v>19</v>
      </c>
      <c r="AA15" s="675">
        <f t="shared" si="1"/>
        <v>340</v>
      </c>
      <c r="AB15" s="404"/>
    </row>
    <row r="16" spans="1:28" ht="29.25" thickBot="1">
      <c r="A16" s="793">
        <v>14</v>
      </c>
      <c r="B16" s="794" t="s">
        <v>2103</v>
      </c>
      <c r="C16" s="795" t="s">
        <v>2104</v>
      </c>
      <c r="D16" s="796" t="s">
        <v>2089</v>
      </c>
      <c r="E16" s="795" t="s">
        <v>1969</v>
      </c>
      <c r="F16" s="793" t="s">
        <v>2049</v>
      </c>
      <c r="G16" s="1445"/>
      <c r="H16" s="811" t="s">
        <v>2154</v>
      </c>
      <c r="I16" s="812" t="s">
        <v>2646</v>
      </c>
      <c r="J16" s="812" t="s">
        <v>2646</v>
      </c>
      <c r="K16" s="1451"/>
      <c r="L16" s="1456"/>
      <c r="M16" s="1457"/>
      <c r="N16" s="1449"/>
      <c r="O16" s="797">
        <v>322</v>
      </c>
      <c r="P16" s="797">
        <v>334</v>
      </c>
      <c r="Q16" s="797">
        <v>547</v>
      </c>
      <c r="R16" s="797">
        <v>412</v>
      </c>
      <c r="S16" s="797">
        <v>276</v>
      </c>
      <c r="T16" s="797">
        <v>341</v>
      </c>
      <c r="U16" s="797">
        <v>337</v>
      </c>
      <c r="V16" s="797">
        <v>214</v>
      </c>
      <c r="W16" s="797">
        <v>401</v>
      </c>
      <c r="X16" s="797">
        <v>351</v>
      </c>
      <c r="Y16" s="814">
        <v>463</v>
      </c>
      <c r="Z16" s="1258">
        <v>393</v>
      </c>
      <c r="AA16" s="675">
        <f t="shared" si="1"/>
        <v>4391</v>
      </c>
      <c r="AB16" s="799"/>
    </row>
    <row r="17" spans="1:28" ht="14.25" customHeight="1">
      <c r="A17" s="664">
        <v>15</v>
      </c>
      <c r="B17" s="685" t="s">
        <v>2093</v>
      </c>
      <c r="C17" s="665" t="s">
        <v>2106</v>
      </c>
      <c r="D17" s="669" t="s">
        <v>2089</v>
      </c>
      <c r="E17" s="665" t="s">
        <v>2375</v>
      </c>
      <c r="F17" s="664" t="s">
        <v>2792</v>
      </c>
      <c r="G17" s="1440" t="s">
        <v>888</v>
      </c>
      <c r="H17" s="766" t="s">
        <v>2154</v>
      </c>
      <c r="I17" s="806">
        <v>615</v>
      </c>
      <c r="J17" s="808">
        <f t="shared" si="0"/>
        <v>34.166666666666664</v>
      </c>
      <c r="K17" s="1535" t="s">
        <v>2</v>
      </c>
      <c r="L17" s="1555" t="s">
        <v>2504</v>
      </c>
      <c r="M17" s="1535" t="s">
        <v>337</v>
      </c>
      <c r="N17" s="1556" t="s">
        <v>2772</v>
      </c>
      <c r="O17" s="675">
        <v>4</v>
      </c>
      <c r="P17" s="675">
        <v>3</v>
      </c>
      <c r="Q17" s="675">
        <v>3</v>
      </c>
      <c r="R17" s="675">
        <v>3</v>
      </c>
      <c r="S17" s="675">
        <v>4</v>
      </c>
      <c r="T17" s="675">
        <v>4</v>
      </c>
      <c r="U17" s="675">
        <v>27</v>
      </c>
      <c r="V17" s="675">
        <v>5</v>
      </c>
      <c r="W17" s="1138">
        <v>22</v>
      </c>
      <c r="X17" s="675">
        <v>51</v>
      </c>
      <c r="Y17" s="675">
        <v>36</v>
      </c>
      <c r="Z17" s="1254">
        <v>47</v>
      </c>
      <c r="AA17" s="675">
        <f t="shared" si="1"/>
        <v>209</v>
      </c>
      <c r="AB17" s="404"/>
    </row>
    <row r="18" spans="1:28" ht="14.25" customHeight="1">
      <c r="A18" s="664">
        <v>16</v>
      </c>
      <c r="B18" s="685" t="s">
        <v>2093</v>
      </c>
      <c r="C18" s="676" t="s">
        <v>2158</v>
      </c>
      <c r="D18" s="669" t="s">
        <v>2089</v>
      </c>
      <c r="E18" s="676" t="s">
        <v>1936</v>
      </c>
      <c r="F18" s="664" t="s">
        <v>2061</v>
      </c>
      <c r="G18" s="1440"/>
      <c r="H18" s="1170" t="s">
        <v>2725</v>
      </c>
      <c r="I18" s="806" t="s">
        <v>2647</v>
      </c>
      <c r="J18" s="806" t="s">
        <v>2647</v>
      </c>
      <c r="K18" s="1441"/>
      <c r="L18" s="1442"/>
      <c r="M18" s="1411"/>
      <c r="N18" s="1556"/>
      <c r="O18" s="404">
        <v>1</v>
      </c>
      <c r="P18" s="404">
        <v>15</v>
      </c>
      <c r="Q18" s="404">
        <v>0</v>
      </c>
      <c r="R18" s="404">
        <v>1</v>
      </c>
      <c r="S18" s="404">
        <v>2</v>
      </c>
      <c r="T18" s="404">
        <v>3</v>
      </c>
      <c r="U18" s="404">
        <v>2</v>
      </c>
      <c r="V18" s="404">
        <v>3</v>
      </c>
      <c r="W18" s="404">
        <v>0</v>
      </c>
      <c r="X18" s="404">
        <v>0</v>
      </c>
      <c r="Y18" s="404">
        <v>6</v>
      </c>
      <c r="Z18" s="1259">
        <v>2</v>
      </c>
      <c r="AA18" s="675">
        <f t="shared" si="1"/>
        <v>35</v>
      </c>
    </row>
    <row r="19" spans="1:28" ht="28.5">
      <c r="A19" s="664">
        <v>17</v>
      </c>
      <c r="B19" s="685" t="s">
        <v>2107</v>
      </c>
      <c r="C19" s="665" t="s">
        <v>2118</v>
      </c>
      <c r="D19" s="669" t="s">
        <v>2089</v>
      </c>
      <c r="E19" s="665" t="s">
        <v>83</v>
      </c>
      <c r="F19" s="664" t="s">
        <v>379</v>
      </c>
      <c r="G19" s="1440"/>
      <c r="H19" s="766" t="s">
        <v>2154</v>
      </c>
      <c r="I19" s="806">
        <v>2905</v>
      </c>
      <c r="J19" s="808">
        <f t="shared" si="0"/>
        <v>161.38888888888889</v>
      </c>
      <c r="K19" s="1441"/>
      <c r="L19" s="1442"/>
      <c r="M19" s="1411"/>
      <c r="N19" s="1556"/>
      <c r="O19" s="671">
        <v>7</v>
      </c>
      <c r="P19" s="671">
        <v>3</v>
      </c>
      <c r="Q19" s="671">
        <v>47</v>
      </c>
      <c r="R19" s="671">
        <v>0</v>
      </c>
      <c r="S19" s="671">
        <v>0</v>
      </c>
      <c r="T19" s="675">
        <v>33</v>
      </c>
      <c r="U19" s="671">
        <v>1</v>
      </c>
      <c r="V19" s="671">
        <v>2</v>
      </c>
      <c r="W19" s="671">
        <v>20</v>
      </c>
      <c r="X19" s="671">
        <v>35</v>
      </c>
      <c r="Y19" s="675">
        <v>26</v>
      </c>
      <c r="Z19" s="1255">
        <v>6</v>
      </c>
      <c r="AA19" s="675">
        <f t="shared" si="1"/>
        <v>180</v>
      </c>
      <c r="AB19" s="404"/>
    </row>
    <row r="20" spans="1:28" ht="14.25">
      <c r="A20" s="664">
        <v>18</v>
      </c>
      <c r="B20" s="685" t="s">
        <v>2093</v>
      </c>
      <c r="C20" s="665"/>
      <c r="D20" s="669"/>
      <c r="E20" s="665" t="s">
        <v>2739</v>
      </c>
      <c r="F20" s="664" t="s">
        <v>2740</v>
      </c>
      <c r="G20" s="1440"/>
      <c r="H20" s="766" t="s">
        <v>2154</v>
      </c>
      <c r="I20" s="806">
        <v>512</v>
      </c>
      <c r="J20" s="808">
        <f t="shared" ref="J20" si="2">I20/18</f>
        <v>28.444444444444443</v>
      </c>
      <c r="K20" s="1441"/>
      <c r="L20" s="1442"/>
      <c r="M20" s="1411"/>
      <c r="N20" s="1556"/>
      <c r="O20" s="671">
        <v>12</v>
      </c>
      <c r="P20" s="671">
        <v>125</v>
      </c>
      <c r="Q20" s="671">
        <v>54</v>
      </c>
      <c r="R20" s="671">
        <v>7</v>
      </c>
      <c r="S20" s="671">
        <v>2</v>
      </c>
      <c r="T20" s="675">
        <v>5</v>
      </c>
      <c r="U20" s="671">
        <v>8</v>
      </c>
      <c r="V20" s="671">
        <v>9</v>
      </c>
      <c r="W20" s="671">
        <v>2</v>
      </c>
      <c r="X20" s="671">
        <v>2</v>
      </c>
      <c r="Y20" s="675">
        <v>0</v>
      </c>
      <c r="Z20" s="1255">
        <v>7</v>
      </c>
      <c r="AA20" s="675">
        <f t="shared" si="1"/>
        <v>233</v>
      </c>
      <c r="AB20" s="404"/>
    </row>
    <row r="21" spans="1:28" ht="23.25" customHeight="1">
      <c r="A21" s="664">
        <v>19</v>
      </c>
      <c r="B21" s="685" t="s">
        <v>2110</v>
      </c>
      <c r="C21" s="665" t="s">
        <v>2094</v>
      </c>
      <c r="D21" s="669" t="s">
        <v>2089</v>
      </c>
      <c r="E21" s="665" t="s">
        <v>16</v>
      </c>
      <c r="F21" s="664" t="s">
        <v>2050</v>
      </c>
      <c r="G21" s="1440"/>
      <c r="H21" s="766" t="s">
        <v>2154</v>
      </c>
      <c r="I21" s="806">
        <v>1980</v>
      </c>
      <c r="J21" s="808">
        <f t="shared" si="0"/>
        <v>110</v>
      </c>
      <c r="K21" s="1441"/>
      <c r="L21" s="1442"/>
      <c r="M21" s="1411"/>
      <c r="N21" s="1556"/>
      <c r="O21" s="675">
        <v>34</v>
      </c>
      <c r="P21" s="675">
        <v>34</v>
      </c>
      <c r="Q21" s="675">
        <v>101</v>
      </c>
      <c r="R21" s="675">
        <v>39</v>
      </c>
      <c r="S21" s="675">
        <v>46</v>
      </c>
      <c r="T21" s="675">
        <v>33</v>
      </c>
      <c r="U21" s="675">
        <v>42</v>
      </c>
      <c r="V21" s="675">
        <v>48</v>
      </c>
      <c r="W21" s="675">
        <v>81</v>
      </c>
      <c r="X21" s="675">
        <v>95</v>
      </c>
      <c r="Y21" s="675">
        <v>180</v>
      </c>
      <c r="Z21" s="1254">
        <v>205</v>
      </c>
      <c r="AA21" s="675">
        <f t="shared" si="1"/>
        <v>938</v>
      </c>
      <c r="AB21" s="404"/>
    </row>
    <row r="22" spans="1:28" ht="19.5" customHeight="1">
      <c r="A22" s="664">
        <v>20</v>
      </c>
      <c r="B22" s="685" t="s">
        <v>2110</v>
      </c>
      <c r="C22" s="665" t="s">
        <v>2092</v>
      </c>
      <c r="D22" s="669" t="s">
        <v>2089</v>
      </c>
      <c r="E22" s="686" t="s">
        <v>2699</v>
      </c>
      <c r="F22" s="664" t="s">
        <v>177</v>
      </c>
      <c r="G22" s="1440"/>
      <c r="H22" s="766" t="s">
        <v>2154</v>
      </c>
      <c r="I22" s="806">
        <v>1485</v>
      </c>
      <c r="J22" s="808">
        <f t="shared" si="0"/>
        <v>82.5</v>
      </c>
      <c r="K22" s="1441"/>
      <c r="L22" s="1442"/>
      <c r="M22" s="1411"/>
      <c r="N22" s="1556"/>
      <c r="O22" s="675">
        <v>3</v>
      </c>
      <c r="P22" s="675">
        <v>13</v>
      </c>
      <c r="Q22" s="675">
        <v>6</v>
      </c>
      <c r="R22" s="675">
        <v>7</v>
      </c>
      <c r="S22" s="675">
        <v>4</v>
      </c>
      <c r="T22" s="675">
        <v>0</v>
      </c>
      <c r="U22" s="675">
        <v>2</v>
      </c>
      <c r="V22" s="675">
        <v>6</v>
      </c>
      <c r="W22" s="675">
        <v>20</v>
      </c>
      <c r="X22" s="675">
        <v>15</v>
      </c>
      <c r="Y22" s="675">
        <v>18</v>
      </c>
      <c r="Z22" s="1254">
        <v>22</v>
      </c>
      <c r="AA22" s="675">
        <f t="shared" si="1"/>
        <v>116</v>
      </c>
      <c r="AB22" s="404"/>
    </row>
    <row r="23" spans="1:28" ht="29.25" thickBot="1">
      <c r="A23" s="664">
        <v>21</v>
      </c>
      <c r="B23" s="794" t="s">
        <v>2107</v>
      </c>
      <c r="C23" s="795" t="s">
        <v>2108</v>
      </c>
      <c r="D23" s="796" t="s">
        <v>2089</v>
      </c>
      <c r="E23" s="1109" t="s">
        <v>2212</v>
      </c>
      <c r="F23" s="793" t="s">
        <v>1125</v>
      </c>
      <c r="G23" s="1440"/>
      <c r="H23" s="811" t="s">
        <v>2154</v>
      </c>
      <c r="I23" s="812">
        <v>3093</v>
      </c>
      <c r="J23" s="813">
        <f t="shared" si="0"/>
        <v>171.83333333333334</v>
      </c>
      <c r="K23" s="1441"/>
      <c r="L23" s="1442"/>
      <c r="M23" s="1411"/>
      <c r="N23" s="1556"/>
      <c r="O23" s="797">
        <v>5</v>
      </c>
      <c r="P23" s="797">
        <v>4</v>
      </c>
      <c r="Q23" s="797">
        <v>222</v>
      </c>
      <c r="R23" s="797">
        <v>22</v>
      </c>
      <c r="S23" s="797">
        <v>11</v>
      </c>
      <c r="T23" s="797">
        <v>47</v>
      </c>
      <c r="U23" s="797">
        <v>14</v>
      </c>
      <c r="V23" s="797">
        <v>20</v>
      </c>
      <c r="W23" s="797">
        <v>18</v>
      </c>
      <c r="X23" s="797">
        <v>17</v>
      </c>
      <c r="Y23" s="814">
        <v>27</v>
      </c>
      <c r="Z23" s="1256">
        <v>25</v>
      </c>
      <c r="AA23" s="675">
        <f t="shared" si="1"/>
        <v>432</v>
      </c>
      <c r="AB23" s="799"/>
    </row>
    <row r="24" spans="1:28" ht="28.5" customHeight="1">
      <c r="A24" s="664">
        <v>22</v>
      </c>
      <c r="B24" s="685" t="s">
        <v>2093</v>
      </c>
      <c r="C24" s="665" t="s">
        <v>2106</v>
      </c>
      <c r="D24" s="669" t="s">
        <v>2089</v>
      </c>
      <c r="E24" s="665" t="s">
        <v>1779</v>
      </c>
      <c r="F24" s="664" t="s">
        <v>1128</v>
      </c>
      <c r="G24" s="1444" t="s">
        <v>2026</v>
      </c>
      <c r="H24" s="1532" t="s">
        <v>2154</v>
      </c>
      <c r="I24" s="806">
        <v>1947</v>
      </c>
      <c r="J24" s="808">
        <f t="shared" si="0"/>
        <v>108.16666666666667</v>
      </c>
      <c r="K24" s="1472" t="s">
        <v>2349</v>
      </c>
      <c r="L24" s="1472" t="s">
        <v>2350</v>
      </c>
      <c r="M24" s="1466" t="s">
        <v>49</v>
      </c>
      <c r="N24" s="1467" t="s">
        <v>2348</v>
      </c>
      <c r="O24" s="673">
        <v>12</v>
      </c>
      <c r="P24" s="675">
        <v>17</v>
      </c>
      <c r="Q24" s="675">
        <v>25</v>
      </c>
      <c r="R24" s="675">
        <v>19</v>
      </c>
      <c r="S24" s="675">
        <v>23</v>
      </c>
      <c r="T24" s="671">
        <v>17</v>
      </c>
      <c r="U24" s="675">
        <v>25</v>
      </c>
      <c r="V24" s="675">
        <v>19</v>
      </c>
      <c r="W24" s="675">
        <v>24</v>
      </c>
      <c r="X24" s="671">
        <v>17</v>
      </c>
      <c r="Y24" s="671">
        <v>26</v>
      </c>
      <c r="Z24" s="1255">
        <v>22</v>
      </c>
      <c r="AA24" s="675">
        <f t="shared" si="1"/>
        <v>246</v>
      </c>
      <c r="AB24" s="404"/>
    </row>
    <row r="25" spans="1:28" ht="28.5">
      <c r="A25" s="664">
        <v>23</v>
      </c>
      <c r="B25" s="685" t="s">
        <v>2143</v>
      </c>
      <c r="C25" s="665" t="s">
        <v>2111</v>
      </c>
      <c r="D25" s="669" t="s">
        <v>2089</v>
      </c>
      <c r="E25" s="665" t="s">
        <v>1781</v>
      </c>
      <c r="F25" s="664" t="s">
        <v>780</v>
      </c>
      <c r="G25" s="1530"/>
      <c r="H25" s="1533"/>
      <c r="I25" s="806">
        <v>1352</v>
      </c>
      <c r="J25" s="808">
        <f t="shared" si="0"/>
        <v>75.111111111111114</v>
      </c>
      <c r="K25" s="1530"/>
      <c r="L25" s="1530"/>
      <c r="M25" s="1530"/>
      <c r="N25" s="1530"/>
      <c r="O25" s="673">
        <v>9</v>
      </c>
      <c r="P25" s="671">
        <v>14</v>
      </c>
      <c r="Q25" s="675">
        <v>18</v>
      </c>
      <c r="R25" s="671">
        <v>17</v>
      </c>
      <c r="S25" s="671">
        <v>26</v>
      </c>
      <c r="T25" s="671">
        <v>22</v>
      </c>
      <c r="U25" s="675">
        <v>32</v>
      </c>
      <c r="V25" s="671">
        <v>25</v>
      </c>
      <c r="W25" s="671">
        <v>17</v>
      </c>
      <c r="X25" s="671">
        <v>22</v>
      </c>
      <c r="Y25" s="671">
        <v>19</v>
      </c>
      <c r="Z25" s="1255">
        <v>16</v>
      </c>
      <c r="AA25" s="675">
        <f t="shared" si="1"/>
        <v>237</v>
      </c>
      <c r="AB25" s="404"/>
    </row>
    <row r="26" spans="1:28" ht="14.25">
      <c r="A26" s="664">
        <v>24</v>
      </c>
      <c r="B26" s="1155" t="s">
        <v>2735</v>
      </c>
      <c r="C26" s="665"/>
      <c r="D26" s="669"/>
      <c r="E26" s="665" t="s">
        <v>2731</v>
      </c>
      <c r="F26" s="664" t="s">
        <v>2733</v>
      </c>
      <c r="G26" s="1530"/>
      <c r="H26" s="1533"/>
      <c r="I26" s="806">
        <v>222</v>
      </c>
      <c r="J26" s="808">
        <f t="shared" ref="J26" si="3">I26/18</f>
        <v>12.333333333333334</v>
      </c>
      <c r="K26" s="1530"/>
      <c r="L26" s="1530"/>
      <c r="M26" s="1530"/>
      <c r="N26" s="1530"/>
      <c r="O26" s="645">
        <v>13</v>
      </c>
      <c r="P26" s="671">
        <v>16</v>
      </c>
      <c r="Q26" s="675">
        <v>18</v>
      </c>
      <c r="R26" s="671">
        <v>24</v>
      </c>
      <c r="S26" s="671">
        <v>19</v>
      </c>
      <c r="T26" s="671">
        <v>25</v>
      </c>
      <c r="U26" s="675">
        <v>28</v>
      </c>
      <c r="V26" s="671">
        <v>32</v>
      </c>
      <c r="W26" s="671">
        <v>25</v>
      </c>
      <c r="X26" s="671">
        <v>26</v>
      </c>
      <c r="Y26" s="671">
        <v>37</v>
      </c>
      <c r="Z26" s="1255">
        <v>28</v>
      </c>
      <c r="AA26" s="675">
        <f t="shared" si="1"/>
        <v>291</v>
      </c>
      <c r="AB26" s="404"/>
    </row>
    <row r="27" spans="1:28" ht="36.75" customHeight="1" thickBot="1">
      <c r="A27" s="793">
        <v>25</v>
      </c>
      <c r="B27" s="1232" t="s">
        <v>2735</v>
      </c>
      <c r="C27" s="795"/>
      <c r="D27" s="796"/>
      <c r="E27" s="795" t="s">
        <v>2732</v>
      </c>
      <c r="F27" s="793" t="s">
        <v>2734</v>
      </c>
      <c r="G27" s="1531"/>
      <c r="H27" s="1534"/>
      <c r="I27" s="812">
        <v>3972</v>
      </c>
      <c r="J27" s="813">
        <f t="shared" si="0"/>
        <v>220.66666666666666</v>
      </c>
      <c r="K27" s="1531"/>
      <c r="L27" s="1531"/>
      <c r="M27" s="1531"/>
      <c r="N27" s="1531"/>
      <c r="O27" s="797">
        <v>9</v>
      </c>
      <c r="P27" s="797">
        <v>11</v>
      </c>
      <c r="Q27" s="797">
        <v>13</v>
      </c>
      <c r="R27" s="797">
        <v>16</v>
      </c>
      <c r="S27" s="797">
        <v>20</v>
      </c>
      <c r="T27" s="797">
        <v>17</v>
      </c>
      <c r="U27" s="797">
        <v>26</v>
      </c>
      <c r="V27" s="797">
        <v>18</v>
      </c>
      <c r="W27" s="797">
        <v>14</v>
      </c>
      <c r="X27" s="797">
        <v>25</v>
      </c>
      <c r="Y27" s="797">
        <v>19</v>
      </c>
      <c r="Z27" s="1256">
        <v>19</v>
      </c>
      <c r="AA27" s="675">
        <f t="shared" si="1"/>
        <v>207</v>
      </c>
      <c r="AB27" s="797"/>
    </row>
    <row r="28" spans="1:28" ht="27.75" customHeight="1">
      <c r="A28" s="1193">
        <v>26</v>
      </c>
      <c r="B28" s="1233" t="s">
        <v>257</v>
      </c>
      <c r="C28" s="1234" t="s">
        <v>2157</v>
      </c>
      <c r="D28" s="1196" t="s">
        <v>2089</v>
      </c>
      <c r="E28" s="1234" t="s">
        <v>2708</v>
      </c>
      <c r="F28" s="1193" t="s">
        <v>2060</v>
      </c>
      <c r="G28" s="1444" t="s">
        <v>2027</v>
      </c>
      <c r="H28" s="1189" t="s">
        <v>2154</v>
      </c>
      <c r="I28" s="1110">
        <v>6337</v>
      </c>
      <c r="J28" s="1111">
        <f t="shared" si="0"/>
        <v>352.05555555555554</v>
      </c>
      <c r="K28" s="1472" t="s">
        <v>2500</v>
      </c>
      <c r="L28" s="1474" t="s">
        <v>2770</v>
      </c>
      <c r="M28" s="1540" t="s">
        <v>2332</v>
      </c>
      <c r="N28" s="1541" t="s">
        <v>2778</v>
      </c>
      <c r="O28" s="1198">
        <v>15</v>
      </c>
      <c r="P28" s="1200">
        <v>15</v>
      </c>
      <c r="Q28" s="1200">
        <v>8314</v>
      </c>
      <c r="R28" s="1198">
        <v>9234</v>
      </c>
      <c r="S28" s="1198">
        <v>1035</v>
      </c>
      <c r="T28" s="1198">
        <v>361</v>
      </c>
      <c r="U28" s="1200">
        <v>164</v>
      </c>
      <c r="V28" s="1200">
        <v>7</v>
      </c>
      <c r="W28" s="1200">
        <v>13</v>
      </c>
      <c r="X28" s="1200">
        <v>25</v>
      </c>
      <c r="Y28" s="1200">
        <v>4</v>
      </c>
      <c r="Z28" s="1260">
        <v>6</v>
      </c>
      <c r="AA28" s="675">
        <f t="shared" si="1"/>
        <v>19193</v>
      </c>
      <c r="AB28" s="1199"/>
    </row>
    <row r="29" spans="1:28" ht="27.75" customHeight="1">
      <c r="A29" s="664">
        <v>27</v>
      </c>
      <c r="B29" s="685" t="s">
        <v>2093</v>
      </c>
      <c r="C29" s="665" t="s">
        <v>2109</v>
      </c>
      <c r="D29" s="669" t="s">
        <v>2089</v>
      </c>
      <c r="E29" s="665" t="s">
        <v>1784</v>
      </c>
      <c r="F29" s="664" t="s">
        <v>517</v>
      </c>
      <c r="G29" s="1530"/>
      <c r="H29" s="766" t="s">
        <v>2154</v>
      </c>
      <c r="I29" s="806">
        <v>1309</v>
      </c>
      <c r="J29" s="808">
        <f t="shared" si="0"/>
        <v>72.722222222222229</v>
      </c>
      <c r="K29" s="1530"/>
      <c r="L29" s="1530"/>
      <c r="M29" s="1530"/>
      <c r="N29" s="1542"/>
      <c r="O29" s="675">
        <v>7</v>
      </c>
      <c r="P29" s="675">
        <v>10</v>
      </c>
      <c r="Q29" s="675">
        <v>3</v>
      </c>
      <c r="R29" s="675">
        <v>10</v>
      </c>
      <c r="S29" s="675">
        <v>7</v>
      </c>
      <c r="T29" s="675">
        <v>12</v>
      </c>
      <c r="U29" s="675">
        <v>9</v>
      </c>
      <c r="V29" s="675">
        <v>30</v>
      </c>
      <c r="W29" s="675">
        <v>7</v>
      </c>
      <c r="X29" s="675">
        <v>17</v>
      </c>
      <c r="Y29" s="675">
        <v>4</v>
      </c>
      <c r="Z29" s="1254">
        <v>2</v>
      </c>
      <c r="AA29" s="675">
        <f t="shared" si="1"/>
        <v>118</v>
      </c>
    </row>
    <row r="30" spans="1:28" ht="27.75" customHeight="1">
      <c r="A30" s="664">
        <v>28</v>
      </c>
      <c r="B30" s="665" t="s">
        <v>2093</v>
      </c>
      <c r="C30" s="665" t="s">
        <v>2181</v>
      </c>
      <c r="D30" s="669" t="s">
        <v>2089</v>
      </c>
      <c r="E30" s="686" t="s">
        <v>410</v>
      </c>
      <c r="F30" s="664" t="s">
        <v>2052</v>
      </c>
      <c r="G30" s="1530"/>
      <c r="H30" s="766" t="s">
        <v>2154</v>
      </c>
      <c r="I30" s="806">
        <v>568</v>
      </c>
      <c r="J30" s="808">
        <f t="shared" si="0"/>
        <v>31.555555555555557</v>
      </c>
      <c r="K30" s="1530"/>
      <c r="L30" s="1530"/>
      <c r="M30" s="1530"/>
      <c r="N30" s="1542"/>
      <c r="O30" s="675">
        <v>10</v>
      </c>
      <c r="P30" s="675">
        <v>20</v>
      </c>
      <c r="Q30" s="675">
        <v>12</v>
      </c>
      <c r="R30" s="675">
        <v>15</v>
      </c>
      <c r="S30" s="675">
        <v>4</v>
      </c>
      <c r="T30" s="675">
        <v>9</v>
      </c>
      <c r="U30" s="675">
        <v>8</v>
      </c>
      <c r="V30" s="675">
        <v>6</v>
      </c>
      <c r="W30" s="675">
        <v>4</v>
      </c>
      <c r="X30" s="675">
        <v>1</v>
      </c>
      <c r="Y30" s="675">
        <v>13</v>
      </c>
      <c r="Z30" s="1254">
        <v>2</v>
      </c>
      <c r="AA30" s="675">
        <f t="shared" si="1"/>
        <v>104</v>
      </c>
    </row>
    <row r="31" spans="1:28" s="404" customFormat="1" ht="27.75" customHeight="1">
      <c r="A31" s="664">
        <v>29</v>
      </c>
      <c r="B31" s="665" t="s">
        <v>2093</v>
      </c>
      <c r="C31" s="665" t="s">
        <v>2114</v>
      </c>
      <c r="D31" s="669" t="s">
        <v>2089</v>
      </c>
      <c r="E31" s="665" t="s">
        <v>1179</v>
      </c>
      <c r="F31" s="664" t="s">
        <v>2054</v>
      </c>
      <c r="G31" s="1530"/>
      <c r="H31" s="766" t="s">
        <v>2154</v>
      </c>
      <c r="I31" s="806">
        <v>5342</v>
      </c>
      <c r="J31" s="808">
        <f t="shared" si="0"/>
        <v>296.77777777777777</v>
      </c>
      <c r="K31" s="1530"/>
      <c r="L31" s="1530"/>
      <c r="M31" s="1530"/>
      <c r="N31" s="1542"/>
      <c r="O31" s="675">
        <v>7</v>
      </c>
      <c r="P31" s="675">
        <v>7</v>
      </c>
      <c r="Q31" s="675">
        <v>194</v>
      </c>
      <c r="R31" s="675">
        <v>26</v>
      </c>
      <c r="S31" s="675">
        <v>11</v>
      </c>
      <c r="T31" s="675">
        <v>6</v>
      </c>
      <c r="U31" s="675">
        <v>7</v>
      </c>
      <c r="V31" s="675">
        <v>16</v>
      </c>
      <c r="W31" s="675">
        <v>142</v>
      </c>
      <c r="X31" s="675">
        <v>84</v>
      </c>
      <c r="Y31" s="671">
        <v>24</v>
      </c>
      <c r="Z31" s="1255">
        <v>29</v>
      </c>
      <c r="AA31" s="675">
        <f t="shared" si="1"/>
        <v>553</v>
      </c>
    </row>
    <row r="32" spans="1:28" ht="28.5">
      <c r="A32" s="1235">
        <v>30</v>
      </c>
      <c r="B32" s="1236" t="s">
        <v>2096</v>
      </c>
      <c r="C32" s="1237" t="s">
        <v>2112</v>
      </c>
      <c r="D32" s="1238" t="s">
        <v>2089</v>
      </c>
      <c r="E32" s="1237" t="s">
        <v>933</v>
      </c>
      <c r="F32" s="1235" t="s">
        <v>2051</v>
      </c>
      <c r="G32" s="1539"/>
      <c r="H32" s="1239" t="s">
        <v>2154</v>
      </c>
      <c r="I32" s="1240">
        <v>1925</v>
      </c>
      <c r="J32" s="1241">
        <f>I32/18</f>
        <v>106.94444444444444</v>
      </c>
      <c r="K32" s="1539"/>
      <c r="L32" s="1539"/>
      <c r="M32" s="1539"/>
      <c r="N32" s="1543"/>
      <c r="O32" s="1242">
        <v>59</v>
      </c>
      <c r="P32" s="1242">
        <v>39</v>
      </c>
      <c r="Q32" s="1242">
        <v>51</v>
      </c>
      <c r="R32" s="1242">
        <v>44</v>
      </c>
      <c r="S32" s="1242">
        <v>32</v>
      </c>
      <c r="T32" s="1242">
        <v>50</v>
      </c>
      <c r="U32" s="1242">
        <v>105</v>
      </c>
      <c r="V32" s="1242">
        <v>60</v>
      </c>
      <c r="W32" s="1242">
        <v>81</v>
      </c>
      <c r="X32" s="1242">
        <v>195</v>
      </c>
      <c r="Y32" s="1242">
        <f>46+39</f>
        <v>85</v>
      </c>
      <c r="Z32" s="1261">
        <v>91</v>
      </c>
      <c r="AA32" s="675">
        <f t="shared" si="1"/>
        <v>892</v>
      </c>
      <c r="AB32" s="1243"/>
    </row>
    <row r="33" spans="1:28" ht="42.75" customHeight="1">
      <c r="A33" s="664">
        <v>31</v>
      </c>
      <c r="B33" s="685" t="s">
        <v>2093</v>
      </c>
      <c r="C33" s="665" t="s">
        <v>2105</v>
      </c>
      <c r="D33" s="669" t="s">
        <v>2089</v>
      </c>
      <c r="E33" s="665" t="s">
        <v>98</v>
      </c>
      <c r="F33" s="664" t="s">
        <v>1102</v>
      </c>
      <c r="G33" s="1440" t="s">
        <v>2648</v>
      </c>
      <c r="H33" s="766" t="s">
        <v>1966</v>
      </c>
      <c r="I33" s="1192">
        <v>2051</v>
      </c>
      <c r="J33" s="810">
        <f>(I33*33.85/31.42)/18</f>
        <v>122.75682509371242</v>
      </c>
      <c r="K33" s="1535" t="s">
        <v>1357</v>
      </c>
      <c r="L33" s="1441" t="s">
        <v>297</v>
      </c>
      <c r="M33" s="1400" t="s">
        <v>2332</v>
      </c>
      <c r="N33" s="1461" t="s">
        <v>2649</v>
      </c>
      <c r="O33" s="675">
        <v>19</v>
      </c>
      <c r="P33" s="675">
        <v>6</v>
      </c>
      <c r="Q33" s="675">
        <v>16</v>
      </c>
      <c r="R33" s="675">
        <v>13</v>
      </c>
      <c r="S33" s="675">
        <v>34</v>
      </c>
      <c r="T33" s="675">
        <v>9</v>
      </c>
      <c r="U33" s="675">
        <v>15</v>
      </c>
      <c r="V33" s="675">
        <v>26</v>
      </c>
      <c r="W33" s="675">
        <v>11</v>
      </c>
      <c r="X33" s="675">
        <v>3</v>
      </c>
      <c r="Y33" s="675">
        <v>24</v>
      </c>
      <c r="Z33" s="1254">
        <v>15</v>
      </c>
      <c r="AA33" s="675">
        <f t="shared" si="1"/>
        <v>191</v>
      </c>
      <c r="AB33" s="404"/>
    </row>
    <row r="34" spans="1:28" ht="14.25">
      <c r="A34" s="664">
        <v>32</v>
      </c>
      <c r="B34" s="685" t="s">
        <v>2093</v>
      </c>
      <c r="C34" s="665" t="s">
        <v>2088</v>
      </c>
      <c r="D34" s="669" t="s">
        <v>2089</v>
      </c>
      <c r="E34" s="665" t="s">
        <v>99</v>
      </c>
      <c r="F34" s="664" t="s">
        <v>459</v>
      </c>
      <c r="G34" s="1440"/>
      <c r="H34" s="766" t="s">
        <v>1966</v>
      </c>
      <c r="I34" s="1192">
        <v>1309</v>
      </c>
      <c r="J34" s="810">
        <f>(I34*33.85/31.42)/18</f>
        <v>78.346506117830117</v>
      </c>
      <c r="K34" s="1441"/>
      <c r="L34" s="1441"/>
      <c r="M34" s="1454"/>
      <c r="N34" s="1461"/>
      <c r="O34" s="675">
        <v>9</v>
      </c>
      <c r="P34" s="675">
        <v>8</v>
      </c>
      <c r="Q34" s="675">
        <v>6</v>
      </c>
      <c r="R34" s="675">
        <v>26</v>
      </c>
      <c r="S34" s="675">
        <v>18</v>
      </c>
      <c r="T34" s="675">
        <v>34</v>
      </c>
      <c r="U34" s="675">
        <v>1</v>
      </c>
      <c r="V34" s="675">
        <v>50</v>
      </c>
      <c r="W34" s="675">
        <v>24</v>
      </c>
      <c r="X34" s="675">
        <v>34</v>
      </c>
      <c r="Y34" s="790">
        <v>16</v>
      </c>
      <c r="Z34" s="1252">
        <v>32</v>
      </c>
      <c r="AA34" s="675">
        <f t="shared" si="1"/>
        <v>258</v>
      </c>
      <c r="AB34" s="404"/>
    </row>
    <row r="35" spans="1:28" ht="14.25">
      <c r="A35" s="664">
        <v>33</v>
      </c>
      <c r="B35" s="685" t="s">
        <v>2093</v>
      </c>
      <c r="C35" s="665"/>
      <c r="D35" s="669"/>
      <c r="E35" s="665" t="s">
        <v>2729</v>
      </c>
      <c r="F35" s="664" t="s">
        <v>2730</v>
      </c>
      <c r="G35" s="1440"/>
      <c r="H35" s="766" t="s">
        <v>1966</v>
      </c>
      <c r="I35" s="1192">
        <v>4584</v>
      </c>
      <c r="J35" s="810">
        <f>(I35*33.85/31.42)/18</f>
        <v>274.36240186717589</v>
      </c>
      <c r="K35" s="1441"/>
      <c r="L35" s="1441"/>
      <c r="M35" s="1454"/>
      <c r="N35" s="1461"/>
      <c r="O35" s="675">
        <v>23</v>
      </c>
      <c r="P35" s="675">
        <v>67</v>
      </c>
      <c r="Q35" s="675">
        <v>110</v>
      </c>
      <c r="R35" s="675">
        <v>33</v>
      </c>
      <c r="S35" s="675">
        <v>15</v>
      </c>
      <c r="T35" s="675">
        <v>26</v>
      </c>
      <c r="U35" s="675">
        <v>3</v>
      </c>
      <c r="V35" s="675">
        <v>73</v>
      </c>
      <c r="W35" s="675">
        <v>27</v>
      </c>
      <c r="X35" s="675">
        <v>58</v>
      </c>
      <c r="Y35" s="790">
        <v>0</v>
      </c>
      <c r="Z35" s="1252">
        <v>9</v>
      </c>
      <c r="AA35" s="675">
        <f t="shared" si="1"/>
        <v>444</v>
      </c>
      <c r="AB35" s="404"/>
    </row>
    <row r="36" spans="1:28" ht="39" thickBot="1">
      <c r="A36" s="793">
        <v>34</v>
      </c>
      <c r="B36" s="794" t="s">
        <v>2093</v>
      </c>
      <c r="C36" s="795" t="s">
        <v>2144</v>
      </c>
      <c r="D36" s="796" t="s">
        <v>2089</v>
      </c>
      <c r="E36" s="795" t="s">
        <v>2377</v>
      </c>
      <c r="F36" s="793" t="s">
        <v>884</v>
      </c>
      <c r="G36" s="1445"/>
      <c r="H36" s="811" t="s">
        <v>1966</v>
      </c>
      <c r="I36" s="1191">
        <v>4439</v>
      </c>
      <c r="J36" s="879">
        <f>(I36*33.85/31.42)/18</f>
        <v>265.6838354904873</v>
      </c>
      <c r="K36" s="1451"/>
      <c r="L36" s="1451"/>
      <c r="M36" s="1455"/>
      <c r="N36" s="1464"/>
      <c r="O36" s="797">
        <v>44</v>
      </c>
      <c r="P36" s="797">
        <v>19</v>
      </c>
      <c r="Q36" s="797">
        <v>7</v>
      </c>
      <c r="R36" s="797">
        <v>14</v>
      </c>
      <c r="S36" s="797">
        <v>1</v>
      </c>
      <c r="T36" s="797">
        <v>18</v>
      </c>
      <c r="U36" s="797">
        <v>2</v>
      </c>
      <c r="V36" s="797">
        <v>5</v>
      </c>
      <c r="W36" s="797">
        <v>5</v>
      </c>
      <c r="X36" s="797">
        <v>24</v>
      </c>
      <c r="Y36" s="880">
        <v>2</v>
      </c>
      <c r="Z36" s="1262">
        <v>11</v>
      </c>
      <c r="AA36" s="675">
        <f t="shared" si="1"/>
        <v>152</v>
      </c>
      <c r="AB36" s="799"/>
    </row>
    <row r="37" spans="1:28" ht="29.25" thickBot="1">
      <c r="A37" s="793">
        <v>35</v>
      </c>
      <c r="B37" s="794" t="s">
        <v>2096</v>
      </c>
      <c r="C37" s="795" t="s">
        <v>2114</v>
      </c>
      <c r="D37" s="796" t="s">
        <v>2089</v>
      </c>
      <c r="E37" s="795" t="s">
        <v>1786</v>
      </c>
      <c r="F37" s="793" t="s">
        <v>694</v>
      </c>
      <c r="G37" s="899" t="s">
        <v>2028</v>
      </c>
      <c r="H37" s="811" t="s">
        <v>2154</v>
      </c>
      <c r="I37" s="812">
        <v>1346</v>
      </c>
      <c r="J37" s="813">
        <f t="shared" si="0"/>
        <v>74.777777777777771</v>
      </c>
      <c r="K37" s="2"/>
      <c r="L37" s="6"/>
      <c r="M37" s="1188"/>
      <c r="N37" s="1" t="s">
        <v>2348</v>
      </c>
      <c r="O37" s="4">
        <v>25</v>
      </c>
      <c r="P37" s="797">
        <v>17</v>
      </c>
      <c r="Q37" s="797">
        <v>16</v>
      </c>
      <c r="R37" s="797">
        <v>19</v>
      </c>
      <c r="S37" s="797">
        <v>32</v>
      </c>
      <c r="T37" s="797">
        <v>32</v>
      </c>
      <c r="U37" s="797">
        <v>34</v>
      </c>
      <c r="V37" s="797">
        <v>22</v>
      </c>
      <c r="W37" s="797">
        <v>24</v>
      </c>
      <c r="X37" s="797">
        <v>42</v>
      </c>
      <c r="Y37" s="1190">
        <v>42</v>
      </c>
      <c r="Z37" s="1263">
        <v>12</v>
      </c>
      <c r="AA37" s="675">
        <f t="shared" si="1"/>
        <v>317</v>
      </c>
      <c r="AB37" s="799"/>
    </row>
    <row r="38" spans="1:28" ht="51.75" customHeight="1">
      <c r="A38" s="1193">
        <v>36</v>
      </c>
      <c r="B38" s="1194" t="s">
        <v>2087</v>
      </c>
      <c r="C38" s="1195" t="s">
        <v>2117</v>
      </c>
      <c r="D38" s="1196" t="s">
        <v>2089</v>
      </c>
      <c r="E38" s="1195" t="s">
        <v>1787</v>
      </c>
      <c r="F38" s="1193" t="s">
        <v>1030</v>
      </c>
      <c r="G38" s="1444" t="s">
        <v>822</v>
      </c>
      <c r="H38" s="1189" t="s">
        <v>2154</v>
      </c>
      <c r="I38" s="1110">
        <v>4140</v>
      </c>
      <c r="J38" s="1111">
        <f t="shared" si="0"/>
        <v>230</v>
      </c>
      <c r="K38" s="1452">
        <v>1302971</v>
      </c>
      <c r="L38" s="1465" t="s">
        <v>2399</v>
      </c>
      <c r="M38" s="1536" t="s">
        <v>2422</v>
      </c>
      <c r="N38" s="1537" t="s">
        <v>2773</v>
      </c>
      <c r="O38" s="1197">
        <v>6</v>
      </c>
      <c r="P38" s="1198">
        <v>15</v>
      </c>
      <c r="Q38" s="1198">
        <v>52</v>
      </c>
      <c r="R38" s="1198">
        <v>12</v>
      </c>
      <c r="S38" s="1198">
        <v>13</v>
      </c>
      <c r="T38" s="1198">
        <v>4</v>
      </c>
      <c r="U38" s="1197">
        <v>22</v>
      </c>
      <c r="V38" s="1198">
        <v>13</v>
      </c>
      <c r="W38" s="1198">
        <v>17</v>
      </c>
      <c r="X38" s="1198">
        <v>9</v>
      </c>
      <c r="Y38" s="1199">
        <v>14</v>
      </c>
      <c r="Z38" s="1264">
        <v>10</v>
      </c>
      <c r="AA38" s="675">
        <f t="shared" si="1"/>
        <v>187</v>
      </c>
      <c r="AB38" s="1200"/>
    </row>
    <row r="39" spans="1:28" ht="47.25" customHeight="1" thickBot="1">
      <c r="A39" s="793">
        <v>37</v>
      </c>
      <c r="B39" s="794" t="s">
        <v>2087</v>
      </c>
      <c r="C39" s="795" t="s">
        <v>2117</v>
      </c>
      <c r="D39" s="796" t="s">
        <v>2089</v>
      </c>
      <c r="E39" s="1109" t="s">
        <v>1788</v>
      </c>
      <c r="F39" s="793" t="s">
        <v>743</v>
      </c>
      <c r="G39" s="1445"/>
      <c r="H39" s="811" t="s">
        <v>2154</v>
      </c>
      <c r="I39" s="812">
        <v>6775</v>
      </c>
      <c r="J39" s="813">
        <f t="shared" si="0"/>
        <v>376.38888888888891</v>
      </c>
      <c r="K39" s="1451"/>
      <c r="L39" s="1456"/>
      <c r="M39" s="1455"/>
      <c r="N39" s="1538"/>
      <c r="O39" s="797">
        <v>24</v>
      </c>
      <c r="P39" s="797">
        <v>49</v>
      </c>
      <c r="Q39" s="797">
        <v>76</v>
      </c>
      <c r="R39" s="797">
        <v>29</v>
      </c>
      <c r="S39" s="797">
        <v>18</v>
      </c>
      <c r="T39" s="797">
        <v>32</v>
      </c>
      <c r="U39" s="797">
        <v>30</v>
      </c>
      <c r="V39" s="797">
        <v>13</v>
      </c>
      <c r="W39" s="797">
        <v>60</v>
      </c>
      <c r="X39" s="797">
        <v>30</v>
      </c>
      <c r="Y39" s="817">
        <v>42</v>
      </c>
      <c r="Z39" s="1256">
        <v>52</v>
      </c>
      <c r="AA39" s="675">
        <f t="shared" si="1"/>
        <v>455</v>
      </c>
      <c r="AB39" s="799"/>
    </row>
    <row r="40" spans="1:28" ht="25.5" customHeight="1">
      <c r="A40" s="1193">
        <v>38</v>
      </c>
      <c r="B40" s="1194" t="s">
        <v>2093</v>
      </c>
      <c r="C40" s="1195" t="s">
        <v>2119</v>
      </c>
      <c r="D40" s="1196" t="s">
        <v>2089</v>
      </c>
      <c r="E40" s="1195" t="s">
        <v>82</v>
      </c>
      <c r="F40" s="1193" t="s">
        <v>650</v>
      </c>
      <c r="G40" s="1444" t="s">
        <v>473</v>
      </c>
      <c r="H40" s="1189" t="s">
        <v>2154</v>
      </c>
      <c r="I40" s="1110">
        <v>2759</v>
      </c>
      <c r="J40" s="1111">
        <f t="shared" si="0"/>
        <v>153.27777777777777</v>
      </c>
      <c r="K40" s="1203"/>
      <c r="L40" s="1204"/>
      <c r="M40" s="1205"/>
      <c r="N40" s="1206" t="s">
        <v>2348</v>
      </c>
      <c r="O40" s="1197">
        <v>27</v>
      </c>
      <c r="P40" s="1198">
        <v>49</v>
      </c>
      <c r="Q40" s="1198">
        <v>47</v>
      </c>
      <c r="R40" s="1198">
        <v>25</v>
      </c>
      <c r="S40" s="1198">
        <v>31</v>
      </c>
      <c r="T40" s="1198">
        <v>29</v>
      </c>
      <c r="U40" s="1198">
        <v>53</v>
      </c>
      <c r="V40" s="1198">
        <v>32</v>
      </c>
      <c r="W40" s="1198">
        <v>34</v>
      </c>
      <c r="X40" s="1198">
        <v>39</v>
      </c>
      <c r="Y40" s="1198">
        <v>17</v>
      </c>
      <c r="Z40" s="1264">
        <v>75</v>
      </c>
      <c r="AA40" s="675">
        <f t="shared" si="1"/>
        <v>458</v>
      </c>
      <c r="AB40" s="1200"/>
    </row>
    <row r="41" spans="1:28" ht="39" thickBot="1">
      <c r="A41" s="793">
        <v>39</v>
      </c>
      <c r="B41" s="795" t="s">
        <v>2093</v>
      </c>
      <c r="C41" s="795" t="s">
        <v>2119</v>
      </c>
      <c r="D41" s="796" t="s">
        <v>2089</v>
      </c>
      <c r="E41" s="1109" t="s">
        <v>2169</v>
      </c>
      <c r="F41" s="793" t="s">
        <v>2055</v>
      </c>
      <c r="G41" s="1445"/>
      <c r="H41" s="811" t="s">
        <v>2154</v>
      </c>
      <c r="I41" s="812">
        <v>1242</v>
      </c>
      <c r="J41" s="813">
        <f t="shared" si="0"/>
        <v>69</v>
      </c>
      <c r="K41" s="6"/>
      <c r="L41" s="1201"/>
      <c r="M41" s="1202"/>
      <c r="N41" s="1" t="s">
        <v>2348</v>
      </c>
      <c r="O41" s="4">
        <v>50</v>
      </c>
      <c r="P41" s="797">
        <v>87</v>
      </c>
      <c r="Q41" s="797">
        <v>92</v>
      </c>
      <c r="R41" s="797">
        <v>75</v>
      </c>
      <c r="S41" s="797">
        <v>69</v>
      </c>
      <c r="T41" s="797">
        <v>43</v>
      </c>
      <c r="U41" s="797">
        <v>30</v>
      </c>
      <c r="V41" s="797">
        <v>41</v>
      </c>
      <c r="W41" s="797">
        <v>64</v>
      </c>
      <c r="X41" s="797">
        <v>28</v>
      </c>
      <c r="Y41" s="797">
        <v>32</v>
      </c>
      <c r="Z41" s="1256">
        <v>63</v>
      </c>
      <c r="AA41" s="675">
        <f t="shared" si="1"/>
        <v>674</v>
      </c>
      <c r="AB41" s="799"/>
    </row>
    <row r="42" spans="1:28" ht="95.25" thickBot="1">
      <c r="A42" s="793">
        <v>40</v>
      </c>
      <c r="B42" s="1207" t="s">
        <v>2120</v>
      </c>
      <c r="C42" s="795" t="s">
        <v>2121</v>
      </c>
      <c r="D42" s="796" t="s">
        <v>2089</v>
      </c>
      <c r="E42" s="795" t="s">
        <v>1791</v>
      </c>
      <c r="F42" s="793" t="s">
        <v>430</v>
      </c>
      <c r="G42" s="1445"/>
      <c r="H42" s="811" t="s">
        <v>2154</v>
      </c>
      <c r="I42" s="812">
        <v>1219</v>
      </c>
      <c r="J42" s="813">
        <f t="shared" si="0"/>
        <v>67.722222222222229</v>
      </c>
      <c r="K42" s="1208" t="s">
        <v>2</v>
      </c>
      <c r="L42" s="1209">
        <v>8561722</v>
      </c>
      <c r="M42" s="1208" t="s">
        <v>2759</v>
      </c>
      <c r="N42" s="1210" t="s">
        <v>2791</v>
      </c>
      <c r="O42" s="814">
        <v>2</v>
      </c>
      <c r="P42" s="814">
        <v>33</v>
      </c>
      <c r="Q42" s="814">
        <v>5</v>
      </c>
      <c r="R42" s="814">
        <v>19</v>
      </c>
      <c r="S42" s="814">
        <v>5</v>
      </c>
      <c r="T42" s="814">
        <v>13</v>
      </c>
      <c r="U42" s="797">
        <v>6</v>
      </c>
      <c r="V42" s="814">
        <v>9</v>
      </c>
      <c r="W42" s="814">
        <v>12</v>
      </c>
      <c r="X42" s="814">
        <v>9</v>
      </c>
      <c r="Y42" s="814">
        <v>8</v>
      </c>
      <c r="Z42" s="1256">
        <v>6</v>
      </c>
      <c r="AA42" s="675">
        <f t="shared" si="1"/>
        <v>127</v>
      </c>
      <c r="AB42" s="799"/>
    </row>
    <row r="43" spans="1:28" ht="38.25">
      <c r="A43" s="664">
        <v>41</v>
      </c>
      <c r="B43" s="685" t="s">
        <v>2087</v>
      </c>
      <c r="C43" s="665" t="s">
        <v>2123</v>
      </c>
      <c r="D43" s="669" t="s">
        <v>2089</v>
      </c>
      <c r="E43" s="665" t="s">
        <v>692</v>
      </c>
      <c r="F43" s="664" t="s">
        <v>396</v>
      </c>
      <c r="G43" s="5" t="s">
        <v>474</v>
      </c>
      <c r="H43" s="766" t="s">
        <v>2154</v>
      </c>
      <c r="I43" s="806">
        <v>4735</v>
      </c>
      <c r="J43" s="808">
        <f t="shared" si="0"/>
        <v>263.05555555555554</v>
      </c>
      <c r="K43" s="803" t="s">
        <v>114</v>
      </c>
      <c r="L43" s="804" t="s">
        <v>1640</v>
      </c>
      <c r="M43" s="948" t="s">
        <v>1849</v>
      </c>
      <c r="N43" s="782" t="s">
        <v>2348</v>
      </c>
      <c r="O43" s="673">
        <v>13</v>
      </c>
      <c r="P43" s="675">
        <v>39</v>
      </c>
      <c r="Q43" s="675">
        <v>76</v>
      </c>
      <c r="R43" s="675">
        <v>34</v>
      </c>
      <c r="S43" s="675">
        <v>131</v>
      </c>
      <c r="T43" s="675">
        <v>58</v>
      </c>
      <c r="U43" s="675">
        <v>63</v>
      </c>
      <c r="V43" s="675">
        <v>96</v>
      </c>
      <c r="W43" s="675">
        <v>55</v>
      </c>
      <c r="X43" s="675">
        <v>154</v>
      </c>
      <c r="Y43" s="675">
        <v>38</v>
      </c>
      <c r="Z43" s="1254">
        <v>125</v>
      </c>
      <c r="AA43" s="675">
        <f t="shared" si="1"/>
        <v>882</v>
      </c>
      <c r="AB43" s="404"/>
    </row>
    <row r="44" spans="1:28" s="404" customFormat="1" ht="25.5">
      <c r="A44" s="664">
        <v>42</v>
      </c>
      <c r="B44" s="665" t="s">
        <v>2140</v>
      </c>
      <c r="C44" s="665" t="s">
        <v>2125</v>
      </c>
      <c r="D44" s="669" t="s">
        <v>2089</v>
      </c>
      <c r="E44" s="665" t="s">
        <v>1793</v>
      </c>
      <c r="F44" s="664" t="s">
        <v>163</v>
      </c>
      <c r="G44" s="5" t="s">
        <v>2029</v>
      </c>
      <c r="H44" s="766" t="s">
        <v>2154</v>
      </c>
      <c r="I44" s="806">
        <v>687</v>
      </c>
      <c r="J44" s="808">
        <f t="shared" si="0"/>
        <v>38.166666666666664</v>
      </c>
      <c r="K44" s="803"/>
      <c r="L44" s="804"/>
      <c r="M44" s="686"/>
      <c r="N44" s="818" t="s">
        <v>2353</v>
      </c>
      <c r="O44" s="675" t="s">
        <v>2762</v>
      </c>
      <c r="P44" s="675" t="s">
        <v>2762</v>
      </c>
      <c r="Q44" s="675" t="s">
        <v>2762</v>
      </c>
      <c r="R44" s="675" t="s">
        <v>2762</v>
      </c>
      <c r="S44" s="675" t="s">
        <v>2762</v>
      </c>
      <c r="T44" s="675" t="s">
        <v>2762</v>
      </c>
      <c r="U44" s="675" t="s">
        <v>2762</v>
      </c>
      <c r="V44" s="675" t="s">
        <v>2762</v>
      </c>
      <c r="W44" s="675" t="s">
        <v>2762</v>
      </c>
      <c r="X44" s="675" t="s">
        <v>2762</v>
      </c>
      <c r="Y44" s="675" t="s">
        <v>2762</v>
      </c>
      <c r="Z44" s="1254" t="s">
        <v>2762</v>
      </c>
      <c r="AA44" s="675">
        <f t="shared" si="1"/>
        <v>0</v>
      </c>
    </row>
    <row r="45" spans="1:28" ht="63.75">
      <c r="A45" s="664">
        <v>43</v>
      </c>
      <c r="B45" s="685" t="s">
        <v>2143</v>
      </c>
      <c r="C45" s="665" t="s">
        <v>2106</v>
      </c>
      <c r="D45" s="669" t="s">
        <v>2089</v>
      </c>
      <c r="E45" s="665" t="s">
        <v>1334</v>
      </c>
      <c r="F45" s="664" t="s">
        <v>1031</v>
      </c>
      <c r="G45" s="5" t="s">
        <v>2030</v>
      </c>
      <c r="H45" s="766" t="s">
        <v>2154</v>
      </c>
      <c r="I45" s="806">
        <v>1664</v>
      </c>
      <c r="J45" s="808">
        <f t="shared" si="0"/>
        <v>92.444444444444443</v>
      </c>
      <c r="K45" s="803" t="s">
        <v>114</v>
      </c>
      <c r="L45" s="804" t="s">
        <v>297</v>
      </c>
      <c r="M45" s="943" t="s">
        <v>27</v>
      </c>
      <c r="N45" s="947" t="s">
        <v>1169</v>
      </c>
      <c r="O45" s="673">
        <v>11</v>
      </c>
      <c r="P45" s="675">
        <v>13</v>
      </c>
      <c r="Q45" s="675">
        <v>19</v>
      </c>
      <c r="R45" s="675">
        <v>12</v>
      </c>
      <c r="S45" s="675">
        <v>17</v>
      </c>
      <c r="T45" s="675">
        <v>21</v>
      </c>
      <c r="U45" s="675">
        <v>19</v>
      </c>
      <c r="V45" s="675">
        <v>23</v>
      </c>
      <c r="W45" s="675">
        <v>16</v>
      </c>
      <c r="X45" s="675">
        <v>18</v>
      </c>
      <c r="Y45" s="671">
        <v>16</v>
      </c>
      <c r="Z45" s="1265">
        <v>22</v>
      </c>
      <c r="AA45" s="675">
        <f t="shared" si="1"/>
        <v>207</v>
      </c>
      <c r="AB45" s="404"/>
    </row>
    <row r="46" spans="1:28" ht="63.75">
      <c r="A46" s="664">
        <v>44</v>
      </c>
      <c r="B46" s="685" t="s">
        <v>2087</v>
      </c>
      <c r="C46" s="665" t="s">
        <v>2128</v>
      </c>
      <c r="D46" s="669" t="s">
        <v>2089</v>
      </c>
      <c r="E46" s="686" t="s">
        <v>1949</v>
      </c>
      <c r="F46" s="664" t="s">
        <v>179</v>
      </c>
      <c r="G46" s="5" t="s">
        <v>1146</v>
      </c>
      <c r="H46" s="766" t="s">
        <v>2154</v>
      </c>
      <c r="I46" s="806">
        <v>2659</v>
      </c>
      <c r="J46" s="808">
        <f t="shared" si="0"/>
        <v>147.72222222222223</v>
      </c>
      <c r="K46" s="803" t="s">
        <v>375</v>
      </c>
      <c r="L46" s="804">
        <v>731847</v>
      </c>
      <c r="M46" s="948" t="s">
        <v>120</v>
      </c>
      <c r="N46" s="782" t="s">
        <v>2182</v>
      </c>
      <c r="O46" s="673">
        <v>78</v>
      </c>
      <c r="P46" s="675">
        <v>64</v>
      </c>
      <c r="Q46" s="675">
        <v>89</v>
      </c>
      <c r="R46" s="675">
        <v>109</v>
      </c>
      <c r="S46" s="675">
        <v>126</v>
      </c>
      <c r="T46" s="675">
        <v>145</v>
      </c>
      <c r="U46" s="675">
        <v>176</v>
      </c>
      <c r="V46" s="675">
        <v>218</v>
      </c>
      <c r="W46" s="675">
        <v>176</v>
      </c>
      <c r="X46" s="675">
        <v>196</v>
      </c>
      <c r="Y46" s="671">
        <v>206</v>
      </c>
      <c r="Z46" s="1265">
        <v>193</v>
      </c>
      <c r="AA46" s="675">
        <f t="shared" si="1"/>
        <v>1776</v>
      </c>
      <c r="AB46" s="404"/>
    </row>
    <row r="47" spans="1:28" ht="25.5">
      <c r="A47" s="664">
        <v>45</v>
      </c>
      <c r="B47" s="685" t="s">
        <v>2093</v>
      </c>
      <c r="C47" s="665" t="s">
        <v>2129</v>
      </c>
      <c r="D47" s="669" t="s">
        <v>2089</v>
      </c>
      <c r="E47" s="665" t="s">
        <v>1795</v>
      </c>
      <c r="F47" s="664" t="s">
        <v>1028</v>
      </c>
      <c r="G47" s="5" t="s">
        <v>1046</v>
      </c>
      <c r="H47" s="766" t="s">
        <v>2154</v>
      </c>
      <c r="I47" s="806">
        <v>2397</v>
      </c>
      <c r="J47" s="808">
        <f t="shared" si="0"/>
        <v>133.16666666666666</v>
      </c>
      <c r="K47" s="803">
        <v>278779</v>
      </c>
      <c r="L47" s="804" t="s">
        <v>303</v>
      </c>
      <c r="M47" s="943" t="s">
        <v>69</v>
      </c>
      <c r="N47" s="782" t="s">
        <v>2182</v>
      </c>
      <c r="O47" s="673">
        <v>101</v>
      </c>
      <c r="P47" s="675">
        <v>161</v>
      </c>
      <c r="Q47" s="675">
        <v>96</v>
      </c>
      <c r="R47" s="675">
        <v>127</v>
      </c>
      <c r="S47" s="675">
        <v>180</v>
      </c>
      <c r="T47" s="675">
        <v>114</v>
      </c>
      <c r="U47" s="675">
        <v>100</v>
      </c>
      <c r="V47" s="671">
        <v>92</v>
      </c>
      <c r="W47" s="671">
        <v>116</v>
      </c>
      <c r="X47" s="675">
        <v>110</v>
      </c>
      <c r="Y47" s="671">
        <v>115</v>
      </c>
      <c r="Z47" s="1265">
        <v>88</v>
      </c>
      <c r="AA47" s="675">
        <f t="shared" si="1"/>
        <v>1400</v>
      </c>
      <c r="AB47" s="404"/>
    </row>
    <row r="48" spans="1:28" ht="39" thickBot="1">
      <c r="A48" s="793">
        <v>46</v>
      </c>
      <c r="B48" s="794" t="s">
        <v>2096</v>
      </c>
      <c r="C48" s="795" t="s">
        <v>2131</v>
      </c>
      <c r="D48" s="796" t="s">
        <v>2089</v>
      </c>
      <c r="E48" s="795" t="s">
        <v>1797</v>
      </c>
      <c r="F48" s="793" t="s">
        <v>777</v>
      </c>
      <c r="G48" s="899" t="s">
        <v>1047</v>
      </c>
      <c r="H48" s="811" t="s">
        <v>2154</v>
      </c>
      <c r="I48" s="812" t="s">
        <v>2518</v>
      </c>
      <c r="J48" s="812" t="s">
        <v>2518</v>
      </c>
      <c r="K48" s="1211" t="s">
        <v>123</v>
      </c>
      <c r="L48" s="900">
        <v>2648000</v>
      </c>
      <c r="M48" s="1188" t="s">
        <v>122</v>
      </c>
      <c r="N48" s="1212" t="s">
        <v>2183</v>
      </c>
      <c r="O48" s="797" t="s">
        <v>2762</v>
      </c>
      <c r="P48" s="797" t="s">
        <v>2762</v>
      </c>
      <c r="Q48" s="797" t="s">
        <v>2762</v>
      </c>
      <c r="R48" s="797" t="s">
        <v>2762</v>
      </c>
      <c r="S48" s="797" t="s">
        <v>2762</v>
      </c>
      <c r="T48" s="797" t="s">
        <v>2762</v>
      </c>
      <c r="U48" s="797" t="s">
        <v>2762</v>
      </c>
      <c r="V48" s="797" t="s">
        <v>2762</v>
      </c>
      <c r="W48" s="797" t="s">
        <v>2762</v>
      </c>
      <c r="X48" s="797" t="s">
        <v>2762</v>
      </c>
      <c r="Y48" s="797" t="s">
        <v>2762</v>
      </c>
      <c r="Z48" s="1256" t="s">
        <v>2762</v>
      </c>
      <c r="AA48" s="797" t="s">
        <v>2762</v>
      </c>
      <c r="AB48" s="799"/>
    </row>
    <row r="49" spans="1:28" ht="108.75" thickBot="1">
      <c r="A49" s="1213">
        <v>47</v>
      </c>
      <c r="B49" s="1214" t="s">
        <v>2087</v>
      </c>
      <c r="C49" s="1215" t="s">
        <v>2133</v>
      </c>
      <c r="D49" s="1216" t="s">
        <v>2089</v>
      </c>
      <c r="E49" s="1215" t="s">
        <v>32</v>
      </c>
      <c r="F49" s="1213" t="s">
        <v>441</v>
      </c>
      <c r="G49" s="1217" t="s">
        <v>2032</v>
      </c>
      <c r="H49" s="1218" t="s">
        <v>2154</v>
      </c>
      <c r="I49" s="1219">
        <v>3487</v>
      </c>
      <c r="J49" s="3">
        <f t="shared" si="0"/>
        <v>193.72222222222223</v>
      </c>
      <c r="K49" s="1220" t="s">
        <v>449</v>
      </c>
      <c r="L49" s="1221" t="s">
        <v>42</v>
      </c>
      <c r="M49" s="1222" t="s">
        <v>796</v>
      </c>
      <c r="N49" s="1223" t="s">
        <v>2698</v>
      </c>
      <c r="O49" s="1224" t="s">
        <v>2763</v>
      </c>
      <c r="P49" s="1224" t="s">
        <v>2763</v>
      </c>
      <c r="Q49" s="1224" t="s">
        <v>2763</v>
      </c>
      <c r="R49" s="1224" t="s">
        <v>2763</v>
      </c>
      <c r="S49" s="1224" t="s">
        <v>2763</v>
      </c>
      <c r="T49" s="1224" t="s">
        <v>2763</v>
      </c>
      <c r="U49" s="1224" t="s">
        <v>2763</v>
      </c>
      <c r="V49" s="1224" t="s">
        <v>2763</v>
      </c>
      <c r="W49" s="1224" t="s">
        <v>2763</v>
      </c>
      <c r="X49" s="1225" t="s">
        <v>2763</v>
      </c>
      <c r="Y49" s="1224" t="s">
        <v>2763</v>
      </c>
      <c r="Z49" s="1224" t="s">
        <v>2763</v>
      </c>
      <c r="AA49" s="1224" t="s">
        <v>2763</v>
      </c>
      <c r="AB49" s="1226"/>
    </row>
    <row r="50" spans="1:28" ht="42.75">
      <c r="A50" s="664">
        <v>48</v>
      </c>
      <c r="B50" s="665" t="s">
        <v>2140</v>
      </c>
      <c r="C50" s="665" t="s">
        <v>2137</v>
      </c>
      <c r="D50" s="669" t="s">
        <v>2089</v>
      </c>
      <c r="E50" s="665" t="s">
        <v>1802</v>
      </c>
      <c r="F50" s="664" t="s">
        <v>181</v>
      </c>
      <c r="G50" s="5" t="s">
        <v>1802</v>
      </c>
      <c r="H50" s="766" t="s">
        <v>2154</v>
      </c>
      <c r="I50" s="806">
        <v>17538</v>
      </c>
      <c r="J50" s="808">
        <f t="shared" si="0"/>
        <v>974.33333333333337</v>
      </c>
      <c r="K50" s="821" t="s">
        <v>2</v>
      </c>
      <c r="L50" s="804" t="s">
        <v>42</v>
      </c>
      <c r="M50" s="943" t="s">
        <v>129</v>
      </c>
      <c r="N50" s="457" t="s">
        <v>2356</v>
      </c>
      <c r="O50" s="673">
        <v>1133</v>
      </c>
      <c r="P50" s="675">
        <v>1353</v>
      </c>
      <c r="Q50" s="675">
        <v>1245</v>
      </c>
      <c r="R50" s="675">
        <v>1436</v>
      </c>
      <c r="S50" s="675">
        <v>1100</v>
      </c>
      <c r="T50" s="675">
        <v>1255</v>
      </c>
      <c r="U50" s="675">
        <v>1342</v>
      </c>
      <c r="V50" s="675">
        <v>1456</v>
      </c>
      <c r="W50" s="675">
        <v>1305</v>
      </c>
      <c r="X50" s="675">
        <v>1219</v>
      </c>
      <c r="Y50" s="786">
        <v>1115</v>
      </c>
      <c r="Z50" s="1266">
        <v>1771</v>
      </c>
      <c r="AA50" s="675">
        <f t="shared" ref="AA50:AA76" si="4">SUM(O50:Z50)</f>
        <v>15730</v>
      </c>
      <c r="AB50" s="404"/>
    </row>
    <row r="51" spans="1:28" ht="42.75">
      <c r="A51" s="664">
        <v>49</v>
      </c>
      <c r="B51" s="665" t="s">
        <v>2140</v>
      </c>
      <c r="C51" s="665" t="s">
        <v>2139</v>
      </c>
      <c r="D51" s="669" t="s">
        <v>2089</v>
      </c>
      <c r="E51" s="665" t="s">
        <v>1804</v>
      </c>
      <c r="F51" s="664" t="s">
        <v>433</v>
      </c>
      <c r="G51" s="1440" t="s">
        <v>2036</v>
      </c>
      <c r="H51" s="766" t="s">
        <v>2154</v>
      </c>
      <c r="I51" s="806">
        <v>4641</v>
      </c>
      <c r="J51" s="808">
        <f t="shared" si="0"/>
        <v>257.83333333333331</v>
      </c>
      <c r="K51" s="1473">
        <v>446819</v>
      </c>
      <c r="L51" s="1442" t="s">
        <v>39</v>
      </c>
      <c r="M51" s="1454" t="s">
        <v>308</v>
      </c>
      <c r="N51" s="457" t="s">
        <v>2356</v>
      </c>
      <c r="O51" s="673">
        <v>79</v>
      </c>
      <c r="P51" s="675">
        <v>40</v>
      </c>
      <c r="Q51" s="675">
        <v>208</v>
      </c>
      <c r="R51" s="675">
        <v>238</v>
      </c>
      <c r="S51" s="675">
        <v>112</v>
      </c>
      <c r="T51" s="675">
        <v>146</v>
      </c>
      <c r="U51" s="675">
        <v>136</v>
      </c>
      <c r="V51" s="675">
        <v>86</v>
      </c>
      <c r="W51" s="675">
        <v>82</v>
      </c>
      <c r="X51" s="675">
        <v>135</v>
      </c>
      <c r="Y51" s="786">
        <v>161</v>
      </c>
      <c r="Z51" s="1266">
        <v>92</v>
      </c>
      <c r="AA51" s="675">
        <f t="shared" si="4"/>
        <v>1515</v>
      </c>
      <c r="AB51" s="404"/>
    </row>
    <row r="52" spans="1:28" ht="43.5" thickBot="1">
      <c r="A52" s="793">
        <v>50</v>
      </c>
      <c r="B52" s="795" t="s">
        <v>2140</v>
      </c>
      <c r="C52" s="795" t="s">
        <v>2121</v>
      </c>
      <c r="D52" s="796" t="s">
        <v>2089</v>
      </c>
      <c r="E52" s="795" t="s">
        <v>665</v>
      </c>
      <c r="F52" s="793" t="s">
        <v>431</v>
      </c>
      <c r="G52" s="1445"/>
      <c r="H52" s="811" t="s">
        <v>2154</v>
      </c>
      <c r="I52" s="812">
        <v>4641</v>
      </c>
      <c r="J52" s="813">
        <f t="shared" si="0"/>
        <v>257.83333333333331</v>
      </c>
      <c r="K52" s="1544"/>
      <c r="L52" s="1456"/>
      <c r="M52" s="1545"/>
      <c r="N52" s="1227" t="s">
        <v>2356</v>
      </c>
      <c r="O52" s="4">
        <v>41</v>
      </c>
      <c r="P52" s="797">
        <v>49</v>
      </c>
      <c r="Q52" s="797">
        <v>178</v>
      </c>
      <c r="R52" s="797">
        <v>456</v>
      </c>
      <c r="S52" s="797">
        <v>232</v>
      </c>
      <c r="T52" s="797">
        <v>265</v>
      </c>
      <c r="U52" s="797">
        <v>168</v>
      </c>
      <c r="V52" s="797">
        <v>125</v>
      </c>
      <c r="W52" s="797">
        <v>194</v>
      </c>
      <c r="X52" s="797">
        <v>241</v>
      </c>
      <c r="Y52" s="1228">
        <v>196</v>
      </c>
      <c r="Z52" s="1267">
        <v>200</v>
      </c>
      <c r="AA52" s="675">
        <f t="shared" si="4"/>
        <v>2345</v>
      </c>
      <c r="AB52" s="799"/>
    </row>
    <row r="53" spans="1:28" ht="49.5" customHeight="1">
      <c r="A53" s="1193">
        <v>51</v>
      </c>
      <c r="B53" s="1194" t="s">
        <v>2087</v>
      </c>
      <c r="C53" s="1195" t="s">
        <v>2112</v>
      </c>
      <c r="D53" s="1196" t="s">
        <v>2089</v>
      </c>
      <c r="E53" s="1229" t="s">
        <v>977</v>
      </c>
      <c r="F53" s="1193" t="s">
        <v>744</v>
      </c>
      <c r="G53" s="1444" t="s">
        <v>1106</v>
      </c>
      <c r="H53" s="1189" t="s">
        <v>2154</v>
      </c>
      <c r="I53" s="1110">
        <v>3874</v>
      </c>
      <c r="J53" s="1111">
        <f t="shared" si="0"/>
        <v>215.22222222222223</v>
      </c>
      <c r="K53" s="1472" t="s">
        <v>2506</v>
      </c>
      <c r="L53" s="1472" t="s">
        <v>2440</v>
      </c>
      <c r="M53" s="1546" t="s">
        <v>40</v>
      </c>
      <c r="N53" s="1548" t="s">
        <v>2779</v>
      </c>
      <c r="O53" s="1198">
        <v>88</v>
      </c>
      <c r="P53" s="1198">
        <v>86</v>
      </c>
      <c r="Q53" s="1198">
        <v>47</v>
      </c>
      <c r="R53" s="1198">
        <v>74</v>
      </c>
      <c r="S53" s="1198">
        <v>73</v>
      </c>
      <c r="T53" s="1198">
        <v>71</v>
      </c>
      <c r="U53" s="1198">
        <v>80</v>
      </c>
      <c r="V53" s="1198">
        <v>96</v>
      </c>
      <c r="W53" s="1198">
        <v>69</v>
      </c>
      <c r="X53" s="1198">
        <v>112</v>
      </c>
      <c r="Y53" s="1230">
        <f>47+11+19</f>
        <v>77</v>
      </c>
      <c r="Z53" s="1268">
        <v>77</v>
      </c>
      <c r="AA53" s="675">
        <f t="shared" si="4"/>
        <v>950</v>
      </c>
      <c r="AB53" s="1200"/>
    </row>
    <row r="54" spans="1:28" ht="29.25" thickBot="1">
      <c r="A54" s="793">
        <v>52</v>
      </c>
      <c r="B54" s="794" t="s">
        <v>2141</v>
      </c>
      <c r="C54" s="795" t="s">
        <v>2112</v>
      </c>
      <c r="D54" s="796" t="s">
        <v>2089</v>
      </c>
      <c r="E54" s="795" t="s">
        <v>602</v>
      </c>
      <c r="F54" s="793" t="s">
        <v>182</v>
      </c>
      <c r="G54" s="1445"/>
      <c r="H54" s="811" t="s">
        <v>2154</v>
      </c>
      <c r="I54" s="812">
        <v>827</v>
      </c>
      <c r="J54" s="813">
        <f t="shared" si="0"/>
        <v>45.944444444444443</v>
      </c>
      <c r="K54" s="1550"/>
      <c r="L54" s="1550"/>
      <c r="M54" s="1547"/>
      <c r="N54" s="1549"/>
      <c r="O54" s="797">
        <v>79</v>
      </c>
      <c r="P54" s="797">
        <v>84</v>
      </c>
      <c r="Q54" s="797">
        <v>39</v>
      </c>
      <c r="R54" s="797">
        <v>48</v>
      </c>
      <c r="S54" s="797">
        <v>69</v>
      </c>
      <c r="T54" s="797">
        <v>42</v>
      </c>
      <c r="U54" s="797">
        <v>39</v>
      </c>
      <c r="V54" s="797">
        <v>41</v>
      </c>
      <c r="W54" s="797">
        <v>35</v>
      </c>
      <c r="X54" s="797">
        <v>43</v>
      </c>
      <c r="Y54" s="1231">
        <f>40+6+19</f>
        <v>65</v>
      </c>
      <c r="Z54" s="1269">
        <v>28</v>
      </c>
      <c r="AA54" s="675">
        <f t="shared" si="4"/>
        <v>612</v>
      </c>
      <c r="AB54" s="799"/>
    </row>
    <row r="55" spans="1:28" ht="21" customHeight="1">
      <c r="A55" s="664">
        <v>53</v>
      </c>
      <c r="B55" s="685" t="s">
        <v>2093</v>
      </c>
      <c r="C55" s="665" t="s">
        <v>2142</v>
      </c>
      <c r="D55" s="669" t="s">
        <v>2089</v>
      </c>
      <c r="E55" s="665" t="s">
        <v>1808</v>
      </c>
      <c r="F55" s="664" t="s">
        <v>183</v>
      </c>
      <c r="G55" s="5" t="s">
        <v>2038</v>
      </c>
      <c r="H55" s="766" t="s">
        <v>2154</v>
      </c>
      <c r="I55" s="806">
        <v>735</v>
      </c>
      <c r="J55" s="808">
        <f t="shared" si="0"/>
        <v>40.833333333333336</v>
      </c>
      <c r="K55" s="803" t="s">
        <v>1161</v>
      </c>
      <c r="L55" s="804">
        <v>54254468</v>
      </c>
      <c r="M55" s="943" t="s">
        <v>1325</v>
      </c>
      <c r="N55" s="824" t="s">
        <v>2356</v>
      </c>
      <c r="O55" s="673">
        <v>8</v>
      </c>
      <c r="P55" s="675">
        <v>13</v>
      </c>
      <c r="Q55" s="675">
        <v>19</v>
      </c>
      <c r="R55" s="675">
        <v>15</v>
      </c>
      <c r="S55" s="675">
        <v>9</v>
      </c>
      <c r="T55" s="675">
        <v>11</v>
      </c>
      <c r="U55" s="675">
        <v>15</v>
      </c>
      <c r="V55" s="675">
        <v>11</v>
      </c>
      <c r="W55" s="675">
        <v>16</v>
      </c>
      <c r="X55" s="675">
        <v>17</v>
      </c>
      <c r="Y55" s="675">
        <v>21</v>
      </c>
      <c r="Z55" s="1270">
        <v>11</v>
      </c>
      <c r="AA55" s="675">
        <f t="shared" si="4"/>
        <v>166</v>
      </c>
      <c r="AB55" s="404"/>
    </row>
    <row r="56" spans="1:28" ht="26.25" customHeight="1">
      <c r="A56" s="664">
        <v>54</v>
      </c>
      <c r="B56" s="685" t="s">
        <v>2093</v>
      </c>
      <c r="C56" s="665" t="s">
        <v>2142</v>
      </c>
      <c r="D56" s="669" t="s">
        <v>2089</v>
      </c>
      <c r="E56" s="665" t="s">
        <v>1810</v>
      </c>
      <c r="F56" s="664" t="s">
        <v>872</v>
      </c>
      <c r="G56" s="1440" t="s">
        <v>2039</v>
      </c>
      <c r="H56" s="766" t="s">
        <v>2154</v>
      </c>
      <c r="I56" s="806">
        <v>783</v>
      </c>
      <c r="J56" s="808">
        <f t="shared" si="0"/>
        <v>43.5</v>
      </c>
      <c r="K56" s="1447" t="s">
        <v>2</v>
      </c>
      <c r="L56" s="1551" t="s">
        <v>2757</v>
      </c>
      <c r="M56" s="1443" t="s">
        <v>71</v>
      </c>
      <c r="N56" s="1462" t="s">
        <v>2358</v>
      </c>
      <c r="O56" s="673">
        <v>7</v>
      </c>
      <c r="P56" s="675">
        <v>4</v>
      </c>
      <c r="Q56" s="675">
        <v>3</v>
      </c>
      <c r="R56" s="832">
        <v>8</v>
      </c>
      <c r="S56" s="675">
        <v>9</v>
      </c>
      <c r="T56" s="675">
        <v>14</v>
      </c>
      <c r="U56" s="675">
        <v>15</v>
      </c>
      <c r="V56" s="675">
        <v>20</v>
      </c>
      <c r="W56" s="675">
        <v>14</v>
      </c>
      <c r="X56" s="675">
        <v>18</v>
      </c>
      <c r="Y56" s="675">
        <v>17</v>
      </c>
      <c r="Z56" s="1270">
        <v>22</v>
      </c>
      <c r="AA56" s="675">
        <f t="shared" si="4"/>
        <v>151</v>
      </c>
      <c r="AB56" s="404"/>
    </row>
    <row r="57" spans="1:28" ht="25.5">
      <c r="A57" s="664">
        <v>55</v>
      </c>
      <c r="B57" s="685" t="s">
        <v>257</v>
      </c>
      <c r="C57" s="665" t="s">
        <v>2408</v>
      </c>
      <c r="D57" s="669" t="s">
        <v>2089</v>
      </c>
      <c r="E57" s="665" t="s">
        <v>2409</v>
      </c>
      <c r="F57" s="664" t="s">
        <v>2410</v>
      </c>
      <c r="G57" s="1440"/>
      <c r="H57" s="766" t="s">
        <v>2154</v>
      </c>
      <c r="I57" s="806">
        <v>471</v>
      </c>
      <c r="J57" s="808">
        <f t="shared" si="0"/>
        <v>26.166666666666668</v>
      </c>
      <c r="K57" s="1447"/>
      <c r="L57" s="1551"/>
      <c r="M57" s="1443"/>
      <c r="N57" s="1462"/>
      <c r="O57" s="673">
        <v>6</v>
      </c>
      <c r="P57" s="675">
        <v>58</v>
      </c>
      <c r="Q57" s="675">
        <v>197</v>
      </c>
      <c r="R57" s="832">
        <v>18</v>
      </c>
      <c r="S57" s="675">
        <v>17</v>
      </c>
      <c r="T57" s="675">
        <v>23</v>
      </c>
      <c r="U57" s="675">
        <v>19</v>
      </c>
      <c r="V57" s="675">
        <v>18</v>
      </c>
      <c r="W57" s="675">
        <v>9</v>
      </c>
      <c r="X57" s="675">
        <v>11</v>
      </c>
      <c r="Y57" s="675">
        <v>14</v>
      </c>
      <c r="Z57" s="1270">
        <v>19</v>
      </c>
      <c r="AA57" s="675">
        <f t="shared" si="4"/>
        <v>409</v>
      </c>
      <c r="AB57" s="404"/>
    </row>
    <row r="58" spans="1:28" ht="38.25">
      <c r="A58" s="664">
        <v>56</v>
      </c>
      <c r="B58" s="665" t="s">
        <v>2110</v>
      </c>
      <c r="C58" s="665" t="s">
        <v>2184</v>
      </c>
      <c r="D58" s="669" t="s">
        <v>2089</v>
      </c>
      <c r="E58" s="686" t="s">
        <v>1812</v>
      </c>
      <c r="F58" s="664" t="s">
        <v>2057</v>
      </c>
      <c r="G58" s="5" t="s">
        <v>2040</v>
      </c>
      <c r="H58" s="766" t="s">
        <v>2154</v>
      </c>
      <c r="I58" s="806">
        <v>324</v>
      </c>
      <c r="J58" s="808">
        <f t="shared" si="0"/>
        <v>18</v>
      </c>
      <c r="K58" s="803" t="s">
        <v>42</v>
      </c>
      <c r="L58" s="804" t="s">
        <v>1237</v>
      </c>
      <c r="M58" s="943" t="s">
        <v>47</v>
      </c>
      <c r="N58" s="824" t="s">
        <v>2356</v>
      </c>
      <c r="O58" s="673">
        <v>9</v>
      </c>
      <c r="P58" s="675">
        <v>13</v>
      </c>
      <c r="Q58" s="675">
        <v>10</v>
      </c>
      <c r="R58" s="675">
        <v>16</v>
      </c>
      <c r="S58" s="675">
        <v>14</v>
      </c>
      <c r="T58" s="675">
        <v>23</v>
      </c>
      <c r="U58" s="675">
        <v>16</v>
      </c>
      <c r="V58" s="675">
        <v>14</v>
      </c>
      <c r="W58" s="675">
        <v>12</v>
      </c>
      <c r="X58" s="675">
        <v>16</v>
      </c>
      <c r="Y58" s="675">
        <v>15</v>
      </c>
      <c r="Z58" s="1270">
        <v>14</v>
      </c>
      <c r="AA58" s="675">
        <f t="shared" si="4"/>
        <v>172</v>
      </c>
      <c r="AB58" s="404"/>
    </row>
    <row r="59" spans="1:28" ht="28.5">
      <c r="A59" s="664">
        <v>57</v>
      </c>
      <c r="B59" s="685" t="s">
        <v>2087</v>
      </c>
      <c r="C59" s="665" t="s">
        <v>2144</v>
      </c>
      <c r="D59" s="669" t="s">
        <v>2089</v>
      </c>
      <c r="E59" s="665" t="s">
        <v>1815</v>
      </c>
      <c r="F59" s="664" t="s">
        <v>716</v>
      </c>
      <c r="G59" s="5" t="s">
        <v>2042</v>
      </c>
      <c r="H59" s="766" t="s">
        <v>2154</v>
      </c>
      <c r="I59" s="806">
        <v>3077</v>
      </c>
      <c r="J59" s="808">
        <f t="shared" si="0"/>
        <v>170.94444444444446</v>
      </c>
      <c r="K59" s="801"/>
      <c r="L59" s="801"/>
      <c r="M59" s="943"/>
      <c r="N59" s="824" t="s">
        <v>2356</v>
      </c>
      <c r="O59" s="673">
        <v>48</v>
      </c>
      <c r="P59" s="675">
        <v>47</v>
      </c>
      <c r="Q59" s="675">
        <v>51</v>
      </c>
      <c r="R59" s="675">
        <v>160</v>
      </c>
      <c r="S59" s="675">
        <v>80</v>
      </c>
      <c r="T59" s="675">
        <v>67</v>
      </c>
      <c r="U59" s="675">
        <v>50</v>
      </c>
      <c r="V59" s="675">
        <v>68</v>
      </c>
      <c r="W59" s="675">
        <v>41</v>
      </c>
      <c r="X59" s="675">
        <v>116</v>
      </c>
      <c r="Y59" s="675">
        <v>53</v>
      </c>
      <c r="Z59" s="1252">
        <v>142</v>
      </c>
      <c r="AA59" s="675">
        <f t="shared" si="4"/>
        <v>923</v>
      </c>
      <c r="AB59" s="404"/>
    </row>
    <row r="60" spans="1:28" ht="38.25">
      <c r="A60" s="664">
        <v>58</v>
      </c>
      <c r="B60" s="685" t="s">
        <v>2110</v>
      </c>
      <c r="C60" s="665" t="s">
        <v>2187</v>
      </c>
      <c r="D60" s="669" t="s">
        <v>2089</v>
      </c>
      <c r="E60" s="665" t="s">
        <v>1271</v>
      </c>
      <c r="F60" s="664" t="s">
        <v>1270</v>
      </c>
      <c r="G60" s="5" t="s">
        <v>2043</v>
      </c>
      <c r="H60" s="766" t="s">
        <v>2154</v>
      </c>
      <c r="I60" s="806">
        <v>715</v>
      </c>
      <c r="J60" s="808">
        <f t="shared" si="0"/>
        <v>39.722222222222221</v>
      </c>
      <c r="K60" s="803" t="s">
        <v>1367</v>
      </c>
      <c r="L60" s="804" t="s">
        <v>1368</v>
      </c>
      <c r="M60" s="943" t="s">
        <v>1306</v>
      </c>
      <c r="N60" s="824" t="s">
        <v>2356</v>
      </c>
      <c r="O60" s="673">
        <v>15</v>
      </c>
      <c r="P60" s="675">
        <v>13</v>
      </c>
      <c r="Q60" s="675">
        <v>16</v>
      </c>
      <c r="R60" s="675">
        <v>22</v>
      </c>
      <c r="S60" s="675">
        <v>18</v>
      </c>
      <c r="T60" s="675">
        <v>26</v>
      </c>
      <c r="U60" s="675">
        <v>19</v>
      </c>
      <c r="V60" s="675">
        <v>24</v>
      </c>
      <c r="W60" s="675">
        <v>23</v>
      </c>
      <c r="X60" s="675">
        <v>28</v>
      </c>
      <c r="Y60" s="675">
        <v>19</v>
      </c>
      <c r="Z60" s="1252">
        <v>16</v>
      </c>
      <c r="AA60" s="675">
        <f t="shared" si="4"/>
        <v>239</v>
      </c>
    </row>
    <row r="61" spans="1:28" s="800" customFormat="1" ht="96" thickBot="1">
      <c r="A61" s="664">
        <v>59</v>
      </c>
      <c r="B61" s="794" t="s">
        <v>2143</v>
      </c>
      <c r="C61" s="816" t="s">
        <v>2359</v>
      </c>
      <c r="D61" s="898" t="s">
        <v>536</v>
      </c>
      <c r="E61" s="816" t="s">
        <v>2329</v>
      </c>
      <c r="F61" s="793" t="s">
        <v>2710</v>
      </c>
      <c r="G61" s="899" t="s">
        <v>2389</v>
      </c>
      <c r="H61" s="811" t="s">
        <v>2154</v>
      </c>
      <c r="I61" s="812">
        <v>1591</v>
      </c>
      <c r="J61" s="813">
        <f t="shared" si="0"/>
        <v>88.388888888888886</v>
      </c>
      <c r="K61" s="1158" t="s">
        <v>2403</v>
      </c>
      <c r="L61" s="900" t="s">
        <v>2757</v>
      </c>
      <c r="M61" s="1060" t="s">
        <v>2501</v>
      </c>
      <c r="N61" s="1159" t="s">
        <v>2760</v>
      </c>
      <c r="O61" s="797">
        <v>3</v>
      </c>
      <c r="P61" s="797">
        <v>5</v>
      </c>
      <c r="Q61" s="797">
        <v>6</v>
      </c>
      <c r="R61" s="797">
        <v>3</v>
      </c>
      <c r="S61" s="797">
        <v>2</v>
      </c>
      <c r="T61" s="797">
        <v>5</v>
      </c>
      <c r="U61" s="797">
        <v>9</v>
      </c>
      <c r="V61" s="797">
        <v>13</v>
      </c>
      <c r="W61" s="797">
        <v>6</v>
      </c>
      <c r="X61" s="797">
        <v>30</v>
      </c>
      <c r="Y61" s="797">
        <v>4</v>
      </c>
      <c r="Z61" s="1246">
        <v>7</v>
      </c>
      <c r="AA61" s="675">
        <f t="shared" si="4"/>
        <v>93</v>
      </c>
      <c r="AB61" s="817"/>
    </row>
    <row r="62" spans="1:28" ht="27" customHeight="1">
      <c r="A62" s="664">
        <v>60</v>
      </c>
      <c r="B62" s="1168" t="s">
        <v>2096</v>
      </c>
      <c r="C62" s="665" t="s">
        <v>2130</v>
      </c>
      <c r="D62" s="669" t="s">
        <v>2089</v>
      </c>
      <c r="E62" s="665" t="s">
        <v>85</v>
      </c>
      <c r="F62" s="664" t="s">
        <v>779</v>
      </c>
      <c r="G62" s="1444" t="s">
        <v>2725</v>
      </c>
      <c r="H62" s="1532" t="s">
        <v>138</v>
      </c>
      <c r="I62" s="806">
        <v>7093</v>
      </c>
      <c r="J62" s="808">
        <f t="shared" ref="J62:J74" si="5">I62/18</f>
        <v>394.05555555555554</v>
      </c>
      <c r="K62" s="1452"/>
      <c r="L62" s="1465"/>
      <c r="M62" s="1466"/>
      <c r="N62" s="1552" t="s">
        <v>2381</v>
      </c>
      <c r="O62" s="675">
        <v>21</v>
      </c>
      <c r="P62" s="675">
        <v>39</v>
      </c>
      <c r="Q62" s="675">
        <v>26</v>
      </c>
      <c r="R62" s="675">
        <v>47</v>
      </c>
      <c r="S62" s="675">
        <v>37</v>
      </c>
      <c r="T62" s="675">
        <v>25</v>
      </c>
      <c r="U62" s="675">
        <v>14</v>
      </c>
      <c r="V62" s="675">
        <v>14</v>
      </c>
      <c r="W62" s="675">
        <v>9</v>
      </c>
      <c r="X62" s="675">
        <v>19</v>
      </c>
      <c r="Y62" s="675">
        <v>17</v>
      </c>
      <c r="Z62" s="675">
        <v>31</v>
      </c>
      <c r="AA62" s="675">
        <f t="shared" si="4"/>
        <v>299</v>
      </c>
      <c r="AB62" s="404"/>
    </row>
    <row r="63" spans="1:28" ht="27" customHeight="1">
      <c r="A63" s="664">
        <v>61</v>
      </c>
      <c r="B63" s="1168" t="s">
        <v>2087</v>
      </c>
      <c r="C63" s="665" t="s">
        <v>2109</v>
      </c>
      <c r="D63" s="669" t="s">
        <v>2089</v>
      </c>
      <c r="E63" s="665" t="s">
        <v>1320</v>
      </c>
      <c r="F63" s="664" t="s">
        <v>338</v>
      </c>
      <c r="G63" s="1530"/>
      <c r="H63" s="1533"/>
      <c r="I63" s="806">
        <v>5766</v>
      </c>
      <c r="J63" s="808">
        <f t="shared" si="5"/>
        <v>320.33333333333331</v>
      </c>
      <c r="K63" s="1530"/>
      <c r="L63" s="1533"/>
      <c r="M63" s="1530"/>
      <c r="N63" s="1553"/>
      <c r="O63" s="675">
        <v>63</v>
      </c>
      <c r="P63" s="675">
        <v>129</v>
      </c>
      <c r="Q63" s="675">
        <v>184</v>
      </c>
      <c r="R63" s="675">
        <v>126</v>
      </c>
      <c r="S63" s="675">
        <v>145</v>
      </c>
      <c r="T63" s="675">
        <v>92</v>
      </c>
      <c r="U63" s="675">
        <v>123</v>
      </c>
      <c r="V63" s="675">
        <v>123</v>
      </c>
      <c r="W63" s="675">
        <v>78</v>
      </c>
      <c r="X63" s="675">
        <v>123</v>
      </c>
      <c r="Y63" s="790">
        <v>141</v>
      </c>
      <c r="Z63" s="790">
        <v>162</v>
      </c>
      <c r="AA63" s="675">
        <f t="shared" si="4"/>
        <v>1489</v>
      </c>
      <c r="AB63" s="404"/>
    </row>
    <row r="64" spans="1:28" ht="27" customHeight="1">
      <c r="A64" s="664">
        <v>62</v>
      </c>
      <c r="B64" s="685" t="s">
        <v>2093</v>
      </c>
      <c r="C64" s="665" t="s">
        <v>2098</v>
      </c>
      <c r="D64" s="669" t="s">
        <v>2089</v>
      </c>
      <c r="E64" s="665" t="s">
        <v>2700</v>
      </c>
      <c r="F64" s="664" t="s">
        <v>883</v>
      </c>
      <c r="G64" s="1530"/>
      <c r="H64" s="1533"/>
      <c r="I64" s="806">
        <v>2776</v>
      </c>
      <c r="J64" s="808">
        <f t="shared" si="5"/>
        <v>154.22222222222223</v>
      </c>
      <c r="K64" s="1530"/>
      <c r="L64" s="1533"/>
      <c r="M64" s="1530"/>
      <c r="N64" s="1553"/>
      <c r="O64" s="675">
        <v>13</v>
      </c>
      <c r="P64" s="675">
        <v>22</v>
      </c>
      <c r="Q64" s="675">
        <v>14</v>
      </c>
      <c r="R64" s="675">
        <v>28</v>
      </c>
      <c r="S64" s="675">
        <v>5</v>
      </c>
      <c r="T64" s="675">
        <v>24</v>
      </c>
      <c r="U64" s="675">
        <v>7</v>
      </c>
      <c r="V64" s="675">
        <v>8</v>
      </c>
      <c r="W64" s="675">
        <v>2</v>
      </c>
      <c r="X64" s="675">
        <v>3</v>
      </c>
      <c r="Y64" s="790">
        <v>2</v>
      </c>
      <c r="Z64" s="790">
        <v>16</v>
      </c>
      <c r="AA64" s="675">
        <f t="shared" si="4"/>
        <v>144</v>
      </c>
      <c r="AB64" s="404"/>
    </row>
    <row r="65" spans="1:28" ht="27" customHeight="1">
      <c r="A65" s="664">
        <v>63</v>
      </c>
      <c r="B65" s="1168" t="s">
        <v>2107</v>
      </c>
      <c r="C65" s="665" t="s">
        <v>2185</v>
      </c>
      <c r="D65" s="669" t="s">
        <v>2089</v>
      </c>
      <c r="E65" s="665" t="s">
        <v>2701</v>
      </c>
      <c r="F65" s="664" t="s">
        <v>1077</v>
      </c>
      <c r="G65" s="1530"/>
      <c r="H65" s="1533"/>
      <c r="I65" s="806">
        <v>9582</v>
      </c>
      <c r="J65" s="808">
        <f t="shared" si="5"/>
        <v>532.33333333333337</v>
      </c>
      <c r="K65" s="1530"/>
      <c r="L65" s="1533"/>
      <c r="M65" s="1530"/>
      <c r="N65" s="1553"/>
      <c r="O65" s="675">
        <v>136</v>
      </c>
      <c r="P65" s="675">
        <v>458</v>
      </c>
      <c r="Q65" s="675">
        <v>64</v>
      </c>
      <c r="R65" s="675">
        <v>105</v>
      </c>
      <c r="S65" s="675">
        <v>73</v>
      </c>
      <c r="T65" s="675">
        <v>44</v>
      </c>
      <c r="U65" s="675">
        <v>30</v>
      </c>
      <c r="V65" s="675">
        <v>15</v>
      </c>
      <c r="W65" s="675">
        <v>25</v>
      </c>
      <c r="X65" s="675">
        <v>36</v>
      </c>
      <c r="Y65" s="790">
        <v>28</v>
      </c>
      <c r="Z65" s="790">
        <v>43</v>
      </c>
      <c r="AA65" s="675">
        <f t="shared" si="4"/>
        <v>1057</v>
      </c>
      <c r="AB65" s="404"/>
    </row>
    <row r="66" spans="1:28" ht="27" customHeight="1">
      <c r="A66" s="664">
        <v>64</v>
      </c>
      <c r="B66" s="665" t="s">
        <v>2100</v>
      </c>
      <c r="C66" s="665" t="s">
        <v>2112</v>
      </c>
      <c r="D66" s="669" t="s">
        <v>2089</v>
      </c>
      <c r="E66" s="686" t="s">
        <v>1025</v>
      </c>
      <c r="F66" s="664" t="s">
        <v>2053</v>
      </c>
      <c r="G66" s="1530"/>
      <c r="H66" s="1533"/>
      <c r="I66" s="806">
        <v>3625</v>
      </c>
      <c r="J66" s="808">
        <f>I66/18</f>
        <v>201.38888888888889</v>
      </c>
      <c r="K66" s="1530"/>
      <c r="L66" s="1533"/>
      <c r="M66" s="1530"/>
      <c r="N66" s="1553"/>
      <c r="O66" s="675">
        <v>18</v>
      </c>
      <c r="P66" s="675">
        <v>32</v>
      </c>
      <c r="Q66" s="675">
        <v>16</v>
      </c>
      <c r="R66" s="675">
        <v>13</v>
      </c>
      <c r="S66" s="675">
        <v>18</v>
      </c>
      <c r="T66" s="675">
        <v>19</v>
      </c>
      <c r="U66" s="675">
        <v>23</v>
      </c>
      <c r="V66" s="675">
        <v>19</v>
      </c>
      <c r="W66" s="675">
        <v>15</v>
      </c>
      <c r="X66" s="675">
        <v>15</v>
      </c>
      <c r="Y66" s="675">
        <v>10</v>
      </c>
      <c r="Z66" s="675">
        <v>17</v>
      </c>
      <c r="AA66" s="675">
        <f t="shared" si="4"/>
        <v>215</v>
      </c>
    </row>
    <row r="67" spans="1:28" ht="27" customHeight="1">
      <c r="A67" s="664">
        <v>65</v>
      </c>
      <c r="B67" s="1168" t="s">
        <v>2096</v>
      </c>
      <c r="C67" s="665" t="s">
        <v>2186</v>
      </c>
      <c r="D67" s="669" t="s">
        <v>2089</v>
      </c>
      <c r="E67" s="665" t="s">
        <v>2702</v>
      </c>
      <c r="F67" s="664" t="s">
        <v>434</v>
      </c>
      <c r="G67" s="1530"/>
      <c r="H67" s="1533"/>
      <c r="I67" s="806">
        <v>4887</v>
      </c>
      <c r="J67" s="808">
        <f t="shared" si="5"/>
        <v>271.5</v>
      </c>
      <c r="K67" s="1530"/>
      <c r="L67" s="1533"/>
      <c r="M67" s="1530"/>
      <c r="N67" s="1553"/>
      <c r="O67" s="675">
        <v>58</v>
      </c>
      <c r="P67" s="675">
        <v>101</v>
      </c>
      <c r="Q67" s="675">
        <v>37</v>
      </c>
      <c r="R67" s="675">
        <v>36</v>
      </c>
      <c r="S67" s="675">
        <v>105</v>
      </c>
      <c r="T67" s="675">
        <v>35</v>
      </c>
      <c r="U67" s="675">
        <v>65</v>
      </c>
      <c r="V67" s="675">
        <v>113</v>
      </c>
      <c r="W67" s="675">
        <v>20</v>
      </c>
      <c r="X67" s="675">
        <v>51</v>
      </c>
      <c r="Y67" s="790">
        <v>29</v>
      </c>
      <c r="Z67" s="790">
        <v>183</v>
      </c>
      <c r="AA67" s="675">
        <f t="shared" si="4"/>
        <v>833</v>
      </c>
      <c r="AB67" s="404"/>
    </row>
    <row r="68" spans="1:28" ht="27" customHeight="1">
      <c r="A68" s="664">
        <v>66</v>
      </c>
      <c r="B68" s="685" t="s">
        <v>769</v>
      </c>
      <c r="E68" s="665" t="s">
        <v>2726</v>
      </c>
      <c r="F68" s="664" t="s">
        <v>2727</v>
      </c>
      <c r="G68" s="1530"/>
      <c r="H68" s="1533"/>
      <c r="I68" s="806">
        <v>1055</v>
      </c>
      <c r="J68" s="808">
        <f t="shared" si="5"/>
        <v>58.611111111111114</v>
      </c>
      <c r="K68" s="1530"/>
      <c r="L68" s="1533"/>
      <c r="M68" s="1530"/>
      <c r="N68" s="1553"/>
      <c r="O68" s="645">
        <v>4</v>
      </c>
      <c r="P68" s="645">
        <v>9</v>
      </c>
      <c r="Q68" s="675">
        <v>2</v>
      </c>
      <c r="R68" s="645">
        <v>1</v>
      </c>
      <c r="S68" s="645">
        <v>0</v>
      </c>
      <c r="T68" s="645">
        <v>4</v>
      </c>
      <c r="U68" s="645">
        <v>4</v>
      </c>
      <c r="V68" s="645">
        <v>21</v>
      </c>
      <c r="W68" s="645">
        <v>5</v>
      </c>
      <c r="X68" s="645">
        <v>3</v>
      </c>
      <c r="Y68" s="645">
        <v>2</v>
      </c>
      <c r="Z68" s="645">
        <v>2</v>
      </c>
      <c r="AA68" s="675">
        <f t="shared" si="4"/>
        <v>57</v>
      </c>
    </row>
    <row r="69" spans="1:28" s="800" customFormat="1" ht="27" customHeight="1" thickBot="1">
      <c r="A69" s="664">
        <v>67</v>
      </c>
      <c r="B69" s="1169" t="s">
        <v>2107</v>
      </c>
      <c r="C69" s="795" t="s">
        <v>2180</v>
      </c>
      <c r="D69" s="796" t="s">
        <v>2089</v>
      </c>
      <c r="E69" s="795" t="s">
        <v>2703</v>
      </c>
      <c r="F69" s="793" t="s">
        <v>1127</v>
      </c>
      <c r="G69" s="1531"/>
      <c r="H69" s="1534"/>
      <c r="I69" s="812">
        <v>1805</v>
      </c>
      <c r="J69" s="813">
        <f>I69/18</f>
        <v>100.27777777777777</v>
      </c>
      <c r="K69" s="1531"/>
      <c r="L69" s="1534"/>
      <c r="M69" s="1531"/>
      <c r="N69" s="1554"/>
      <c r="O69" s="814">
        <v>33</v>
      </c>
      <c r="P69" s="814">
        <v>53</v>
      </c>
      <c r="Q69" s="814">
        <v>23</v>
      </c>
      <c r="R69" s="814">
        <v>14</v>
      </c>
      <c r="S69" s="814">
        <v>67</v>
      </c>
      <c r="T69" s="814">
        <v>39</v>
      </c>
      <c r="U69" s="814">
        <v>78</v>
      </c>
      <c r="V69" s="814">
        <v>7</v>
      </c>
      <c r="W69" s="814">
        <v>9</v>
      </c>
      <c r="X69" s="814">
        <v>28</v>
      </c>
      <c r="Y69" s="814">
        <v>12</v>
      </c>
      <c r="Z69" s="814">
        <v>10</v>
      </c>
      <c r="AA69" s="675">
        <f t="shared" si="4"/>
        <v>373</v>
      </c>
      <c r="AB69" s="799"/>
    </row>
    <row r="70" spans="1:28" ht="25.5">
      <c r="A70" s="664">
        <v>68</v>
      </c>
      <c r="B70" s="685" t="s">
        <v>769</v>
      </c>
      <c r="C70" s="665" t="s">
        <v>2519</v>
      </c>
      <c r="D70" s="1093" t="s">
        <v>536</v>
      </c>
      <c r="E70" s="665" t="s">
        <v>2514</v>
      </c>
      <c r="F70" s="664" t="s">
        <v>2749</v>
      </c>
      <c r="G70" s="5" t="s">
        <v>2616</v>
      </c>
      <c r="H70" s="766" t="s">
        <v>1038</v>
      </c>
      <c r="I70" s="806">
        <v>1316</v>
      </c>
      <c r="J70" s="808">
        <f t="shared" si="5"/>
        <v>73.111111111111114</v>
      </c>
      <c r="K70" s="687"/>
      <c r="L70" s="687"/>
      <c r="M70" s="687"/>
      <c r="N70" s="782" t="s">
        <v>2182</v>
      </c>
      <c r="O70" s="673">
        <v>13</v>
      </c>
      <c r="P70" s="675">
        <v>19</v>
      </c>
      <c r="Q70" s="675">
        <v>23</v>
      </c>
      <c r="R70" s="675">
        <v>17</v>
      </c>
      <c r="S70" s="675">
        <v>22</v>
      </c>
      <c r="T70" s="675">
        <v>18</v>
      </c>
      <c r="U70" s="675">
        <v>24</v>
      </c>
      <c r="V70" s="675">
        <v>19</v>
      </c>
      <c r="W70" s="675">
        <v>17</v>
      </c>
      <c r="X70" s="675">
        <v>21</v>
      </c>
      <c r="Y70" s="675">
        <v>17</v>
      </c>
      <c r="Z70" s="1252">
        <v>16</v>
      </c>
      <c r="AA70" s="675">
        <f t="shared" si="4"/>
        <v>226</v>
      </c>
    </row>
    <row r="71" spans="1:28" ht="14.25">
      <c r="A71" s="664">
        <v>69</v>
      </c>
      <c r="B71" s="1155" t="s">
        <v>2735</v>
      </c>
      <c r="C71" s="665"/>
      <c r="D71" s="1093"/>
      <c r="E71" s="665" t="s">
        <v>2736</v>
      </c>
      <c r="F71" s="664" t="s">
        <v>2737</v>
      </c>
      <c r="G71" s="1440" t="s">
        <v>2617</v>
      </c>
      <c r="H71" s="766" t="s">
        <v>1038</v>
      </c>
      <c r="I71" s="806">
        <v>3203</v>
      </c>
      <c r="J71" s="808">
        <f t="shared" ref="J71" si="6">I71/18</f>
        <v>177.94444444444446</v>
      </c>
      <c r="K71" s="687"/>
      <c r="L71" s="687"/>
      <c r="M71" s="687"/>
      <c r="N71" s="947" t="s">
        <v>2780</v>
      </c>
      <c r="O71" s="645">
        <v>9</v>
      </c>
      <c r="P71" s="675">
        <v>11</v>
      </c>
      <c r="Q71" s="675">
        <v>14</v>
      </c>
      <c r="R71" s="675">
        <v>20</v>
      </c>
      <c r="S71" s="675">
        <v>15</v>
      </c>
      <c r="T71" s="675">
        <v>24</v>
      </c>
      <c r="U71" s="675">
        <v>18</v>
      </c>
      <c r="V71" s="675">
        <v>22</v>
      </c>
      <c r="W71" s="675">
        <v>25</v>
      </c>
      <c r="X71" s="675">
        <v>19</v>
      </c>
      <c r="Y71" s="675">
        <v>26</v>
      </c>
      <c r="Z71" s="1252">
        <v>22</v>
      </c>
      <c r="AA71" s="675">
        <f t="shared" si="4"/>
        <v>225</v>
      </c>
    </row>
    <row r="72" spans="1:28" ht="25.5">
      <c r="A72" s="664">
        <v>70</v>
      </c>
      <c r="B72" s="685" t="s">
        <v>769</v>
      </c>
      <c r="C72" s="665" t="s">
        <v>2519</v>
      </c>
      <c r="D72" s="1093" t="s">
        <v>536</v>
      </c>
      <c r="E72" s="665" t="s">
        <v>2515</v>
      </c>
      <c r="F72" s="664" t="s">
        <v>2750</v>
      </c>
      <c r="G72" s="1530"/>
      <c r="H72" s="766" t="s">
        <v>1038</v>
      </c>
      <c r="I72" s="806">
        <v>2748</v>
      </c>
      <c r="J72" s="808">
        <f t="shared" si="5"/>
        <v>152.66666666666666</v>
      </c>
      <c r="N72" s="782" t="s">
        <v>2182</v>
      </c>
      <c r="O72" s="673">
        <v>6</v>
      </c>
      <c r="P72" s="675">
        <v>13</v>
      </c>
      <c r="Q72" s="675">
        <v>23</v>
      </c>
      <c r="R72" s="832">
        <v>17</v>
      </c>
      <c r="S72" s="675">
        <v>22</v>
      </c>
      <c r="T72" s="675">
        <v>26</v>
      </c>
      <c r="U72" s="675">
        <v>25</v>
      </c>
      <c r="V72" s="675">
        <v>28</v>
      </c>
      <c r="W72" s="675">
        <v>18</v>
      </c>
      <c r="X72" s="675">
        <v>17</v>
      </c>
      <c r="Y72" s="790">
        <v>20</v>
      </c>
      <c r="Z72" s="1252">
        <v>25</v>
      </c>
      <c r="AA72" s="675">
        <f t="shared" si="4"/>
        <v>240</v>
      </c>
    </row>
    <row r="73" spans="1:28" ht="25.5">
      <c r="A73" s="664">
        <v>71</v>
      </c>
      <c r="B73" s="685" t="s">
        <v>769</v>
      </c>
      <c r="C73" s="665" t="s">
        <v>2520</v>
      </c>
      <c r="D73" s="1093" t="s">
        <v>536</v>
      </c>
      <c r="E73" s="665" t="s">
        <v>2516</v>
      </c>
      <c r="F73" s="664" t="s">
        <v>2751</v>
      </c>
      <c r="G73" s="5" t="s">
        <v>2618</v>
      </c>
      <c r="H73" s="766" t="s">
        <v>1038</v>
      </c>
      <c r="I73" s="806">
        <v>1274</v>
      </c>
      <c r="J73" s="808">
        <f t="shared" si="5"/>
        <v>70.777777777777771</v>
      </c>
      <c r="N73" s="782" t="s">
        <v>2182</v>
      </c>
      <c r="O73" s="673">
        <v>7</v>
      </c>
      <c r="P73" s="675">
        <v>97</v>
      </c>
      <c r="Q73" s="675">
        <v>26</v>
      </c>
      <c r="R73" s="675">
        <v>10</v>
      </c>
      <c r="S73" s="675">
        <v>15</v>
      </c>
      <c r="T73" s="675">
        <v>17</v>
      </c>
      <c r="U73" s="675">
        <v>24</v>
      </c>
      <c r="V73" s="675">
        <v>14</v>
      </c>
      <c r="W73" s="675">
        <v>9</v>
      </c>
      <c r="X73" s="675">
        <v>15</v>
      </c>
      <c r="Y73" s="790">
        <v>14</v>
      </c>
      <c r="Z73" s="1252">
        <v>11</v>
      </c>
      <c r="AA73" s="675">
        <f t="shared" si="4"/>
        <v>259</v>
      </c>
    </row>
    <row r="74" spans="1:28" ht="25.5">
      <c r="A74" s="664">
        <v>72</v>
      </c>
      <c r="B74" s="685" t="s">
        <v>769</v>
      </c>
      <c r="C74" s="665" t="s">
        <v>2520</v>
      </c>
      <c r="D74" s="1093" t="s">
        <v>536</v>
      </c>
      <c r="E74" s="665" t="s">
        <v>2517</v>
      </c>
      <c r="F74" s="664" t="s">
        <v>2752</v>
      </c>
      <c r="G74" s="5" t="s">
        <v>2618</v>
      </c>
      <c r="H74" s="766" t="s">
        <v>1038</v>
      </c>
      <c r="I74" s="806">
        <v>1274</v>
      </c>
      <c r="J74" s="808">
        <f t="shared" si="5"/>
        <v>70.777777777777771</v>
      </c>
      <c r="N74" s="782" t="s">
        <v>2182</v>
      </c>
      <c r="O74" s="673">
        <v>9</v>
      </c>
      <c r="P74" s="675">
        <v>104</v>
      </c>
      <c r="Q74" s="675">
        <v>32</v>
      </c>
      <c r="R74" s="675">
        <v>28</v>
      </c>
      <c r="S74" s="675">
        <v>17</v>
      </c>
      <c r="T74" s="675">
        <v>19</v>
      </c>
      <c r="U74" s="675">
        <v>16</v>
      </c>
      <c r="V74" s="675">
        <v>11</v>
      </c>
      <c r="W74" s="675">
        <v>14</v>
      </c>
      <c r="X74" s="675">
        <v>21</v>
      </c>
      <c r="Y74" s="790">
        <v>15</v>
      </c>
      <c r="Z74" s="1252">
        <v>18</v>
      </c>
      <c r="AA74" s="675">
        <f t="shared" si="4"/>
        <v>304</v>
      </c>
    </row>
    <row r="75" spans="1:28" ht="25.5">
      <c r="A75" s="664">
        <v>73</v>
      </c>
      <c r="B75" s="685" t="s">
        <v>769</v>
      </c>
      <c r="E75" s="665" t="s">
        <v>2738</v>
      </c>
      <c r="F75" s="645" t="s">
        <v>2753</v>
      </c>
      <c r="G75" s="5" t="s">
        <v>439</v>
      </c>
      <c r="H75" s="766" t="s">
        <v>1038</v>
      </c>
      <c r="I75" s="806">
        <v>3128</v>
      </c>
      <c r="J75" s="808">
        <f t="shared" ref="J75:J76" si="7">I75/18</f>
        <v>173.77777777777777</v>
      </c>
      <c r="N75" s="782" t="s">
        <v>2182</v>
      </c>
      <c r="O75" s="645">
        <v>27</v>
      </c>
      <c r="P75" s="645">
        <v>16</v>
      </c>
      <c r="Q75" s="675">
        <v>31</v>
      </c>
      <c r="R75" s="645">
        <v>28</v>
      </c>
      <c r="S75" s="645">
        <v>35</v>
      </c>
      <c r="T75" s="645">
        <v>38</v>
      </c>
      <c r="U75" s="645">
        <v>27</v>
      </c>
      <c r="V75" s="645">
        <v>25</v>
      </c>
      <c r="W75" s="645">
        <v>29</v>
      </c>
      <c r="X75" s="645">
        <v>33</v>
      </c>
      <c r="Y75" s="645">
        <v>28</v>
      </c>
      <c r="Z75" s="1253">
        <v>36</v>
      </c>
      <c r="AA75" s="675">
        <f t="shared" si="4"/>
        <v>353</v>
      </c>
    </row>
    <row r="76" spans="1:28" ht="25.5">
      <c r="A76" s="664">
        <v>74</v>
      </c>
      <c r="B76" s="685" t="s">
        <v>1475</v>
      </c>
      <c r="E76" s="665" t="s">
        <v>2741</v>
      </c>
      <c r="F76" s="645" t="s">
        <v>2754</v>
      </c>
      <c r="G76" s="5" t="s">
        <v>2742</v>
      </c>
      <c r="H76" s="766" t="s">
        <v>1038</v>
      </c>
      <c r="I76" s="806">
        <v>2477</v>
      </c>
      <c r="J76" s="808">
        <f t="shared" si="7"/>
        <v>137.61111111111111</v>
      </c>
      <c r="K76" s="764" t="s">
        <v>2764</v>
      </c>
      <c r="L76" s="645" t="s">
        <v>2765</v>
      </c>
      <c r="M76" s="788" t="s">
        <v>2784</v>
      </c>
      <c r="N76" s="782" t="s">
        <v>2182</v>
      </c>
      <c r="O76" s="675">
        <v>2</v>
      </c>
      <c r="P76" s="675">
        <v>9</v>
      </c>
      <c r="Q76" s="675">
        <v>12</v>
      </c>
      <c r="R76" s="645">
        <v>10</v>
      </c>
      <c r="S76" s="645">
        <v>6</v>
      </c>
      <c r="T76" s="645">
        <v>42</v>
      </c>
      <c r="U76" s="645">
        <v>13</v>
      </c>
      <c r="V76" s="645">
        <v>7</v>
      </c>
      <c r="W76" s="645">
        <v>6</v>
      </c>
      <c r="X76" s="645">
        <v>19</v>
      </c>
      <c r="Y76" s="645">
        <v>24</v>
      </c>
      <c r="Z76" s="1253">
        <v>22</v>
      </c>
      <c r="AA76" s="675">
        <f t="shared" si="4"/>
        <v>172</v>
      </c>
    </row>
    <row r="77" spans="1:28">
      <c r="I77" s="807"/>
    </row>
    <row r="87" spans="1:28" s="788" customFormat="1">
      <c r="A87" s="645"/>
      <c r="B87" s="765"/>
      <c r="D87" s="764"/>
      <c r="E87" s="687"/>
      <c r="F87" s="645"/>
      <c r="G87" s="764"/>
      <c r="H87" s="674"/>
      <c r="I87" s="764"/>
      <c r="J87" s="674"/>
      <c r="K87" s="764"/>
      <c r="L87" s="645"/>
      <c r="N87" s="645"/>
      <c r="O87" s="645"/>
      <c r="P87" s="645"/>
      <c r="Q87" s="675"/>
      <c r="R87" s="645"/>
      <c r="S87" s="645"/>
      <c r="T87" s="645"/>
      <c r="U87" s="645"/>
      <c r="V87" s="645"/>
      <c r="W87" s="645"/>
      <c r="X87" s="645"/>
      <c r="Y87" s="645"/>
      <c r="Z87" s="645"/>
      <c r="AA87" s="645"/>
      <c r="AB87" s="645"/>
    </row>
  </sheetData>
  <mergeCells count="58">
    <mergeCell ref="G17:G23"/>
    <mergeCell ref="K17:K23"/>
    <mergeCell ref="L17:L23"/>
    <mergeCell ref="M17:M23"/>
    <mergeCell ref="N17:N23"/>
    <mergeCell ref="G33:G36"/>
    <mergeCell ref="K33:K36"/>
    <mergeCell ref="L33:L36"/>
    <mergeCell ref="M33:M36"/>
    <mergeCell ref="N33:N36"/>
    <mergeCell ref="K62:K69"/>
    <mergeCell ref="L62:L69"/>
    <mergeCell ref="M62:M69"/>
    <mergeCell ref="N62:N69"/>
    <mergeCell ref="G62:G69"/>
    <mergeCell ref="H62:H69"/>
    <mergeCell ref="N28:N32"/>
    <mergeCell ref="N56:N57"/>
    <mergeCell ref="G40:G42"/>
    <mergeCell ref="G51:G52"/>
    <mergeCell ref="K51:K52"/>
    <mergeCell ref="L51:L52"/>
    <mergeCell ref="M51:M52"/>
    <mergeCell ref="M53:M54"/>
    <mergeCell ref="N53:N54"/>
    <mergeCell ref="K53:K54"/>
    <mergeCell ref="L53:L54"/>
    <mergeCell ref="G53:G54"/>
    <mergeCell ref="G56:G57"/>
    <mergeCell ref="K56:K57"/>
    <mergeCell ref="L56:L57"/>
    <mergeCell ref="M56:M57"/>
    <mergeCell ref="G3:G9"/>
    <mergeCell ref="K3:K9"/>
    <mergeCell ref="L3:L9"/>
    <mergeCell ref="M3:M9"/>
    <mergeCell ref="N3:N9"/>
    <mergeCell ref="N24:N27"/>
    <mergeCell ref="G71:G72"/>
    <mergeCell ref="G10:G16"/>
    <mergeCell ref="K10:K16"/>
    <mergeCell ref="L10:L16"/>
    <mergeCell ref="M10:M16"/>
    <mergeCell ref="N10:N16"/>
    <mergeCell ref="G38:G39"/>
    <mergeCell ref="K38:K39"/>
    <mergeCell ref="L38:L39"/>
    <mergeCell ref="M38:M39"/>
    <mergeCell ref="N38:N39"/>
    <mergeCell ref="K28:K32"/>
    <mergeCell ref="G28:G32"/>
    <mergeCell ref="L28:L32"/>
    <mergeCell ref="M28:M32"/>
    <mergeCell ref="G24:G27"/>
    <mergeCell ref="H24:H27"/>
    <mergeCell ref="K24:K27"/>
    <mergeCell ref="L24:L27"/>
    <mergeCell ref="M24:M27"/>
  </mergeCells>
  <phoneticPr fontId="11" type="noConversion"/>
  <hyperlinks>
    <hyperlink ref="K2" r:id="rId1" display="http://highwire.stanford.edu/librarians/"/>
    <hyperlink ref="M46" r:id="rId2"/>
    <hyperlink ref="M48" r:id="rId3"/>
    <hyperlink ref="M58" r:id="rId4"/>
    <hyperlink ref="K48" r:id="rId5"/>
    <hyperlink ref="M47" r:id="rId6"/>
    <hyperlink ref="K45" r:id="rId7"/>
    <hyperlink ref="M51" r:id="rId8"/>
    <hyperlink ref="M55" r:id="rId9"/>
    <hyperlink ref="M60" r:id="rId10"/>
    <hyperlink ref="M33" r:id="rId11"/>
    <hyperlink ref="M43" r:id="rId12"/>
    <hyperlink ref="M3" r:id="rId13"/>
    <hyperlink ref="M28" r:id="rId14"/>
    <hyperlink ref="M45" r:id="rId15"/>
    <hyperlink ref="M17" r:id="rId16"/>
    <hyperlink ref="M38" r:id="rId17"/>
    <hyperlink ref="M61" r:id="rId18"/>
    <hyperlink ref="K56" r:id="rId19"/>
    <hyperlink ref="M56" r:id="rId20"/>
    <hyperlink ref="M10" r:id="rId21"/>
    <hyperlink ref="M42" r:id="rId22"/>
    <hyperlink ref="K50" r:id="rId23"/>
    <hyperlink ref="L17" r:id="rId24"/>
    <hyperlink ref="K17" r:id="rId25"/>
    <hyperlink ref="K33" r:id="rId26"/>
    <hyperlink ref="M49" r:id="rId27"/>
    <hyperlink ref="M53" r:id="rId28"/>
    <hyperlink ref="K61" r:id="rId29"/>
    <hyperlink ref="K42" r:id="rId30"/>
  </hyperlinks>
  <pageMargins left="0.75" right="0.75" top="1" bottom="1" header="0.5" footer="0.5"/>
  <pageSetup paperSize="9" orientation="portrait" r:id="rId3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5"/>
  </sheetPr>
  <dimension ref="A1:AH203"/>
  <sheetViews>
    <sheetView topLeftCell="C182" workbookViewId="0">
      <selection activeCell="I200" sqref="I200"/>
    </sheetView>
  </sheetViews>
  <sheetFormatPr defaultColWidth="9" defaultRowHeight="20.25" customHeight="1"/>
  <cols>
    <col min="1" max="1" width="11.5" style="911" bestFit="1" customWidth="1"/>
    <col min="2" max="2" width="25.25" style="911" customWidth="1"/>
    <col min="3" max="3" width="1.5" style="1129" customWidth="1"/>
    <col min="4" max="4" width="8.125" style="939" customWidth="1"/>
    <col min="5" max="16" width="9" style="911" customWidth="1"/>
    <col min="17" max="17" width="3.875" style="911" customWidth="1"/>
    <col min="18" max="22" width="6.75" style="911" bestFit="1" customWidth="1"/>
    <col min="23" max="16384" width="9" style="911"/>
  </cols>
  <sheetData>
    <row r="1" spans="1:23" ht="20.25" hidden="1" customHeight="1">
      <c r="A1" s="1557" t="s">
        <v>710</v>
      </c>
      <c r="B1" s="1559" t="s">
        <v>713</v>
      </c>
      <c r="C1" s="1125"/>
      <c r="E1" s="904"/>
      <c r="F1" s="905">
        <v>2030</v>
      </c>
      <c r="G1" s="906">
        <v>2029</v>
      </c>
      <c r="H1" s="907">
        <v>2028</v>
      </c>
      <c r="I1" s="908">
        <v>2027</v>
      </c>
      <c r="J1" s="905">
        <v>2026</v>
      </c>
      <c r="K1" s="906">
        <v>2025</v>
      </c>
      <c r="L1" s="907">
        <v>2024</v>
      </c>
      <c r="M1" s="908">
        <v>2023</v>
      </c>
      <c r="N1" s="909">
        <v>2022</v>
      </c>
      <c r="O1" s="909">
        <v>2021</v>
      </c>
      <c r="P1" s="909">
        <v>2020</v>
      </c>
      <c r="Q1" s="909">
        <v>2019</v>
      </c>
      <c r="R1" s="910">
        <v>2016</v>
      </c>
      <c r="S1" s="910">
        <v>2015</v>
      </c>
      <c r="T1" s="910">
        <v>2014</v>
      </c>
      <c r="U1" s="910">
        <v>2013</v>
      </c>
      <c r="V1" s="910">
        <v>2012</v>
      </c>
    </row>
    <row r="2" spans="1:23" ht="20.25" hidden="1" customHeight="1">
      <c r="A2" s="1557"/>
      <c r="B2" s="1559"/>
      <c r="C2" s="1125"/>
      <c r="E2" s="912" t="s">
        <v>1243</v>
      </c>
      <c r="F2" s="913" t="s">
        <v>383</v>
      </c>
      <c r="G2" s="914" t="s">
        <v>688</v>
      </c>
      <c r="H2" s="915" t="s">
        <v>387</v>
      </c>
      <c r="I2" s="916" t="s">
        <v>385</v>
      </c>
      <c r="J2" s="913" t="s">
        <v>383</v>
      </c>
      <c r="K2" s="914" t="s">
        <v>688</v>
      </c>
      <c r="L2" s="915" t="s">
        <v>387</v>
      </c>
      <c r="M2" s="916" t="s">
        <v>385</v>
      </c>
      <c r="N2" s="917" t="s">
        <v>383</v>
      </c>
      <c r="O2" s="917" t="s">
        <v>688</v>
      </c>
      <c r="P2" s="917" t="s">
        <v>387</v>
      </c>
      <c r="Q2" s="917" t="s">
        <v>385</v>
      </c>
      <c r="R2" s="918" t="s">
        <v>387</v>
      </c>
      <c r="S2" s="918" t="s">
        <v>1353</v>
      </c>
      <c r="T2" s="918" t="s">
        <v>1354</v>
      </c>
      <c r="U2" s="918" t="s">
        <v>1355</v>
      </c>
      <c r="V2" s="918" t="s">
        <v>1356</v>
      </c>
    </row>
    <row r="3" spans="1:23" ht="20.25" hidden="1" customHeight="1">
      <c r="A3" s="1557"/>
      <c r="B3" s="1559"/>
      <c r="C3" s="1125"/>
      <c r="E3" s="912" t="s">
        <v>1244</v>
      </c>
      <c r="F3" s="913" t="s">
        <v>383</v>
      </c>
      <c r="G3" s="914" t="s">
        <v>688</v>
      </c>
      <c r="H3" s="915" t="s">
        <v>387</v>
      </c>
      <c r="I3" s="916" t="s">
        <v>385</v>
      </c>
      <c r="J3" s="913" t="s">
        <v>383</v>
      </c>
      <c r="K3" s="914" t="s">
        <v>688</v>
      </c>
      <c r="L3" s="915" t="s">
        <v>387</v>
      </c>
      <c r="M3" s="916" t="s">
        <v>385</v>
      </c>
      <c r="N3" s="917" t="s">
        <v>383</v>
      </c>
      <c r="O3" s="917" t="s">
        <v>688</v>
      </c>
      <c r="P3" s="917" t="s">
        <v>387</v>
      </c>
      <c r="Q3" s="917" t="s">
        <v>385</v>
      </c>
      <c r="R3" s="918" t="s">
        <v>1356</v>
      </c>
      <c r="S3" s="918" t="s">
        <v>1353</v>
      </c>
      <c r="T3" s="918" t="s">
        <v>1354</v>
      </c>
      <c r="U3" s="918" t="s">
        <v>1355</v>
      </c>
      <c r="V3" s="918" t="s">
        <v>1356</v>
      </c>
    </row>
    <row r="4" spans="1:23" ht="20.25" hidden="1" customHeight="1" thickBot="1">
      <c r="A4" s="1558"/>
      <c r="B4" s="1560"/>
      <c r="C4" s="1125"/>
      <c r="E4" s="912" t="s">
        <v>712</v>
      </c>
      <c r="F4" s="913" t="s">
        <v>383</v>
      </c>
      <c r="G4" s="914" t="s">
        <v>688</v>
      </c>
      <c r="H4" s="915" t="s">
        <v>387</v>
      </c>
      <c r="I4" s="916" t="s">
        <v>385</v>
      </c>
      <c r="J4" s="913" t="s">
        <v>383</v>
      </c>
      <c r="K4" s="914" t="s">
        <v>688</v>
      </c>
      <c r="L4" s="915" t="s">
        <v>387</v>
      </c>
      <c r="M4" s="916" t="s">
        <v>385</v>
      </c>
      <c r="N4" s="917" t="s">
        <v>383</v>
      </c>
      <c r="O4" s="917" t="s">
        <v>688</v>
      </c>
      <c r="P4" s="917" t="s">
        <v>387</v>
      </c>
      <c r="Q4" s="917" t="s">
        <v>385</v>
      </c>
      <c r="R4" s="918" t="s">
        <v>1356</v>
      </c>
      <c r="S4" s="918" t="s">
        <v>1353</v>
      </c>
      <c r="T4" s="918" t="s">
        <v>1354</v>
      </c>
      <c r="U4" s="918" t="s">
        <v>1355</v>
      </c>
      <c r="V4" s="918" t="s">
        <v>1356</v>
      </c>
      <c r="W4" s="919" t="s">
        <v>162</v>
      </c>
    </row>
    <row r="5" spans="1:23" ht="20.25" hidden="1" customHeight="1" thickBot="1">
      <c r="A5" s="920" t="s">
        <v>1014</v>
      </c>
      <c r="B5" s="921" t="s">
        <v>385</v>
      </c>
      <c r="C5" s="1126"/>
    </row>
    <row r="6" spans="1:23" ht="20.25" hidden="1" customHeight="1" thickBot="1">
      <c r="A6" s="920" t="s">
        <v>386</v>
      </c>
      <c r="B6" s="922" t="s">
        <v>387</v>
      </c>
      <c r="C6" s="1126"/>
    </row>
    <row r="7" spans="1:23" ht="20.25" hidden="1" customHeight="1" thickBot="1">
      <c r="A7" s="920" t="s">
        <v>388</v>
      </c>
      <c r="B7" s="923" t="s">
        <v>389</v>
      </c>
      <c r="C7" s="1126"/>
    </row>
    <row r="8" spans="1:23" ht="20.25" hidden="1" customHeight="1" thickBot="1">
      <c r="A8" s="920" t="s">
        <v>1015</v>
      </c>
      <c r="B8" s="921" t="s">
        <v>385</v>
      </c>
      <c r="C8" s="1126"/>
    </row>
    <row r="9" spans="1:23" ht="20.25" hidden="1" customHeight="1" thickBot="1">
      <c r="A9" s="920" t="s">
        <v>1016</v>
      </c>
      <c r="B9" s="924" t="s">
        <v>390</v>
      </c>
      <c r="C9" s="1126"/>
      <c r="E9" s="911" t="s">
        <v>714</v>
      </c>
    </row>
    <row r="10" spans="1:23" ht="20.25" hidden="1" customHeight="1" thickBot="1">
      <c r="A10" s="920" t="s">
        <v>1017</v>
      </c>
      <c r="B10" s="922" t="s">
        <v>387</v>
      </c>
      <c r="C10" s="1126"/>
    </row>
    <row r="11" spans="1:23" ht="20.25" hidden="1" customHeight="1" thickBot="1">
      <c r="A11" s="920" t="s">
        <v>391</v>
      </c>
      <c r="B11" s="923" t="s">
        <v>389</v>
      </c>
      <c r="C11" s="1126"/>
    </row>
    <row r="12" spans="1:23" ht="20.25" hidden="1" customHeight="1" thickBot="1">
      <c r="A12" s="920" t="s">
        <v>1018</v>
      </c>
      <c r="B12" s="921" t="s">
        <v>385</v>
      </c>
      <c r="C12" s="1126"/>
    </row>
    <row r="13" spans="1:23" ht="20.25" hidden="1" customHeight="1" thickBot="1">
      <c r="A13" s="920" t="s">
        <v>1019</v>
      </c>
      <c r="B13" s="922" t="s">
        <v>387</v>
      </c>
      <c r="C13" s="1126"/>
      <c r="E13" s="911" t="s">
        <v>1006</v>
      </c>
    </row>
    <row r="14" spans="1:23" ht="20.25" hidden="1" customHeight="1" thickBot="1">
      <c r="A14" s="920" t="s">
        <v>1020</v>
      </c>
      <c r="B14" s="923" t="s">
        <v>389</v>
      </c>
      <c r="C14" s="1126"/>
    </row>
    <row r="15" spans="1:23" ht="20.25" hidden="1" customHeight="1" thickBot="1">
      <c r="A15" s="920" t="s">
        <v>381</v>
      </c>
      <c r="B15" s="921" t="s">
        <v>385</v>
      </c>
      <c r="C15" s="1126"/>
    </row>
    <row r="16" spans="1:23" ht="20.25" hidden="1" customHeight="1" thickBot="1">
      <c r="A16" s="920" t="s">
        <v>1021</v>
      </c>
      <c r="B16" s="924" t="s">
        <v>387</v>
      </c>
      <c r="C16" s="1126"/>
    </row>
    <row r="17" spans="1:3" ht="20.25" hidden="1" customHeight="1" thickBot="1">
      <c r="A17" s="920" t="s">
        <v>646</v>
      </c>
      <c r="B17" s="922" t="s">
        <v>390</v>
      </c>
      <c r="C17" s="1126"/>
    </row>
    <row r="18" spans="1:3" ht="20.25" hidden="1" customHeight="1" thickBot="1">
      <c r="A18" s="920" t="s">
        <v>647</v>
      </c>
      <c r="B18" s="923" t="s">
        <v>389</v>
      </c>
      <c r="C18" s="1126"/>
    </row>
    <row r="19" spans="1:3" ht="20.25" hidden="1" customHeight="1" thickBot="1">
      <c r="A19" s="920" t="s">
        <v>648</v>
      </c>
      <c r="B19" s="921" t="s">
        <v>385</v>
      </c>
      <c r="C19" s="1126"/>
    </row>
    <row r="20" spans="1:3" ht="20.25" hidden="1" customHeight="1" thickBot="1">
      <c r="A20" s="920" t="s">
        <v>649</v>
      </c>
      <c r="B20" s="924" t="s">
        <v>390</v>
      </c>
      <c r="C20" s="1126"/>
    </row>
    <row r="21" spans="1:3" ht="20.25" hidden="1" customHeight="1" thickBot="1">
      <c r="A21" s="920" t="s">
        <v>355</v>
      </c>
      <c r="B21" s="922" t="s">
        <v>387</v>
      </c>
      <c r="C21" s="1126"/>
    </row>
    <row r="22" spans="1:3" ht="20.25" hidden="1" customHeight="1" thickBot="1">
      <c r="A22" s="920" t="s">
        <v>356</v>
      </c>
      <c r="B22" s="923" t="s">
        <v>389</v>
      </c>
      <c r="C22" s="1126"/>
    </row>
    <row r="23" spans="1:3" ht="20.25" hidden="1" customHeight="1" thickBot="1">
      <c r="A23" s="920" t="s">
        <v>392</v>
      </c>
      <c r="B23" s="921" t="s">
        <v>385</v>
      </c>
      <c r="C23" s="1126"/>
    </row>
    <row r="24" spans="1:3" ht="20.25" hidden="1" customHeight="1" thickBot="1">
      <c r="A24" s="920" t="s">
        <v>699</v>
      </c>
      <c r="B24" s="924" t="s">
        <v>390</v>
      </c>
      <c r="C24" s="1126"/>
    </row>
    <row r="25" spans="1:3" ht="20.25" hidden="1" customHeight="1" thickBot="1">
      <c r="A25" s="920" t="s">
        <v>700</v>
      </c>
      <c r="B25" s="922" t="s">
        <v>387</v>
      </c>
      <c r="C25" s="1126"/>
    </row>
    <row r="26" spans="1:3" ht="20.25" hidden="1" customHeight="1" thickBot="1">
      <c r="A26" s="920" t="s">
        <v>701</v>
      </c>
      <c r="B26" s="923" t="s">
        <v>389</v>
      </c>
      <c r="C26" s="1126"/>
    </row>
    <row r="27" spans="1:3" ht="20.25" hidden="1" customHeight="1" thickBot="1">
      <c r="A27" s="920" t="s">
        <v>702</v>
      </c>
      <c r="B27" s="921" t="s">
        <v>385</v>
      </c>
      <c r="C27" s="1126"/>
    </row>
    <row r="28" spans="1:3" ht="20.25" hidden="1" customHeight="1" thickBot="1">
      <c r="A28" s="920" t="s">
        <v>703</v>
      </c>
      <c r="B28" s="924" t="s">
        <v>390</v>
      </c>
      <c r="C28" s="1126"/>
    </row>
    <row r="29" spans="1:3" ht="20.25" hidden="1" customHeight="1" thickBot="1">
      <c r="A29" s="920" t="s">
        <v>704</v>
      </c>
      <c r="B29" s="922" t="s">
        <v>387</v>
      </c>
      <c r="C29" s="1126"/>
    </row>
    <row r="30" spans="1:3" ht="20.25" hidden="1" customHeight="1" thickBot="1">
      <c r="A30" s="920" t="s">
        <v>705</v>
      </c>
      <c r="B30" s="923" t="s">
        <v>389</v>
      </c>
      <c r="C30" s="1126"/>
    </row>
    <row r="31" spans="1:3" ht="20.25" hidden="1" customHeight="1" thickBot="1">
      <c r="A31" s="920" t="s">
        <v>772</v>
      </c>
      <c r="B31" s="921" t="s">
        <v>385</v>
      </c>
      <c r="C31" s="1126"/>
    </row>
    <row r="32" spans="1:3" ht="20.25" hidden="1" customHeight="1" thickBot="1">
      <c r="A32" s="920" t="s">
        <v>773</v>
      </c>
      <c r="B32" s="924" t="s">
        <v>390</v>
      </c>
      <c r="C32" s="1126"/>
    </row>
    <row r="33" spans="1:5" ht="20.25" hidden="1" customHeight="1" thickBot="1">
      <c r="A33" s="920" t="s">
        <v>413</v>
      </c>
      <c r="B33" s="922" t="s">
        <v>387</v>
      </c>
      <c r="C33" s="1126"/>
    </row>
    <row r="34" spans="1:5" ht="20.25" hidden="1" customHeight="1" thickBot="1">
      <c r="A34" s="920" t="s">
        <v>414</v>
      </c>
      <c r="B34" s="923" t="s">
        <v>389</v>
      </c>
      <c r="C34" s="1126"/>
    </row>
    <row r="35" spans="1:5" ht="20.25" hidden="1" customHeight="1" thickBot="1">
      <c r="A35" s="920" t="s">
        <v>415</v>
      </c>
      <c r="B35" s="921" t="s">
        <v>385</v>
      </c>
      <c r="C35" s="1126"/>
    </row>
    <row r="36" spans="1:5" ht="20.25" hidden="1" customHeight="1" thickBot="1">
      <c r="A36" s="920" t="s">
        <v>416</v>
      </c>
      <c r="B36" s="924" t="s">
        <v>390</v>
      </c>
      <c r="C36" s="1126"/>
    </row>
    <row r="37" spans="1:5" ht="20.25" hidden="1" customHeight="1" thickBot="1">
      <c r="A37" s="920" t="s">
        <v>417</v>
      </c>
      <c r="B37" s="922" t="s">
        <v>387</v>
      </c>
      <c r="C37" s="1126"/>
      <c r="E37" s="925"/>
    </row>
    <row r="38" spans="1:5" ht="20.25" hidden="1" customHeight="1" thickBot="1">
      <c r="A38" s="920" t="s">
        <v>418</v>
      </c>
      <c r="B38" s="923" t="s">
        <v>389</v>
      </c>
      <c r="C38" s="1126"/>
    </row>
    <row r="39" spans="1:5" ht="20.25" hidden="1" customHeight="1" thickBot="1">
      <c r="A39" s="920" t="s">
        <v>783</v>
      </c>
      <c r="B39" s="921" t="s">
        <v>385</v>
      </c>
      <c r="C39" s="1126"/>
    </row>
    <row r="40" spans="1:5" ht="20.25" hidden="1" customHeight="1" thickBot="1">
      <c r="A40" s="920" t="s">
        <v>784</v>
      </c>
      <c r="B40" s="924" t="s">
        <v>390</v>
      </c>
      <c r="C40" s="1126"/>
    </row>
    <row r="41" spans="1:5" ht="20.25" hidden="1" customHeight="1" thickBot="1">
      <c r="A41" s="920" t="s">
        <v>785</v>
      </c>
      <c r="B41" s="922" t="s">
        <v>387</v>
      </c>
      <c r="C41" s="1126"/>
      <c r="E41" s="911" t="s">
        <v>711</v>
      </c>
    </row>
    <row r="42" spans="1:5" ht="20.25" hidden="1" customHeight="1" thickBot="1">
      <c r="A42" s="920" t="s">
        <v>786</v>
      </c>
      <c r="B42" s="923" t="s">
        <v>389</v>
      </c>
      <c r="C42" s="1126"/>
    </row>
    <row r="43" spans="1:5" ht="20.25" hidden="1" customHeight="1" thickBot="1">
      <c r="A43" s="920" t="s">
        <v>787</v>
      </c>
      <c r="B43" s="921" t="s">
        <v>385</v>
      </c>
      <c r="C43" s="1126"/>
    </row>
    <row r="44" spans="1:5" ht="20.25" hidden="1" customHeight="1" thickBot="1">
      <c r="A44" s="920" t="s">
        <v>788</v>
      </c>
      <c r="B44" s="924" t="s">
        <v>390</v>
      </c>
      <c r="C44" s="1126"/>
    </row>
    <row r="45" spans="1:5" ht="20.25" hidden="1" customHeight="1" thickBot="1">
      <c r="A45" s="920" t="s">
        <v>789</v>
      </c>
      <c r="B45" s="922" t="s">
        <v>387</v>
      </c>
      <c r="C45" s="1126"/>
    </row>
    <row r="46" spans="1:5" ht="20.25" hidden="1" customHeight="1" thickBot="1">
      <c r="A46" s="920" t="s">
        <v>790</v>
      </c>
      <c r="B46" s="923" t="s">
        <v>389</v>
      </c>
      <c r="C46" s="1126"/>
    </row>
    <row r="47" spans="1:5" ht="20.25" hidden="1" customHeight="1" thickBot="1">
      <c r="A47" s="920" t="s">
        <v>419</v>
      </c>
      <c r="B47" s="921" t="s">
        <v>385</v>
      </c>
      <c r="C47" s="1126"/>
    </row>
    <row r="48" spans="1:5" ht="20.25" hidden="1" customHeight="1" thickBot="1">
      <c r="A48" s="920" t="s">
        <v>420</v>
      </c>
      <c r="B48" s="924" t="s">
        <v>390</v>
      </c>
      <c r="C48" s="1126"/>
    </row>
    <row r="49" spans="1:3" ht="20.25" hidden="1" customHeight="1" thickBot="1">
      <c r="A49" s="920" t="s">
        <v>421</v>
      </c>
      <c r="B49" s="922" t="s">
        <v>387</v>
      </c>
      <c r="C49" s="1126"/>
    </row>
    <row r="50" spans="1:3" ht="20.25" hidden="1" customHeight="1" thickBot="1">
      <c r="A50" s="920" t="s">
        <v>422</v>
      </c>
      <c r="B50" s="923" t="s">
        <v>389</v>
      </c>
      <c r="C50" s="1126"/>
    </row>
    <row r="51" spans="1:3" ht="20.25" hidden="1" customHeight="1" thickBot="1">
      <c r="A51" s="920" t="s">
        <v>1009</v>
      </c>
      <c r="B51" s="921" t="s">
        <v>385</v>
      </c>
      <c r="C51" s="1126"/>
    </row>
    <row r="52" spans="1:3" ht="20.25" hidden="1" customHeight="1" thickBot="1">
      <c r="A52" s="920" t="s">
        <v>1010</v>
      </c>
      <c r="B52" s="924" t="s">
        <v>390</v>
      </c>
      <c r="C52" s="1126"/>
    </row>
    <row r="53" spans="1:3" ht="20.25" hidden="1" customHeight="1" thickBot="1">
      <c r="A53" s="920" t="s">
        <v>1011</v>
      </c>
      <c r="B53" s="922" t="s">
        <v>387</v>
      </c>
      <c r="C53" s="1126"/>
    </row>
    <row r="54" spans="1:3" ht="20.25" hidden="1" customHeight="1" thickBot="1">
      <c r="A54" s="920" t="s">
        <v>1012</v>
      </c>
      <c r="B54" s="923" t="s">
        <v>389</v>
      </c>
      <c r="C54" s="1126"/>
    </row>
    <row r="55" spans="1:3" ht="20.25" hidden="1" customHeight="1" thickBot="1">
      <c r="A55" s="920" t="s">
        <v>1013</v>
      </c>
      <c r="B55" s="921" t="s">
        <v>385</v>
      </c>
      <c r="C55" s="1126"/>
    </row>
    <row r="56" spans="1:3" ht="20.25" hidden="1" customHeight="1" thickBot="1">
      <c r="A56" s="920" t="s">
        <v>671</v>
      </c>
      <c r="B56" s="924" t="s">
        <v>390</v>
      </c>
      <c r="C56" s="1126"/>
    </row>
    <row r="57" spans="1:3" ht="20.25" hidden="1" customHeight="1" thickBot="1">
      <c r="A57" s="920" t="s">
        <v>1008</v>
      </c>
      <c r="B57" s="922" t="s">
        <v>387</v>
      </c>
      <c r="C57" s="1126"/>
    </row>
    <row r="58" spans="1:3" ht="20.25" hidden="1" customHeight="1" thickBot="1">
      <c r="A58" s="920" t="s">
        <v>672</v>
      </c>
      <c r="B58" s="923" t="s">
        <v>389</v>
      </c>
      <c r="C58" s="1126"/>
    </row>
    <row r="59" spans="1:3" ht="20.25" hidden="1" customHeight="1" thickBot="1">
      <c r="A59" s="920" t="s">
        <v>350</v>
      </c>
      <c r="B59" s="921" t="s">
        <v>1005</v>
      </c>
      <c r="C59" s="1126"/>
    </row>
    <row r="60" spans="1:3" ht="20.25" hidden="1" customHeight="1" thickBot="1">
      <c r="A60" s="920" t="s">
        <v>351</v>
      </c>
      <c r="B60" s="924" t="s">
        <v>1007</v>
      </c>
      <c r="C60" s="1126"/>
    </row>
    <row r="61" spans="1:3" ht="20.25" hidden="1" customHeight="1" thickBot="1">
      <c r="A61" s="920" t="s">
        <v>352</v>
      </c>
      <c r="B61" s="922" t="s">
        <v>1003</v>
      </c>
      <c r="C61" s="1126"/>
    </row>
    <row r="62" spans="1:3" ht="20.25" hidden="1" customHeight="1" thickBot="1">
      <c r="A62" s="920" t="s">
        <v>353</v>
      </c>
      <c r="B62" s="923" t="s">
        <v>1004</v>
      </c>
      <c r="C62" s="1126"/>
    </row>
    <row r="63" spans="1:3" ht="20.25" hidden="1" customHeight="1" thickBot="1">
      <c r="A63" s="920" t="s">
        <v>354</v>
      </c>
      <c r="B63" s="921" t="s">
        <v>1005</v>
      </c>
      <c r="C63" s="1126"/>
    </row>
    <row r="64" spans="1:3" ht="20.25" hidden="1" customHeight="1" thickBot="1">
      <c r="A64" s="920" t="s">
        <v>357</v>
      </c>
      <c r="B64" s="924" t="s">
        <v>1007</v>
      </c>
      <c r="C64" s="1126"/>
    </row>
    <row r="65" spans="1:3" ht="20.25" hidden="1" customHeight="1" thickBot="1">
      <c r="A65" s="920" t="s">
        <v>358</v>
      </c>
      <c r="B65" s="922" t="s">
        <v>1003</v>
      </c>
      <c r="C65" s="1126"/>
    </row>
    <row r="66" spans="1:3" ht="20.25" hidden="1" customHeight="1" thickBot="1">
      <c r="A66" s="920" t="s">
        <v>359</v>
      </c>
      <c r="B66" s="923" t="s">
        <v>1004</v>
      </c>
      <c r="C66" s="1126"/>
    </row>
    <row r="67" spans="1:3" ht="20.25" hidden="1" customHeight="1" thickBot="1">
      <c r="A67" s="920" t="s">
        <v>360</v>
      </c>
      <c r="B67" s="921" t="s">
        <v>1005</v>
      </c>
      <c r="C67" s="1126"/>
    </row>
    <row r="68" spans="1:3" ht="20.25" hidden="1" customHeight="1" thickBot="1">
      <c r="A68" s="920" t="s">
        <v>799</v>
      </c>
      <c r="B68" s="924" t="s">
        <v>1007</v>
      </c>
      <c r="C68" s="1126"/>
    </row>
    <row r="69" spans="1:3" ht="20.25" hidden="1" customHeight="1" thickBot="1">
      <c r="A69" s="920" t="s">
        <v>800</v>
      </c>
      <c r="B69" s="922" t="s">
        <v>1003</v>
      </c>
      <c r="C69" s="1126"/>
    </row>
    <row r="70" spans="1:3" ht="20.25" hidden="1" customHeight="1" thickBot="1">
      <c r="A70" s="920" t="s">
        <v>801</v>
      </c>
      <c r="B70" s="923" t="s">
        <v>1004</v>
      </c>
      <c r="C70" s="1126"/>
    </row>
    <row r="71" spans="1:3" ht="20.25" hidden="1" customHeight="1" thickBot="1">
      <c r="A71" s="920" t="s">
        <v>363</v>
      </c>
      <c r="B71" s="921" t="s">
        <v>385</v>
      </c>
      <c r="C71" s="1126"/>
    </row>
    <row r="72" spans="1:3" ht="20.25" hidden="1" customHeight="1" thickBot="1">
      <c r="A72" s="920" t="s">
        <v>620</v>
      </c>
      <c r="B72" s="924" t="s">
        <v>383</v>
      </c>
      <c r="C72" s="1126"/>
    </row>
    <row r="73" spans="1:3" ht="20.25" hidden="1" customHeight="1" thickBot="1">
      <c r="A73" s="920" t="s">
        <v>621</v>
      </c>
      <c r="B73" s="922" t="s">
        <v>387</v>
      </c>
      <c r="C73" s="1126"/>
    </row>
    <row r="74" spans="1:3" ht="20.25" hidden="1" customHeight="1" thickBot="1">
      <c r="A74" s="920" t="s">
        <v>622</v>
      </c>
      <c r="B74" s="923" t="s">
        <v>389</v>
      </c>
      <c r="C74" s="1126"/>
    </row>
    <row r="75" spans="1:3" ht="20.25" hidden="1" customHeight="1" thickBot="1">
      <c r="A75" s="920" t="s">
        <v>153</v>
      </c>
      <c r="B75" s="921" t="s">
        <v>385</v>
      </c>
      <c r="C75" s="1126"/>
    </row>
    <row r="76" spans="1:3" ht="20.25" hidden="1" customHeight="1" thickBot="1">
      <c r="A76" s="920" t="s">
        <v>154</v>
      </c>
      <c r="B76" s="924" t="s">
        <v>383</v>
      </c>
      <c r="C76" s="1126"/>
    </row>
    <row r="77" spans="1:3" ht="20.25" hidden="1" customHeight="1" thickBot="1">
      <c r="A77" s="920" t="s">
        <v>155</v>
      </c>
      <c r="B77" s="922" t="s">
        <v>387</v>
      </c>
      <c r="C77" s="1126"/>
    </row>
    <row r="78" spans="1:3" ht="20.25" hidden="1" customHeight="1" thickBot="1">
      <c r="A78" s="920" t="s">
        <v>156</v>
      </c>
      <c r="B78" s="923" t="s">
        <v>389</v>
      </c>
      <c r="C78" s="1126"/>
    </row>
    <row r="79" spans="1:3" ht="20.25" hidden="1" customHeight="1" thickBot="1">
      <c r="A79" s="920" t="s">
        <v>157</v>
      </c>
      <c r="B79" s="921" t="s">
        <v>385</v>
      </c>
      <c r="C79" s="1126"/>
    </row>
    <row r="80" spans="1:3" ht="20.25" hidden="1" customHeight="1" thickBot="1">
      <c r="A80" s="920" t="s">
        <v>158</v>
      </c>
      <c r="B80" s="924" t="s">
        <v>383</v>
      </c>
      <c r="C80" s="1126"/>
    </row>
    <row r="81" spans="1:5" ht="20.25" hidden="1" customHeight="1" thickBot="1">
      <c r="A81" s="920" t="s">
        <v>159</v>
      </c>
      <c r="B81" s="922" t="s">
        <v>387</v>
      </c>
      <c r="C81" s="1126"/>
    </row>
    <row r="82" spans="1:5" ht="20.25" hidden="1" customHeight="1" thickBot="1">
      <c r="A82" s="920" t="s">
        <v>160</v>
      </c>
      <c r="B82" s="923" t="s">
        <v>389</v>
      </c>
      <c r="C82" s="1126"/>
    </row>
    <row r="83" spans="1:5" ht="20.25" hidden="1" customHeight="1" thickBot="1">
      <c r="A83" s="920" t="s">
        <v>263</v>
      </c>
      <c r="B83" s="921" t="s">
        <v>385</v>
      </c>
      <c r="C83" s="1126"/>
    </row>
    <row r="84" spans="1:5" ht="20.25" hidden="1" customHeight="1" thickBot="1">
      <c r="A84" s="920" t="s">
        <v>142</v>
      </c>
      <c r="B84" s="924" t="s">
        <v>383</v>
      </c>
      <c r="C84" s="1126"/>
    </row>
    <row r="85" spans="1:5" ht="20.25" hidden="1" customHeight="1" thickBot="1">
      <c r="A85" s="920" t="s">
        <v>143</v>
      </c>
      <c r="B85" s="922" t="s">
        <v>387</v>
      </c>
      <c r="C85" s="1126"/>
    </row>
    <row r="86" spans="1:5" ht="20.25" hidden="1" customHeight="1" thickBot="1">
      <c r="A86" s="920" t="s">
        <v>144</v>
      </c>
      <c r="B86" s="923" t="s">
        <v>389</v>
      </c>
      <c r="C86" s="1126"/>
    </row>
    <row r="87" spans="1:5" ht="20.25" hidden="1" customHeight="1" thickBot="1">
      <c r="A87" s="920" t="s">
        <v>145</v>
      </c>
      <c r="B87" s="921" t="s">
        <v>385</v>
      </c>
      <c r="C87" s="1126"/>
    </row>
    <row r="88" spans="1:5" ht="20.25" hidden="1" customHeight="1" thickBot="1">
      <c r="A88" s="920" t="s">
        <v>146</v>
      </c>
      <c r="B88" s="924" t="s">
        <v>383</v>
      </c>
      <c r="C88" s="1126"/>
    </row>
    <row r="89" spans="1:5" ht="20.25" hidden="1" customHeight="1" thickBot="1">
      <c r="A89" s="920" t="s">
        <v>147</v>
      </c>
      <c r="B89" s="922" t="s">
        <v>387</v>
      </c>
      <c r="C89" s="1126"/>
    </row>
    <row r="90" spans="1:5" ht="20.25" hidden="1" customHeight="1" thickBot="1">
      <c r="A90" s="920" t="s">
        <v>148</v>
      </c>
      <c r="B90" s="923" t="s">
        <v>389</v>
      </c>
      <c r="C90" s="1126"/>
    </row>
    <row r="91" spans="1:5" ht="20.25" hidden="1" customHeight="1" thickBot="1">
      <c r="A91" s="920" t="s">
        <v>149</v>
      </c>
      <c r="B91" s="921" t="s">
        <v>385</v>
      </c>
      <c r="C91" s="1126"/>
    </row>
    <row r="92" spans="1:5" ht="20.25" hidden="1" customHeight="1" thickBot="1">
      <c r="A92" s="920" t="s">
        <v>150</v>
      </c>
      <c r="B92" s="924" t="s">
        <v>383</v>
      </c>
      <c r="C92" s="1126"/>
    </row>
    <row r="93" spans="1:5" ht="20.25" hidden="1" customHeight="1" thickBot="1">
      <c r="A93" s="920" t="s">
        <v>151</v>
      </c>
      <c r="B93" s="922" t="s">
        <v>387</v>
      </c>
      <c r="C93" s="1126"/>
    </row>
    <row r="94" spans="1:5" ht="20.25" hidden="1" customHeight="1" thickBot="1">
      <c r="A94" s="920" t="s">
        <v>152</v>
      </c>
      <c r="B94" s="923" t="s">
        <v>389</v>
      </c>
      <c r="C94" s="1126"/>
    </row>
    <row r="95" spans="1:5" ht="20.25" hidden="1" customHeight="1" thickBot="1">
      <c r="A95" s="920" t="s">
        <v>239</v>
      </c>
      <c r="B95" s="926" t="s">
        <v>385</v>
      </c>
      <c r="C95" s="1127"/>
    </row>
    <row r="96" spans="1:5" ht="20.25" hidden="1" customHeight="1" thickBot="1">
      <c r="A96" s="920" t="s">
        <v>240</v>
      </c>
      <c r="B96" s="927" t="s">
        <v>383</v>
      </c>
      <c r="C96" s="1127"/>
      <c r="E96" s="911" t="s">
        <v>161</v>
      </c>
    </row>
    <row r="97" spans="1:5" ht="20.25" hidden="1" customHeight="1" thickBot="1">
      <c r="A97" s="920" t="s">
        <v>249</v>
      </c>
      <c r="B97" s="928" t="s">
        <v>387</v>
      </c>
      <c r="C97" s="1127"/>
    </row>
    <row r="98" spans="1:5" ht="20.25" hidden="1" customHeight="1" thickBot="1">
      <c r="A98" s="920" t="s">
        <v>250</v>
      </c>
      <c r="B98" s="929" t="s">
        <v>389</v>
      </c>
      <c r="C98" s="1127"/>
    </row>
    <row r="99" spans="1:5" ht="20.25" hidden="1" customHeight="1" thickBot="1">
      <c r="A99" s="920" t="s">
        <v>241</v>
      </c>
      <c r="B99" s="926" t="s">
        <v>385</v>
      </c>
      <c r="C99" s="1127"/>
    </row>
    <row r="100" spans="1:5" ht="20.25" hidden="1" customHeight="1" thickBot="1">
      <c r="A100" s="920" t="s">
        <v>242</v>
      </c>
      <c r="B100" s="927" t="s">
        <v>383</v>
      </c>
      <c r="C100" s="1127"/>
    </row>
    <row r="101" spans="1:5" ht="20.25" hidden="1" customHeight="1" thickBot="1">
      <c r="A101" s="920" t="s">
        <v>243</v>
      </c>
      <c r="B101" s="928" t="s">
        <v>387</v>
      </c>
      <c r="C101" s="1127"/>
    </row>
    <row r="102" spans="1:5" ht="20.25" hidden="1" customHeight="1" thickBot="1">
      <c r="A102" s="920" t="s">
        <v>244</v>
      </c>
      <c r="B102" s="929" t="s">
        <v>389</v>
      </c>
      <c r="C102" s="1127"/>
    </row>
    <row r="103" spans="1:5" ht="20.25" hidden="1" customHeight="1" thickBot="1">
      <c r="A103" s="920" t="s">
        <v>245</v>
      </c>
      <c r="B103" s="926" t="s">
        <v>385</v>
      </c>
      <c r="C103" s="1127"/>
    </row>
    <row r="104" spans="1:5" ht="20.25" hidden="1" customHeight="1" thickBot="1">
      <c r="A104" s="920" t="s">
        <v>246</v>
      </c>
      <c r="B104" s="927" t="s">
        <v>383</v>
      </c>
      <c r="C104" s="1127"/>
    </row>
    <row r="105" spans="1:5" ht="20.25" hidden="1" customHeight="1" thickBot="1">
      <c r="A105" s="920" t="s">
        <v>247</v>
      </c>
      <c r="B105" s="928" t="s">
        <v>387</v>
      </c>
      <c r="C105" s="1127"/>
    </row>
    <row r="106" spans="1:5" ht="20.25" hidden="1" customHeight="1" thickBot="1">
      <c r="A106" s="920" t="s">
        <v>248</v>
      </c>
      <c r="B106" s="929" t="s">
        <v>389</v>
      </c>
      <c r="C106" s="1127"/>
    </row>
    <row r="107" spans="1:5" ht="20.25" hidden="1" customHeight="1" thickBot="1">
      <c r="A107" s="920" t="s">
        <v>1245</v>
      </c>
      <c r="B107" s="926" t="s">
        <v>257</v>
      </c>
      <c r="C107" s="1127"/>
    </row>
    <row r="108" spans="1:5" ht="20.25" hidden="1" customHeight="1" thickBot="1">
      <c r="A108" s="920" t="s">
        <v>1246</v>
      </c>
      <c r="B108" s="927" t="s">
        <v>383</v>
      </c>
      <c r="C108" s="1127"/>
      <c r="E108" s="911" t="s">
        <v>1257</v>
      </c>
    </row>
    <row r="109" spans="1:5" ht="20.25" hidden="1" customHeight="1" thickBot="1">
      <c r="A109" s="920" t="s">
        <v>1247</v>
      </c>
      <c r="B109" s="928" t="s">
        <v>387</v>
      </c>
      <c r="C109" s="1127"/>
    </row>
    <row r="110" spans="1:5" ht="20.25" hidden="1" customHeight="1" thickBot="1">
      <c r="A110" s="920" t="s">
        <v>1248</v>
      </c>
      <c r="B110" s="929" t="s">
        <v>389</v>
      </c>
      <c r="C110" s="1127"/>
    </row>
    <row r="111" spans="1:5" ht="20.25" hidden="1" customHeight="1" thickBot="1">
      <c r="A111" s="920" t="s">
        <v>1249</v>
      </c>
      <c r="B111" s="926" t="s">
        <v>257</v>
      </c>
      <c r="C111" s="1127"/>
    </row>
    <row r="112" spans="1:5" ht="20.25" hidden="1" customHeight="1" thickBot="1">
      <c r="A112" s="920" t="s">
        <v>1250</v>
      </c>
      <c r="B112" s="927" t="s">
        <v>383</v>
      </c>
      <c r="C112" s="1127"/>
    </row>
    <row r="113" spans="1:3" ht="20.25" hidden="1" customHeight="1" thickBot="1">
      <c r="A113" s="920" t="s">
        <v>1251</v>
      </c>
      <c r="B113" s="928" t="s">
        <v>387</v>
      </c>
      <c r="C113" s="1127"/>
    </row>
    <row r="114" spans="1:3" ht="20.25" hidden="1" customHeight="1" thickBot="1">
      <c r="A114" s="920" t="s">
        <v>1252</v>
      </c>
      <c r="B114" s="929" t="s">
        <v>389</v>
      </c>
      <c r="C114" s="1127"/>
    </row>
    <row r="115" spans="1:3" ht="20.25" hidden="1" customHeight="1" thickBot="1">
      <c r="A115" s="920" t="s">
        <v>1253</v>
      </c>
      <c r="B115" s="926" t="s">
        <v>257</v>
      </c>
      <c r="C115" s="1127"/>
    </row>
    <row r="116" spans="1:3" ht="20.25" hidden="1" customHeight="1" thickBot="1">
      <c r="A116" s="920" t="s">
        <v>1254</v>
      </c>
      <c r="B116" s="927" t="s">
        <v>383</v>
      </c>
      <c r="C116" s="1127"/>
    </row>
    <row r="117" spans="1:3" ht="20.25" hidden="1" customHeight="1" thickBot="1">
      <c r="A117" s="920" t="s">
        <v>1255</v>
      </c>
      <c r="B117" s="928" t="s">
        <v>387</v>
      </c>
      <c r="C117" s="1127"/>
    </row>
    <row r="118" spans="1:3" ht="20.25" hidden="1" customHeight="1" thickBot="1">
      <c r="A118" s="920" t="s">
        <v>1256</v>
      </c>
      <c r="B118" s="929" t="s">
        <v>389</v>
      </c>
      <c r="C118" s="1127"/>
    </row>
    <row r="119" spans="1:3" ht="20.25" hidden="1" customHeight="1" thickBot="1">
      <c r="A119" s="920" t="s">
        <v>2213</v>
      </c>
      <c r="B119" s="926" t="s">
        <v>257</v>
      </c>
      <c r="C119" s="1127"/>
    </row>
    <row r="120" spans="1:3" ht="20.25" hidden="1" customHeight="1" thickBot="1">
      <c r="A120" s="920" t="s">
        <v>2214</v>
      </c>
      <c r="B120" s="927" t="s">
        <v>383</v>
      </c>
      <c r="C120" s="1127"/>
    </row>
    <row r="121" spans="1:3" ht="20.25" hidden="1" customHeight="1" thickBot="1">
      <c r="A121" s="920" t="s">
        <v>2215</v>
      </c>
      <c r="B121" s="928" t="s">
        <v>387</v>
      </c>
      <c r="C121" s="1127"/>
    </row>
    <row r="122" spans="1:3" ht="20.25" hidden="1" customHeight="1" thickBot="1">
      <c r="A122" s="920" t="s">
        <v>2216</v>
      </c>
      <c r="B122" s="929" t="s">
        <v>389</v>
      </c>
      <c r="C122" s="1127"/>
    </row>
    <row r="123" spans="1:3" ht="20.25" hidden="1" customHeight="1" thickBot="1">
      <c r="A123" s="920" t="s">
        <v>2217</v>
      </c>
      <c r="B123" s="926" t="s">
        <v>257</v>
      </c>
      <c r="C123" s="1127"/>
    </row>
    <row r="124" spans="1:3" ht="20.25" hidden="1" customHeight="1" thickBot="1">
      <c r="A124" s="920" t="s">
        <v>2218</v>
      </c>
      <c r="B124" s="927" t="s">
        <v>383</v>
      </c>
      <c r="C124" s="1127"/>
    </row>
    <row r="125" spans="1:3" ht="20.25" hidden="1" customHeight="1" thickBot="1">
      <c r="A125" s="920" t="s">
        <v>2219</v>
      </c>
      <c r="B125" s="928" t="s">
        <v>387</v>
      </c>
      <c r="C125" s="1127"/>
    </row>
    <row r="126" spans="1:3" ht="20.25" hidden="1" customHeight="1" thickBot="1">
      <c r="A126" s="920" t="s">
        <v>2220</v>
      </c>
      <c r="B126" s="929" t="s">
        <v>389</v>
      </c>
      <c r="C126" s="1127"/>
    </row>
    <row r="127" spans="1:3" ht="20.25" hidden="1" customHeight="1" thickBot="1">
      <c r="A127" s="920" t="s">
        <v>2221</v>
      </c>
      <c r="B127" s="926" t="s">
        <v>257</v>
      </c>
      <c r="C127" s="1127"/>
    </row>
    <row r="128" spans="1:3" ht="20.25" hidden="1" customHeight="1" thickBot="1">
      <c r="A128" s="920" t="s">
        <v>2222</v>
      </c>
      <c r="B128" s="927" t="s">
        <v>383</v>
      </c>
      <c r="C128" s="1127"/>
    </row>
    <row r="129" spans="1:5" ht="20.25" hidden="1" customHeight="1" thickBot="1">
      <c r="A129" s="920" t="s">
        <v>2223</v>
      </c>
      <c r="B129" s="928" t="s">
        <v>387</v>
      </c>
      <c r="C129" s="1127"/>
    </row>
    <row r="130" spans="1:5" ht="20.25" hidden="1" customHeight="1" thickBot="1">
      <c r="A130" s="920" t="s">
        <v>2224</v>
      </c>
      <c r="B130" s="929" t="s">
        <v>2231</v>
      </c>
      <c r="C130" s="1127"/>
    </row>
    <row r="131" spans="1:5" ht="20.25" hidden="1" customHeight="1" thickBot="1">
      <c r="A131" s="920" t="s">
        <v>2234</v>
      </c>
      <c r="B131" s="926" t="s">
        <v>257</v>
      </c>
      <c r="C131" s="1127"/>
    </row>
    <row r="132" spans="1:5" ht="20.25" hidden="1" customHeight="1" thickBot="1">
      <c r="A132" s="930" t="s">
        <v>2225</v>
      </c>
      <c r="B132" s="931" t="s">
        <v>387</v>
      </c>
      <c r="C132" s="1128"/>
      <c r="E132" s="911" t="s">
        <v>2275</v>
      </c>
    </row>
    <row r="133" spans="1:5" ht="20.25" hidden="1" customHeight="1" thickBot="1">
      <c r="A133" s="923" t="s">
        <v>2226</v>
      </c>
      <c r="B133" s="929" t="s">
        <v>2231</v>
      </c>
      <c r="C133" s="1127"/>
      <c r="E133" s="911" t="s">
        <v>711</v>
      </c>
    </row>
    <row r="134" spans="1:5" ht="20.25" hidden="1" customHeight="1" thickBot="1">
      <c r="A134" s="921" t="s">
        <v>2227</v>
      </c>
      <c r="B134" s="926" t="s">
        <v>257</v>
      </c>
      <c r="C134" s="1127"/>
    </row>
    <row r="135" spans="1:5" ht="20.25" hidden="1" customHeight="1" thickBot="1">
      <c r="A135" s="924" t="s">
        <v>2233</v>
      </c>
      <c r="B135" s="927" t="s">
        <v>383</v>
      </c>
      <c r="C135" s="1127"/>
    </row>
    <row r="136" spans="1:5" ht="20.25" hidden="1" customHeight="1" thickBot="1">
      <c r="A136" s="922" t="s">
        <v>2228</v>
      </c>
      <c r="B136" s="928" t="s">
        <v>387</v>
      </c>
      <c r="C136" s="1127"/>
    </row>
    <row r="137" spans="1:5" ht="20.25" hidden="1" customHeight="1" thickBot="1">
      <c r="A137" s="923" t="s">
        <v>2229</v>
      </c>
      <c r="B137" s="929" t="s">
        <v>2231</v>
      </c>
      <c r="C137" s="1127"/>
    </row>
    <row r="138" spans="1:5" ht="20.25" hidden="1" customHeight="1" thickBot="1">
      <c r="A138" s="921" t="s">
        <v>2235</v>
      </c>
      <c r="B138" s="926" t="s">
        <v>257</v>
      </c>
      <c r="C138" s="1127"/>
    </row>
    <row r="139" spans="1:5" ht="20.25" hidden="1" customHeight="1" thickBot="1">
      <c r="A139" s="924" t="s">
        <v>2236</v>
      </c>
      <c r="B139" s="927" t="s">
        <v>383</v>
      </c>
      <c r="C139" s="1127"/>
    </row>
    <row r="140" spans="1:5" ht="20.25" hidden="1" customHeight="1" thickBot="1">
      <c r="A140" s="922" t="s">
        <v>2237</v>
      </c>
      <c r="B140" s="928" t="s">
        <v>387</v>
      </c>
      <c r="C140" s="1127"/>
    </row>
    <row r="141" spans="1:5" ht="20.25" hidden="1" customHeight="1" thickBot="1">
      <c r="A141" s="923" t="s">
        <v>2238</v>
      </c>
      <c r="B141" s="929" t="s">
        <v>2231</v>
      </c>
      <c r="C141" s="1127"/>
    </row>
    <row r="142" spans="1:5" ht="20.25" hidden="1" customHeight="1" thickBot="1">
      <c r="A142" s="921" t="s">
        <v>2230</v>
      </c>
      <c r="B142" s="926" t="s">
        <v>257</v>
      </c>
      <c r="C142" s="1127"/>
    </row>
    <row r="143" spans="1:5" ht="20.25" hidden="1" customHeight="1" thickBot="1">
      <c r="A143" s="927" t="s">
        <v>2232</v>
      </c>
      <c r="B143" s="927" t="s">
        <v>383</v>
      </c>
      <c r="C143" s="1127"/>
    </row>
    <row r="144" spans="1:5" ht="20.25" hidden="1" customHeight="1" thickBot="1">
      <c r="A144" s="932" t="s">
        <v>2239</v>
      </c>
      <c r="B144" s="932" t="s">
        <v>2231</v>
      </c>
      <c r="C144" s="1128"/>
    </row>
    <row r="145" spans="1:3" ht="20.25" hidden="1" customHeight="1" thickBot="1">
      <c r="A145" s="926" t="s">
        <v>2240</v>
      </c>
      <c r="B145" s="926" t="s">
        <v>257</v>
      </c>
      <c r="C145" s="1127"/>
    </row>
    <row r="146" spans="1:3" ht="20.25" hidden="1" customHeight="1" thickBot="1">
      <c r="A146" s="927" t="s">
        <v>2241</v>
      </c>
      <c r="B146" s="927" t="s">
        <v>383</v>
      </c>
      <c r="C146" s="1127"/>
    </row>
    <row r="147" spans="1:3" ht="20.25" hidden="1" customHeight="1" thickBot="1">
      <c r="A147" s="928" t="s">
        <v>2242</v>
      </c>
      <c r="B147" s="928" t="s">
        <v>387</v>
      </c>
      <c r="C147" s="1127"/>
    </row>
    <row r="148" spans="1:3" ht="20.25" hidden="1" customHeight="1" thickBot="1">
      <c r="A148" s="929" t="s">
        <v>2243</v>
      </c>
      <c r="B148" s="929" t="s">
        <v>2231</v>
      </c>
      <c r="C148" s="1127"/>
    </row>
    <row r="149" spans="1:3" ht="20.25" hidden="1" customHeight="1" thickBot="1">
      <c r="A149" s="926" t="s">
        <v>2244</v>
      </c>
      <c r="B149" s="926" t="s">
        <v>257</v>
      </c>
      <c r="C149" s="1127"/>
    </row>
    <row r="150" spans="1:3" ht="20.25" hidden="1" customHeight="1" thickBot="1">
      <c r="A150" s="927" t="s">
        <v>2245</v>
      </c>
      <c r="B150" s="927" t="s">
        <v>383</v>
      </c>
      <c r="C150" s="1127"/>
    </row>
    <row r="151" spans="1:3" ht="20.25" hidden="1" customHeight="1" thickBot="1">
      <c r="A151" s="928" t="s">
        <v>2246</v>
      </c>
      <c r="B151" s="928" t="s">
        <v>387</v>
      </c>
      <c r="C151" s="1127"/>
    </row>
    <row r="152" spans="1:3" ht="20.25" hidden="1" customHeight="1" thickBot="1">
      <c r="A152" s="929" t="s">
        <v>2247</v>
      </c>
      <c r="B152" s="929" t="s">
        <v>2231</v>
      </c>
      <c r="C152" s="1127"/>
    </row>
    <row r="153" spans="1:3" ht="20.25" hidden="1" customHeight="1" thickBot="1">
      <c r="A153" s="926" t="s">
        <v>2248</v>
      </c>
      <c r="B153" s="926" t="s">
        <v>257</v>
      </c>
      <c r="C153" s="1127"/>
    </row>
    <row r="154" spans="1:3" ht="20.25" hidden="1" customHeight="1" thickBot="1">
      <c r="A154" s="927" t="s">
        <v>2249</v>
      </c>
      <c r="B154" s="927" t="s">
        <v>383</v>
      </c>
      <c r="C154" s="1127"/>
    </row>
    <row r="155" spans="1:3" ht="20.25" hidden="1" customHeight="1" thickBot="1">
      <c r="A155" s="928" t="s">
        <v>2252</v>
      </c>
      <c r="B155" s="928" t="s">
        <v>387</v>
      </c>
      <c r="C155" s="1127"/>
    </row>
    <row r="156" spans="1:3" ht="20.25" hidden="1" customHeight="1" thickBot="1">
      <c r="A156" s="933" t="s">
        <v>2250</v>
      </c>
      <c r="B156" s="933" t="s">
        <v>383</v>
      </c>
      <c r="C156" s="1128"/>
    </row>
    <row r="157" spans="1:3" ht="20.25" hidden="1" customHeight="1" thickBot="1">
      <c r="A157" s="928" t="s">
        <v>2251</v>
      </c>
      <c r="B157" s="928" t="s">
        <v>387</v>
      </c>
      <c r="C157" s="1127"/>
    </row>
    <row r="158" spans="1:3" ht="20.25" hidden="1" customHeight="1" thickBot="1">
      <c r="A158" s="929" t="s">
        <v>2253</v>
      </c>
      <c r="B158" s="929" t="s">
        <v>2231</v>
      </c>
      <c r="C158" s="1127"/>
    </row>
    <row r="159" spans="1:3" ht="20.25" hidden="1" customHeight="1" thickBot="1">
      <c r="A159" s="926" t="s">
        <v>2254</v>
      </c>
      <c r="B159" s="926" t="s">
        <v>257</v>
      </c>
      <c r="C159" s="1127"/>
    </row>
    <row r="160" spans="1:3" ht="20.25" hidden="1" customHeight="1" thickBot="1">
      <c r="A160" s="927" t="s">
        <v>2255</v>
      </c>
      <c r="B160" s="927" t="s">
        <v>383</v>
      </c>
      <c r="C160" s="1127"/>
    </row>
    <row r="161" spans="1:3" ht="20.25" hidden="1" customHeight="1" thickBot="1">
      <c r="A161" s="928" t="s">
        <v>2256</v>
      </c>
      <c r="B161" s="928" t="s">
        <v>387</v>
      </c>
      <c r="C161" s="1127"/>
    </row>
    <row r="162" spans="1:3" ht="20.25" hidden="1" customHeight="1" thickBot="1">
      <c r="A162" s="929" t="s">
        <v>2257</v>
      </c>
      <c r="B162" s="929" t="s">
        <v>2231</v>
      </c>
      <c r="C162" s="1127"/>
    </row>
    <row r="163" spans="1:3" ht="20.25" hidden="1" customHeight="1" thickBot="1">
      <c r="A163" s="926" t="s">
        <v>2258</v>
      </c>
      <c r="B163" s="926" t="s">
        <v>257</v>
      </c>
      <c r="C163" s="1127"/>
    </row>
    <row r="164" spans="1:3" ht="20.25" hidden="1" customHeight="1" thickBot="1">
      <c r="A164" s="927" t="s">
        <v>2259</v>
      </c>
      <c r="B164" s="927" t="s">
        <v>383</v>
      </c>
      <c r="C164" s="1127"/>
    </row>
    <row r="165" spans="1:3" ht="20.25" hidden="1" customHeight="1" thickBot="1">
      <c r="A165" s="928" t="s">
        <v>2260</v>
      </c>
      <c r="B165" s="928" t="s">
        <v>387</v>
      </c>
      <c r="C165" s="1127"/>
    </row>
    <row r="166" spans="1:3" ht="20.25" hidden="1" customHeight="1" thickBot="1">
      <c r="A166" s="929" t="s">
        <v>2261</v>
      </c>
      <c r="B166" s="929" t="s">
        <v>2231</v>
      </c>
      <c r="C166" s="1127"/>
    </row>
    <row r="167" spans="1:3" ht="20.25" hidden="1" customHeight="1" thickBot="1">
      <c r="A167" s="926" t="s">
        <v>2262</v>
      </c>
      <c r="B167" s="926" t="s">
        <v>257</v>
      </c>
      <c r="C167" s="1127"/>
    </row>
    <row r="168" spans="1:3" ht="20.25" hidden="1" customHeight="1" thickBot="1">
      <c r="A168" s="934" t="s">
        <v>2263</v>
      </c>
      <c r="B168" s="934" t="s">
        <v>257</v>
      </c>
      <c r="C168" s="1128"/>
    </row>
    <row r="169" spans="1:3" ht="20.25" hidden="1" customHeight="1" thickBot="1">
      <c r="A169" s="927" t="s">
        <v>2264</v>
      </c>
      <c r="B169" s="927" t="s">
        <v>383</v>
      </c>
      <c r="C169" s="1127"/>
    </row>
    <row r="170" spans="1:3" ht="20.25" hidden="1" customHeight="1" thickBot="1">
      <c r="A170" s="928" t="s">
        <v>2265</v>
      </c>
      <c r="B170" s="928" t="s">
        <v>387</v>
      </c>
      <c r="C170" s="1127"/>
    </row>
    <row r="171" spans="1:3" ht="20.25" hidden="1" customHeight="1" thickBot="1">
      <c r="A171" s="929" t="s">
        <v>2266</v>
      </c>
      <c r="B171" s="929" t="s">
        <v>2231</v>
      </c>
      <c r="C171" s="1127"/>
    </row>
    <row r="172" spans="1:3" ht="20.25" hidden="1" customHeight="1" thickBot="1">
      <c r="A172" s="926" t="s">
        <v>2267</v>
      </c>
      <c r="B172" s="926" t="s">
        <v>257</v>
      </c>
      <c r="C172" s="1127"/>
    </row>
    <row r="173" spans="1:3" ht="20.25" hidden="1" customHeight="1" thickBot="1">
      <c r="A173" s="927" t="s">
        <v>2268</v>
      </c>
      <c r="B173" s="927" t="s">
        <v>383</v>
      </c>
      <c r="C173" s="1127"/>
    </row>
    <row r="174" spans="1:3" ht="20.25" hidden="1" customHeight="1" thickBot="1">
      <c r="A174" s="928" t="s">
        <v>2269</v>
      </c>
      <c r="B174" s="928" t="s">
        <v>387</v>
      </c>
      <c r="C174" s="1127"/>
    </row>
    <row r="175" spans="1:3" ht="20.25" hidden="1" customHeight="1" thickBot="1">
      <c r="A175" s="929" t="s">
        <v>2270</v>
      </c>
      <c r="B175" s="929" t="s">
        <v>2231</v>
      </c>
      <c r="C175" s="1127"/>
    </row>
    <row r="176" spans="1:3" ht="20.25" hidden="1" customHeight="1" thickBot="1">
      <c r="A176" s="926" t="s">
        <v>2271</v>
      </c>
      <c r="B176" s="926" t="s">
        <v>257</v>
      </c>
      <c r="C176" s="1127"/>
    </row>
    <row r="177" spans="1:34" ht="20.25" hidden="1" customHeight="1" thickBot="1">
      <c r="A177" s="927" t="s">
        <v>2272</v>
      </c>
      <c r="B177" s="927" t="s">
        <v>383</v>
      </c>
      <c r="C177" s="1127"/>
    </row>
    <row r="178" spans="1:34" ht="20.25" hidden="1" customHeight="1" thickBot="1">
      <c r="A178" s="928" t="s">
        <v>2273</v>
      </c>
      <c r="B178" s="928" t="s">
        <v>387</v>
      </c>
      <c r="C178" s="1127"/>
    </row>
    <row r="179" spans="1:34" ht="20.25" hidden="1" customHeight="1" thickBot="1">
      <c r="A179" s="929" t="s">
        <v>2274</v>
      </c>
      <c r="B179" s="929" t="s">
        <v>2231</v>
      </c>
      <c r="C179" s="1127"/>
    </row>
    <row r="180" spans="1:34" ht="20.25" hidden="1" customHeight="1"/>
    <row r="181" spans="1:34" ht="20.25" hidden="1" customHeight="1"/>
    <row r="182" spans="1:34" ht="20.25" customHeight="1" thickBot="1">
      <c r="A182" s="935" t="s">
        <v>2678</v>
      </c>
      <c r="B182" s="1034"/>
      <c r="C182" s="1130"/>
      <c r="F182" s="935" t="s">
        <v>2676</v>
      </c>
      <c r="M182" s="935"/>
      <c r="N182" s="935"/>
      <c r="P182" s="935"/>
      <c r="R182" s="1113" t="s">
        <v>2526</v>
      </c>
      <c r="S182" s="1113"/>
      <c r="T182" s="1113"/>
      <c r="U182" s="1113"/>
      <c r="V182" s="1113"/>
      <c r="W182" s="1113"/>
      <c r="X182" s="1113"/>
      <c r="Y182" s="1113"/>
      <c r="Z182" s="1113"/>
      <c r="AA182" s="1113"/>
      <c r="AB182" s="1113"/>
      <c r="AC182" s="1113"/>
      <c r="AD182" s="1113"/>
      <c r="AE182" s="1113"/>
      <c r="AF182" s="1113"/>
      <c r="AG182" s="1113"/>
      <c r="AH182" s="1113"/>
    </row>
    <row r="183" spans="1:34" ht="37.5" customHeight="1" thickBot="1">
      <c r="A183" s="1566" t="s">
        <v>2474</v>
      </c>
      <c r="B183" s="1564" t="s">
        <v>2473</v>
      </c>
      <c r="C183" s="1125"/>
      <c r="D183" s="1568" t="s">
        <v>2675</v>
      </c>
      <c r="E183" s="1561" t="s">
        <v>2679</v>
      </c>
      <c r="F183" s="1562"/>
      <c r="G183" s="1562"/>
      <c r="H183" s="1562"/>
      <c r="I183" s="1562"/>
      <c r="J183" s="1562"/>
      <c r="K183" s="1562"/>
      <c r="L183" s="1562"/>
      <c r="M183" s="1562"/>
      <c r="N183" s="1562"/>
      <c r="O183" s="1562"/>
      <c r="P183" s="1563"/>
      <c r="R183" s="1113" t="s">
        <v>2677</v>
      </c>
      <c r="S183" s="1113"/>
      <c r="T183" s="1113"/>
      <c r="U183" s="1113"/>
      <c r="V183" s="1113"/>
      <c r="W183" s="1113"/>
      <c r="X183" s="1113"/>
      <c r="Y183" s="1113"/>
      <c r="Z183" s="1113"/>
      <c r="AA183" s="1113"/>
      <c r="AB183" s="1113"/>
      <c r="AC183" s="1113"/>
      <c r="AD183" s="1113"/>
      <c r="AE183" s="1113"/>
      <c r="AF183" s="1113"/>
      <c r="AG183" s="1113"/>
      <c r="AH183" s="1113"/>
    </row>
    <row r="184" spans="1:34" ht="20.25" customHeight="1" thickBot="1">
      <c r="A184" s="1567"/>
      <c r="B184" s="1565"/>
      <c r="C184" s="1125"/>
      <c r="D184" s="1568"/>
      <c r="E184" s="1112" t="s">
        <v>2471</v>
      </c>
      <c r="F184" s="1032" t="s">
        <v>2472</v>
      </c>
      <c r="G184" s="1032" t="s">
        <v>814</v>
      </c>
      <c r="H184" s="1032" t="s">
        <v>815</v>
      </c>
      <c r="I184" s="1032" t="s">
        <v>816</v>
      </c>
      <c r="J184" s="1032" t="s">
        <v>817</v>
      </c>
      <c r="K184" s="1032" t="s">
        <v>405</v>
      </c>
      <c r="L184" s="1032" t="s">
        <v>406</v>
      </c>
      <c r="M184" s="1032" t="s">
        <v>407</v>
      </c>
      <c r="N184" s="1032" t="s">
        <v>408</v>
      </c>
      <c r="O184" s="1032" t="s">
        <v>409</v>
      </c>
      <c r="P184" s="1033" t="s">
        <v>1099</v>
      </c>
      <c r="R184" s="1113" t="s">
        <v>1243</v>
      </c>
      <c r="S184" s="1113"/>
      <c r="T184" s="1113"/>
      <c r="U184" s="1113"/>
      <c r="V184" s="1113"/>
      <c r="W184" s="1113"/>
      <c r="X184" s="1113"/>
      <c r="Y184" s="1113"/>
      <c r="Z184" s="1113"/>
      <c r="AA184" s="1113"/>
      <c r="AB184" s="1113"/>
      <c r="AC184" s="1113"/>
      <c r="AD184" s="1113"/>
      <c r="AE184" s="1113"/>
      <c r="AF184" s="1113"/>
      <c r="AG184" s="1113"/>
      <c r="AH184" s="1113"/>
    </row>
    <row r="185" spans="1:34" ht="24.75" customHeight="1" thickBot="1">
      <c r="A185" s="1143" t="s">
        <v>2475</v>
      </c>
      <c r="B185" s="1144" t="s">
        <v>387</v>
      </c>
      <c r="C185" s="1125"/>
      <c r="D185" s="1133" t="s">
        <v>2476</v>
      </c>
      <c r="E185" s="1135" t="s">
        <v>387</v>
      </c>
      <c r="F185" s="1136" t="s">
        <v>688</v>
      </c>
      <c r="G185" s="1137" t="s">
        <v>383</v>
      </c>
      <c r="H185" s="1134" t="s">
        <v>257</v>
      </c>
      <c r="I185" s="1135" t="s">
        <v>387</v>
      </c>
      <c r="J185" s="1136" t="s">
        <v>688</v>
      </c>
      <c r="K185" s="1137" t="s">
        <v>383</v>
      </c>
      <c r="L185" s="1134" t="s">
        <v>257</v>
      </c>
      <c r="M185" s="1135" t="s">
        <v>387</v>
      </c>
      <c r="N185" s="1136" t="s">
        <v>688</v>
      </c>
      <c r="O185" s="1137" t="s">
        <v>383</v>
      </c>
      <c r="P185" s="1134" t="s">
        <v>257</v>
      </c>
      <c r="R185" s="1113" t="s">
        <v>1244</v>
      </c>
      <c r="S185" s="1113"/>
      <c r="T185" s="1113"/>
      <c r="U185" s="1113"/>
      <c r="V185" s="1113"/>
      <c r="W185" s="1113"/>
      <c r="X185" s="1113"/>
      <c r="Y185" s="1113"/>
      <c r="Z185" s="1113"/>
      <c r="AA185" s="1113"/>
      <c r="AB185" s="1113"/>
      <c r="AC185" s="1113"/>
      <c r="AD185" s="1113"/>
      <c r="AE185" s="1113"/>
      <c r="AF185" s="1113"/>
      <c r="AG185" s="1113"/>
      <c r="AH185" s="1113"/>
    </row>
    <row r="186" spans="1:34" ht="36" customHeight="1">
      <c r="R186" s="1113" t="s">
        <v>712</v>
      </c>
      <c r="S186" s="1113"/>
      <c r="T186" s="1113"/>
      <c r="U186" s="1113"/>
      <c r="V186" s="1113"/>
      <c r="W186" s="1113"/>
      <c r="X186" s="1113"/>
      <c r="Y186" s="1113"/>
      <c r="Z186" s="1113"/>
      <c r="AA186" s="1113"/>
      <c r="AB186" s="1113"/>
      <c r="AC186" s="1113"/>
      <c r="AD186" s="1113"/>
      <c r="AE186" s="1113"/>
      <c r="AF186" s="1113"/>
      <c r="AG186" s="1113"/>
      <c r="AH186" s="1113"/>
    </row>
    <row r="187" spans="1:34" ht="20.25" customHeight="1" thickBot="1"/>
    <row r="188" spans="1:34" ht="20.25" customHeight="1" thickBot="1">
      <c r="A188" s="1145" t="s">
        <v>2476</v>
      </c>
      <c r="B188" s="1146" t="s">
        <v>688</v>
      </c>
      <c r="C188" s="1125"/>
      <c r="D188" s="1124" t="s">
        <v>2666</v>
      </c>
      <c r="E188" s="936" t="s">
        <v>688</v>
      </c>
      <c r="F188" s="937" t="s">
        <v>383</v>
      </c>
      <c r="G188" s="1132" t="s">
        <v>257</v>
      </c>
      <c r="H188" s="938" t="s">
        <v>387</v>
      </c>
      <c r="I188" s="936" t="s">
        <v>688</v>
      </c>
      <c r="J188" s="937" t="s">
        <v>383</v>
      </c>
      <c r="K188" s="1132" t="s">
        <v>257</v>
      </c>
      <c r="L188" s="938" t="s">
        <v>387</v>
      </c>
      <c r="M188" s="936" t="s">
        <v>688</v>
      </c>
      <c r="N188" s="937" t="s">
        <v>383</v>
      </c>
      <c r="O188" s="1132" t="s">
        <v>257</v>
      </c>
      <c r="P188" s="938" t="s">
        <v>387</v>
      </c>
    </row>
    <row r="189" spans="1:34" ht="20.25" customHeight="1" thickBot="1">
      <c r="A189" s="1147" t="s">
        <v>2477</v>
      </c>
      <c r="B189" s="1148" t="s">
        <v>383</v>
      </c>
      <c r="C189" s="1125"/>
      <c r="D189" s="1124" t="s">
        <v>2667</v>
      </c>
      <c r="E189" s="937" t="s">
        <v>383</v>
      </c>
      <c r="F189" s="1132" t="s">
        <v>257</v>
      </c>
      <c r="G189" s="938" t="s">
        <v>387</v>
      </c>
      <c r="H189" s="936" t="s">
        <v>688</v>
      </c>
      <c r="I189" s="937" t="s">
        <v>383</v>
      </c>
      <c r="J189" s="1132" t="s">
        <v>257</v>
      </c>
      <c r="K189" s="938" t="s">
        <v>387</v>
      </c>
      <c r="L189" s="936" t="s">
        <v>688</v>
      </c>
      <c r="M189" s="937" t="s">
        <v>383</v>
      </c>
      <c r="N189" s="1132" t="s">
        <v>257</v>
      </c>
      <c r="O189" s="938" t="s">
        <v>387</v>
      </c>
      <c r="P189" s="936" t="s">
        <v>688</v>
      </c>
    </row>
    <row r="190" spans="1:34" ht="20.25" customHeight="1" thickBot="1">
      <c r="A190" s="1149" t="s">
        <v>2478</v>
      </c>
      <c r="B190" s="1150" t="s">
        <v>257</v>
      </c>
      <c r="C190" s="1125"/>
      <c r="D190" s="1124" t="s">
        <v>2668</v>
      </c>
      <c r="E190" s="1132" t="s">
        <v>257</v>
      </c>
      <c r="F190" s="938" t="s">
        <v>387</v>
      </c>
      <c r="G190" s="936" t="s">
        <v>688</v>
      </c>
      <c r="H190" s="937" t="s">
        <v>383</v>
      </c>
      <c r="I190" s="1132" t="s">
        <v>257</v>
      </c>
      <c r="J190" s="938" t="s">
        <v>387</v>
      </c>
      <c r="K190" s="936" t="s">
        <v>688</v>
      </c>
      <c r="L190" s="937" t="s">
        <v>383</v>
      </c>
      <c r="M190" s="1132" t="s">
        <v>257</v>
      </c>
      <c r="N190" s="938" t="s">
        <v>387</v>
      </c>
      <c r="O190" s="936" t="s">
        <v>688</v>
      </c>
      <c r="P190" s="937" t="s">
        <v>383</v>
      </c>
    </row>
    <row r="191" spans="1:34" ht="20.25" customHeight="1" thickBot="1">
      <c r="A191" s="1151" t="s">
        <v>2479</v>
      </c>
      <c r="B191" s="1152" t="s">
        <v>387</v>
      </c>
      <c r="C191" s="1125"/>
      <c r="D191" s="1124" t="s">
        <v>2669</v>
      </c>
      <c r="E191" s="938" t="s">
        <v>387</v>
      </c>
      <c r="F191" s="936" t="s">
        <v>688</v>
      </c>
      <c r="G191" s="937" t="s">
        <v>383</v>
      </c>
      <c r="H191" s="1132" t="s">
        <v>257</v>
      </c>
      <c r="I191" s="938" t="s">
        <v>387</v>
      </c>
      <c r="J191" s="936" t="s">
        <v>688</v>
      </c>
      <c r="K191" s="937" t="s">
        <v>383</v>
      </c>
      <c r="L191" s="1132" t="s">
        <v>257</v>
      </c>
      <c r="M191" s="938" t="s">
        <v>387</v>
      </c>
      <c r="N191" s="936" t="s">
        <v>688</v>
      </c>
      <c r="O191" s="937" t="s">
        <v>383</v>
      </c>
      <c r="P191" s="1132" t="s">
        <v>257</v>
      </c>
    </row>
    <row r="192" spans="1:34" ht="20.25" customHeight="1" thickBot="1">
      <c r="A192" s="1153" t="s">
        <v>2480</v>
      </c>
      <c r="B192" s="1154" t="s">
        <v>688</v>
      </c>
      <c r="C192" s="1125"/>
      <c r="D192" s="1124" t="s">
        <v>2670</v>
      </c>
      <c r="E192" s="936" t="s">
        <v>688</v>
      </c>
      <c r="F192" s="937" t="s">
        <v>383</v>
      </c>
      <c r="G192" s="1132" t="s">
        <v>257</v>
      </c>
      <c r="H192" s="938" t="s">
        <v>387</v>
      </c>
      <c r="I192" s="936" t="s">
        <v>688</v>
      </c>
      <c r="J192" s="937" t="s">
        <v>383</v>
      </c>
      <c r="K192" s="1132" t="s">
        <v>257</v>
      </c>
      <c r="L192" s="938" t="s">
        <v>387</v>
      </c>
      <c r="M192" s="936" t="s">
        <v>688</v>
      </c>
      <c r="N192" s="937" t="s">
        <v>383</v>
      </c>
      <c r="O192" s="1132" t="s">
        <v>257</v>
      </c>
      <c r="P192" s="938" t="s">
        <v>387</v>
      </c>
    </row>
    <row r="193" spans="1:16" ht="20.25" customHeight="1" thickBot="1">
      <c r="A193" s="1147" t="s">
        <v>2481</v>
      </c>
      <c r="B193" s="1148" t="s">
        <v>383</v>
      </c>
      <c r="C193" s="1125"/>
      <c r="D193" s="1124" t="s">
        <v>2671</v>
      </c>
      <c r="E193" s="937" t="s">
        <v>383</v>
      </c>
      <c r="F193" s="1132" t="s">
        <v>257</v>
      </c>
      <c r="G193" s="938" t="s">
        <v>387</v>
      </c>
      <c r="H193" s="936" t="s">
        <v>688</v>
      </c>
      <c r="I193" s="937" t="s">
        <v>383</v>
      </c>
      <c r="J193" s="1132" t="s">
        <v>257</v>
      </c>
      <c r="K193" s="938" t="s">
        <v>387</v>
      </c>
      <c r="L193" s="936" t="s">
        <v>688</v>
      </c>
      <c r="M193" s="937" t="s">
        <v>383</v>
      </c>
      <c r="N193" s="1132" t="s">
        <v>257</v>
      </c>
      <c r="O193" s="938" t="s">
        <v>387</v>
      </c>
      <c r="P193" s="936" t="s">
        <v>688</v>
      </c>
    </row>
    <row r="194" spans="1:16" ht="20.25" customHeight="1" thickBot="1">
      <c r="A194" s="1149" t="s">
        <v>2482</v>
      </c>
      <c r="B194" s="1150" t="s">
        <v>257</v>
      </c>
      <c r="C194" s="1125"/>
      <c r="D194" s="1124" t="s">
        <v>2672</v>
      </c>
      <c r="E194" s="1132" t="s">
        <v>257</v>
      </c>
      <c r="F194" s="938" t="s">
        <v>387</v>
      </c>
      <c r="G194" s="936" t="s">
        <v>688</v>
      </c>
      <c r="H194" s="937" t="s">
        <v>383</v>
      </c>
      <c r="I194" s="1132" t="s">
        <v>257</v>
      </c>
      <c r="J194" s="938" t="s">
        <v>387</v>
      </c>
      <c r="K194" s="936" t="s">
        <v>688</v>
      </c>
      <c r="L194" s="937" t="s">
        <v>383</v>
      </c>
      <c r="M194" s="1132" t="s">
        <v>257</v>
      </c>
      <c r="N194" s="938" t="s">
        <v>387</v>
      </c>
      <c r="O194" s="936" t="s">
        <v>688</v>
      </c>
      <c r="P194" s="937" t="s">
        <v>383</v>
      </c>
    </row>
    <row r="195" spans="1:16" ht="20.25" customHeight="1" thickBot="1">
      <c r="A195" s="1151" t="s">
        <v>2483</v>
      </c>
      <c r="B195" s="1152" t="s">
        <v>387</v>
      </c>
      <c r="C195" s="1125"/>
      <c r="D195" s="1124" t="s">
        <v>2673</v>
      </c>
      <c r="E195" s="938" t="s">
        <v>387</v>
      </c>
      <c r="F195" s="936" t="s">
        <v>688</v>
      </c>
      <c r="G195" s="937" t="s">
        <v>383</v>
      </c>
      <c r="H195" s="1132" t="s">
        <v>257</v>
      </c>
      <c r="I195" s="938" t="s">
        <v>387</v>
      </c>
      <c r="J195" s="936" t="s">
        <v>688</v>
      </c>
      <c r="K195" s="937" t="s">
        <v>383</v>
      </c>
      <c r="L195" s="1132" t="s">
        <v>257</v>
      </c>
      <c r="M195" s="938" t="s">
        <v>387</v>
      </c>
      <c r="N195" s="936" t="s">
        <v>688</v>
      </c>
      <c r="O195" s="937" t="s">
        <v>383</v>
      </c>
      <c r="P195" s="1132" t="s">
        <v>257</v>
      </c>
    </row>
    <row r="196" spans="1:16" ht="20.25" customHeight="1" thickBot="1">
      <c r="A196" s="1153" t="s">
        <v>2484</v>
      </c>
      <c r="B196" s="1154" t="s">
        <v>688</v>
      </c>
      <c r="C196" s="1125"/>
      <c r="D196" s="1124" t="s">
        <v>2674</v>
      </c>
      <c r="E196" s="936" t="s">
        <v>688</v>
      </c>
      <c r="F196" s="937" t="s">
        <v>383</v>
      </c>
      <c r="G196" s="1132" t="s">
        <v>257</v>
      </c>
      <c r="H196" s="938" t="s">
        <v>387</v>
      </c>
      <c r="I196" s="936" t="s">
        <v>688</v>
      </c>
      <c r="J196" s="937" t="s">
        <v>383</v>
      </c>
      <c r="K196" s="1132" t="s">
        <v>257</v>
      </c>
      <c r="L196" s="938" t="s">
        <v>387</v>
      </c>
      <c r="M196" s="936" t="s">
        <v>688</v>
      </c>
      <c r="N196" s="937" t="s">
        <v>383</v>
      </c>
      <c r="O196" s="1132" t="s">
        <v>257</v>
      </c>
      <c r="P196" s="938" t="s">
        <v>387</v>
      </c>
    </row>
    <row r="197" spans="1:16" ht="20.25" customHeight="1">
      <c r="A197" s="939"/>
      <c r="B197" s="939"/>
      <c r="C197" s="1131"/>
    </row>
    <row r="198" spans="1:16" ht="20.25" customHeight="1">
      <c r="A198" s="939"/>
      <c r="B198" s="939"/>
      <c r="C198" s="1131"/>
    </row>
    <row r="199" spans="1:16" ht="20.25" customHeight="1">
      <c r="A199" s="939"/>
      <c r="B199" s="939"/>
      <c r="C199" s="1131"/>
    </row>
    <row r="200" spans="1:16" ht="20.25" customHeight="1">
      <c r="A200" s="939"/>
      <c r="B200" s="939"/>
      <c r="C200" s="1131"/>
    </row>
    <row r="201" spans="1:16" ht="20.25" customHeight="1">
      <c r="A201" s="939"/>
      <c r="B201" s="939"/>
      <c r="C201" s="1131"/>
    </row>
    <row r="202" spans="1:16" ht="20.25" customHeight="1">
      <c r="A202" s="939"/>
      <c r="B202" s="939"/>
      <c r="C202" s="1131"/>
    </row>
    <row r="203" spans="1:16" ht="20.25" customHeight="1">
      <c r="A203" s="939"/>
      <c r="B203" s="939"/>
      <c r="C203" s="1131"/>
    </row>
  </sheetData>
  <mergeCells count="6">
    <mergeCell ref="A1:A4"/>
    <mergeCell ref="B1:B4"/>
    <mergeCell ref="E183:P183"/>
    <mergeCell ref="B183:B184"/>
    <mergeCell ref="A183:A184"/>
    <mergeCell ref="D183:D184"/>
  </mergeCells>
  <phoneticPr fontId="11" type="noConversion"/>
  <hyperlinks>
    <hyperlink ref="W4" r:id="rId1"/>
  </hyperlinks>
  <pageMargins left="0.75" right="0.75" top="1" bottom="1" header="0.5" footer="0.5"/>
  <pageSetup paperSize="9" orientation="portrait" r:id="rId2"/>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E14"/>
  <sheetViews>
    <sheetView workbookViewId="0">
      <selection activeCell="C9" sqref="C9"/>
    </sheetView>
  </sheetViews>
  <sheetFormatPr defaultColWidth="9" defaultRowHeight="16.5"/>
  <cols>
    <col min="1" max="1" width="14.125" style="74" bestFit="1" customWidth="1"/>
    <col min="2" max="5" width="33.25" customWidth="1"/>
    <col min="6" max="6" width="14.75" customWidth="1"/>
    <col min="7" max="7" width="17.875" customWidth="1"/>
    <col min="8" max="8" width="15.75" customWidth="1"/>
    <col min="9" max="9" width="41.75" bestFit="1" customWidth="1"/>
    <col min="10" max="10" width="38.75" bestFit="1" customWidth="1"/>
  </cols>
  <sheetData>
    <row r="1" spans="1:5" ht="22.5" customHeight="1">
      <c r="A1" s="1569" t="s">
        <v>2527</v>
      </c>
      <c r="B1" s="1569"/>
      <c r="E1" s="1035" t="s">
        <v>2528</v>
      </c>
    </row>
    <row r="2" spans="1:5" ht="21" customHeight="1">
      <c r="A2" s="1036" t="s">
        <v>2529</v>
      </c>
      <c r="B2" s="1036" t="s">
        <v>2530</v>
      </c>
      <c r="C2" s="1036" t="s">
        <v>2531</v>
      </c>
      <c r="D2" s="1036" t="s">
        <v>2532</v>
      </c>
      <c r="E2" s="1036" t="s">
        <v>2533</v>
      </c>
    </row>
    <row r="3" spans="1:5" ht="37.5" customHeight="1">
      <c r="A3" s="1037" t="s">
        <v>2534</v>
      </c>
      <c r="B3" s="1038" t="s">
        <v>2535</v>
      </c>
      <c r="C3" s="1038" t="s">
        <v>2622</v>
      </c>
      <c r="D3" s="1038" t="s">
        <v>2536</v>
      </c>
      <c r="E3" s="1038" t="s">
        <v>2537</v>
      </c>
    </row>
    <row r="4" spans="1:5" ht="49.5">
      <c r="A4" s="1037" t="s">
        <v>2538</v>
      </c>
      <c r="B4" s="1039" t="s">
        <v>1350</v>
      </c>
      <c r="C4" s="1039" t="s">
        <v>1351</v>
      </c>
      <c r="D4" s="1039" t="s">
        <v>2539</v>
      </c>
      <c r="E4" s="1039" t="s">
        <v>1352</v>
      </c>
    </row>
    <row r="5" spans="1:5" ht="21" customHeight="1">
      <c r="A5" s="1037" t="s">
        <v>2540</v>
      </c>
      <c r="B5" s="1039" t="s">
        <v>2541</v>
      </c>
      <c r="C5" s="1039" t="s">
        <v>2542</v>
      </c>
      <c r="D5" s="1039" t="s">
        <v>2543</v>
      </c>
      <c r="E5" s="1039" t="s">
        <v>2544</v>
      </c>
    </row>
    <row r="6" spans="1:5" ht="49.5">
      <c r="A6" s="1037" t="s">
        <v>2545</v>
      </c>
      <c r="B6" s="1039" t="s">
        <v>2546</v>
      </c>
      <c r="C6" s="1039" t="s">
        <v>2547</v>
      </c>
      <c r="D6" s="1039" t="s">
        <v>2548</v>
      </c>
      <c r="E6" s="1039" t="s">
        <v>2549</v>
      </c>
    </row>
    <row r="7" spans="1:5" ht="21" customHeight="1">
      <c r="A7" s="1037" t="s">
        <v>2550</v>
      </c>
      <c r="B7" s="1039" t="s">
        <v>2551</v>
      </c>
      <c r="C7" s="1039" t="s">
        <v>2552</v>
      </c>
      <c r="D7" s="1039" t="s">
        <v>2553</v>
      </c>
      <c r="E7" s="1039" t="s">
        <v>2554</v>
      </c>
    </row>
    <row r="8" spans="1:5" ht="21" customHeight="1">
      <c r="A8" s="1037" t="s">
        <v>2555</v>
      </c>
      <c r="B8" s="1039">
        <v>94848325</v>
      </c>
      <c r="C8" s="1043"/>
      <c r="D8" s="1039">
        <v>45382432</v>
      </c>
      <c r="E8" s="1043"/>
    </row>
    <row r="9" spans="1:5" ht="21" customHeight="1">
      <c r="A9" s="1037" t="s">
        <v>2556</v>
      </c>
      <c r="B9" s="1039" t="s">
        <v>2557</v>
      </c>
      <c r="C9" s="1040" t="s">
        <v>2755</v>
      </c>
      <c r="D9" s="1039" t="s">
        <v>2558</v>
      </c>
      <c r="E9" s="1039" t="s">
        <v>2559</v>
      </c>
    </row>
    <row r="10" spans="1:5" ht="21" customHeight="1">
      <c r="A10" s="1037" t="s">
        <v>2560</v>
      </c>
      <c r="B10" s="1039" t="s">
        <v>2561</v>
      </c>
      <c r="C10" s="1040" t="s">
        <v>2562</v>
      </c>
      <c r="D10" s="1039" t="s">
        <v>2563</v>
      </c>
      <c r="E10" s="1039" t="s">
        <v>2564</v>
      </c>
    </row>
    <row r="11" spans="1:5" ht="21" customHeight="1">
      <c r="A11" s="1037" t="s">
        <v>2565</v>
      </c>
      <c r="B11" s="1039" t="s">
        <v>2566</v>
      </c>
      <c r="C11" s="1039" t="s">
        <v>2756</v>
      </c>
      <c r="D11" s="1039" t="s">
        <v>2567</v>
      </c>
      <c r="E11" s="1039" t="s">
        <v>2568</v>
      </c>
    </row>
    <row r="12" spans="1:5" ht="21" customHeight="1">
      <c r="A12" s="1037" t="s">
        <v>2569</v>
      </c>
      <c r="B12" s="1039" t="s">
        <v>2570</v>
      </c>
      <c r="C12" s="1040" t="s">
        <v>2571</v>
      </c>
      <c r="D12" s="1039" t="s">
        <v>2572</v>
      </c>
      <c r="E12" s="1039" t="s">
        <v>2573</v>
      </c>
    </row>
    <row r="13" spans="1:5" ht="409.5">
      <c r="A13" s="1037" t="s">
        <v>2574</v>
      </c>
      <c r="B13" s="1040" t="s">
        <v>2766</v>
      </c>
      <c r="C13" s="1040" t="s">
        <v>2620</v>
      </c>
      <c r="D13" s="1040" t="s">
        <v>2719</v>
      </c>
      <c r="E13" s="1040" t="s">
        <v>2720</v>
      </c>
    </row>
    <row r="14" spans="1:5">
      <c r="A14" s="1041"/>
      <c r="B14" s="1067" t="s">
        <v>2619</v>
      </c>
      <c r="C14" s="1042"/>
      <c r="D14" s="1042"/>
      <c r="E14" s="1042"/>
    </row>
  </sheetData>
  <mergeCells count="1">
    <mergeCell ref="A1:B1"/>
  </mergeCells>
  <phoneticPr fontId="11" type="noConversion"/>
  <hyperlinks>
    <hyperlink ref="C11" r:id="rId1"/>
  </hyperlinks>
  <pageMargins left="0.7" right="0.7" top="0.75" bottom="0.75" header="0.3" footer="0.3"/>
  <pageSetup paperSize="9" scale="54" orientation="landscape"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I50"/>
  <sheetViews>
    <sheetView zoomScale="130" zoomScaleNormal="130" workbookViewId="0">
      <selection activeCell="B21" sqref="B21"/>
    </sheetView>
  </sheetViews>
  <sheetFormatPr defaultColWidth="9" defaultRowHeight="28.5" customHeight="1"/>
  <cols>
    <col min="1" max="1" width="10.875" style="645" bestFit="1" customWidth="1"/>
    <col min="2" max="2" width="20.125" style="735" customWidth="1"/>
    <col min="3" max="3" width="10" style="862" customWidth="1"/>
    <col min="4" max="4" width="7" style="687" bestFit="1" customWidth="1"/>
    <col min="5" max="5" width="12.125" style="51" customWidth="1"/>
    <col min="6" max="6" width="11.5" style="36" bestFit="1" customWidth="1"/>
    <col min="7" max="7" width="18.25" style="36" bestFit="1" customWidth="1"/>
    <col min="8" max="8" width="38.75" style="64" customWidth="1"/>
    <col min="9" max="9" width="36.75" style="100" customWidth="1"/>
    <col min="10" max="10" width="9" style="60"/>
    <col min="11" max="11" width="43.75" style="60" customWidth="1"/>
    <col min="12" max="16384" width="9" style="60"/>
  </cols>
  <sheetData>
    <row r="1" spans="1:9" s="51" customFormat="1" ht="28.5" customHeight="1">
      <c r="A1" s="29" t="s">
        <v>221</v>
      </c>
      <c r="B1" s="720" t="s">
        <v>481</v>
      </c>
      <c r="C1" s="841" t="s">
        <v>397</v>
      </c>
      <c r="D1" s="29" t="s">
        <v>2368</v>
      </c>
      <c r="E1" s="29" t="s">
        <v>398</v>
      </c>
      <c r="F1" s="699" t="s">
        <v>461</v>
      </c>
      <c r="G1" s="699" t="s">
        <v>2369</v>
      </c>
      <c r="H1" s="701" t="s">
        <v>867</v>
      </c>
      <c r="I1" s="702" t="s">
        <v>462</v>
      </c>
    </row>
    <row r="2" spans="1:9" ht="121.5" customHeight="1">
      <c r="A2" s="1583" t="s">
        <v>2367</v>
      </c>
      <c r="B2" s="721" t="s">
        <v>2393</v>
      </c>
      <c r="C2" s="1589" t="s">
        <v>2611</v>
      </c>
      <c r="D2" s="834"/>
      <c r="E2" s="833" t="s">
        <v>2457</v>
      </c>
      <c r="F2" s="1141" t="s">
        <v>2716</v>
      </c>
      <c r="G2" s="901" t="s">
        <v>1357</v>
      </c>
      <c r="H2" s="1592" t="s">
        <v>2717</v>
      </c>
      <c r="I2" s="1593"/>
    </row>
    <row r="3" spans="1:9" ht="28.5" customHeight="1">
      <c r="A3" s="1584"/>
      <c r="B3" s="1586" t="s">
        <v>2489</v>
      </c>
      <c r="C3" s="1590"/>
      <c r="D3" s="1061" t="s">
        <v>2370</v>
      </c>
      <c r="E3" s="1062" t="s">
        <v>2383</v>
      </c>
      <c r="F3" s="1063" t="s">
        <v>2391</v>
      </c>
      <c r="G3" s="1064" t="s">
        <v>2366</v>
      </c>
      <c r="H3" s="1594" t="s">
        <v>2394</v>
      </c>
      <c r="I3" s="1595"/>
    </row>
    <row r="4" spans="1:9" ht="28.5" customHeight="1">
      <c r="A4" s="1584"/>
      <c r="B4" s="1587"/>
      <c r="C4" s="1590"/>
      <c r="D4" s="1061" t="s">
        <v>2371</v>
      </c>
      <c r="E4" s="1062" t="s">
        <v>2384</v>
      </c>
      <c r="F4" s="1063" t="s">
        <v>2392</v>
      </c>
      <c r="G4" s="1064" t="s">
        <v>2364</v>
      </c>
      <c r="H4" s="1596"/>
      <c r="I4" s="1597"/>
    </row>
    <row r="5" spans="1:9" ht="28.5" customHeight="1">
      <c r="A5" s="1584"/>
      <c r="B5" s="1587"/>
      <c r="C5" s="1590"/>
      <c r="D5" s="834" t="s">
        <v>2372</v>
      </c>
      <c r="E5" s="833" t="s">
        <v>2443</v>
      </c>
      <c r="F5" s="901" t="s">
        <v>2624</v>
      </c>
      <c r="G5" s="710" t="s">
        <v>2623</v>
      </c>
      <c r="H5" s="1596"/>
      <c r="I5" s="1597"/>
    </row>
    <row r="6" spans="1:9" ht="28.5" customHeight="1">
      <c r="A6" s="1585"/>
      <c r="B6" s="1588"/>
      <c r="C6" s="1591"/>
      <c r="D6" s="834" t="s">
        <v>2373</v>
      </c>
      <c r="E6" s="833" t="s">
        <v>2385</v>
      </c>
      <c r="F6" s="901" t="s">
        <v>2694</v>
      </c>
      <c r="G6" s="710" t="s">
        <v>2365</v>
      </c>
      <c r="H6" s="1598"/>
      <c r="I6" s="1599"/>
    </row>
    <row r="7" spans="1:9" ht="28.5" customHeight="1">
      <c r="A7" s="1573" t="s">
        <v>219</v>
      </c>
      <c r="B7" s="722" t="s">
        <v>1330</v>
      </c>
      <c r="C7" s="853"/>
      <c r="D7" s="712"/>
      <c r="E7" s="700" t="s">
        <v>463</v>
      </c>
      <c r="F7" s="711" t="s">
        <v>734</v>
      </c>
      <c r="G7" s="711"/>
      <c r="H7" s="703" t="s">
        <v>2331</v>
      </c>
      <c r="I7" s="703" t="s">
        <v>2463</v>
      </c>
    </row>
    <row r="8" spans="1:9" ht="28.5" customHeight="1">
      <c r="A8" s="1573"/>
      <c r="B8" s="722" t="s">
        <v>1331</v>
      </c>
      <c r="C8" s="853"/>
      <c r="D8" s="712"/>
      <c r="E8" s="700" t="s">
        <v>513</v>
      </c>
      <c r="F8" s="700" t="s">
        <v>513</v>
      </c>
      <c r="G8" s="700"/>
      <c r="H8" s="703" t="s">
        <v>2578</v>
      </c>
      <c r="I8" s="703" t="s">
        <v>2451</v>
      </c>
    </row>
    <row r="9" spans="1:9" ht="28.5" customHeight="1">
      <c r="A9" s="1573"/>
      <c r="B9" s="722" t="s">
        <v>1879</v>
      </c>
      <c r="C9" s="853"/>
      <c r="D9" s="712"/>
      <c r="E9" s="700" t="s">
        <v>513</v>
      </c>
      <c r="F9" s="700" t="s">
        <v>513</v>
      </c>
      <c r="G9" s="700"/>
      <c r="H9" s="703" t="s">
        <v>2363</v>
      </c>
      <c r="I9" s="703"/>
    </row>
    <row r="10" spans="1:9" ht="28.5" customHeight="1">
      <c r="A10" s="1579" t="s">
        <v>2281</v>
      </c>
      <c r="B10" s="721" t="s">
        <v>1260</v>
      </c>
      <c r="C10" s="854" t="s">
        <v>1261</v>
      </c>
      <c r="D10" s="713"/>
      <c r="E10" s="714" t="s">
        <v>513</v>
      </c>
      <c r="F10" s="714" t="s">
        <v>513</v>
      </c>
      <c r="G10" s="714"/>
      <c r="H10" s="710" t="s">
        <v>1262</v>
      </c>
      <c r="I10" s="1582" t="s">
        <v>2282</v>
      </c>
    </row>
    <row r="11" spans="1:9" ht="28.5" customHeight="1">
      <c r="A11" s="1580"/>
      <c r="B11" s="721" t="s">
        <v>227</v>
      </c>
      <c r="C11" s="855"/>
      <c r="D11" s="715"/>
      <c r="E11" s="714" t="s">
        <v>513</v>
      </c>
      <c r="F11" s="714" t="s">
        <v>513</v>
      </c>
      <c r="G11" s="714"/>
      <c r="H11" s="710" t="s">
        <v>223</v>
      </c>
      <c r="I11" s="1582"/>
    </row>
    <row r="12" spans="1:9" ht="28.5" customHeight="1">
      <c r="A12" s="1580"/>
      <c r="B12" s="721" t="s">
        <v>228</v>
      </c>
      <c r="C12" s="855"/>
      <c r="D12" s="715"/>
      <c r="E12" s="714" t="s">
        <v>513</v>
      </c>
      <c r="F12" s="714" t="s">
        <v>513</v>
      </c>
      <c r="G12" s="714"/>
      <c r="H12" s="710" t="s">
        <v>223</v>
      </c>
      <c r="I12" s="1582"/>
    </row>
    <row r="13" spans="1:9" ht="28.5" customHeight="1">
      <c r="A13" s="1580"/>
      <c r="B13" s="721" t="s">
        <v>1440</v>
      </c>
      <c r="C13" s="855"/>
      <c r="D13" s="715"/>
      <c r="E13" s="714" t="s">
        <v>513</v>
      </c>
      <c r="F13" s="716" t="s">
        <v>513</v>
      </c>
      <c r="G13" s="716"/>
      <c r="H13" s="710" t="s">
        <v>223</v>
      </c>
      <c r="I13" s="1582"/>
    </row>
    <row r="14" spans="1:9" ht="28.5" customHeight="1">
      <c r="A14" s="1580"/>
      <c r="B14" s="721" t="s">
        <v>2200</v>
      </c>
      <c r="C14" s="855"/>
      <c r="D14" s="715"/>
      <c r="E14" s="714" t="s">
        <v>513</v>
      </c>
      <c r="F14" s="716" t="s">
        <v>513</v>
      </c>
      <c r="G14" s="716"/>
      <c r="H14" s="710" t="s">
        <v>223</v>
      </c>
      <c r="I14" s="1582"/>
    </row>
    <row r="15" spans="1:9" ht="28.5" customHeight="1">
      <c r="A15" s="1580"/>
      <c r="B15" s="721" t="s">
        <v>2434</v>
      </c>
      <c r="C15" s="855" t="s">
        <v>2436</v>
      </c>
      <c r="D15" s="715"/>
      <c r="E15" s="885" t="s">
        <v>2492</v>
      </c>
      <c r="F15" s="716" t="s">
        <v>2493</v>
      </c>
      <c r="G15" s="885" t="s">
        <v>1357</v>
      </c>
      <c r="H15" s="710" t="s">
        <v>2437</v>
      </c>
      <c r="I15" s="1582"/>
    </row>
    <row r="16" spans="1:9" ht="28.5" customHeight="1">
      <c r="A16" s="1580"/>
      <c r="B16" s="721" t="s">
        <v>2431</v>
      </c>
      <c r="C16" s="855"/>
      <c r="D16" s="715"/>
      <c r="E16" s="714" t="s">
        <v>513</v>
      </c>
      <c r="F16" s="716" t="s">
        <v>513</v>
      </c>
      <c r="G16" s="716"/>
      <c r="H16" s="710" t="s">
        <v>223</v>
      </c>
      <c r="I16" s="1582"/>
    </row>
    <row r="17" spans="1:9" ht="28.5" customHeight="1">
      <c r="A17" s="1580"/>
      <c r="B17" s="721" t="s">
        <v>2511</v>
      </c>
      <c r="C17" s="855"/>
      <c r="D17" s="715"/>
      <c r="E17" s="714"/>
      <c r="F17" s="716"/>
      <c r="G17" s="716"/>
      <c r="H17" s="710" t="s">
        <v>223</v>
      </c>
      <c r="I17" s="949"/>
    </row>
    <row r="18" spans="1:9" ht="28.5" customHeight="1">
      <c r="A18" s="1581"/>
      <c r="B18" s="721" t="s">
        <v>2512</v>
      </c>
      <c r="C18" s="855"/>
      <c r="D18" s="715"/>
      <c r="E18" s="714"/>
      <c r="F18" s="716"/>
      <c r="G18" s="716"/>
      <c r="H18" s="710" t="s">
        <v>223</v>
      </c>
      <c r="I18" s="949"/>
    </row>
    <row r="19" spans="1:9" ht="59.25" customHeight="1">
      <c r="A19" s="717" t="s">
        <v>1866</v>
      </c>
      <c r="B19" s="722" t="s">
        <v>428</v>
      </c>
      <c r="C19" s="853" t="s">
        <v>2497</v>
      </c>
      <c r="D19" s="828"/>
      <c r="E19" s="43" t="s">
        <v>2498</v>
      </c>
      <c r="F19" s="711" t="s">
        <v>2499</v>
      </c>
      <c r="G19" s="711"/>
      <c r="H19" s="703" t="s">
        <v>2663</v>
      </c>
      <c r="I19" s="703" t="s">
        <v>2664</v>
      </c>
    </row>
    <row r="20" spans="1:9" ht="28.5" customHeight="1">
      <c r="A20" s="1572" t="s">
        <v>2652</v>
      </c>
      <c r="B20" s="721" t="s">
        <v>230</v>
      </c>
      <c r="C20" s="855"/>
      <c r="D20" s="715"/>
      <c r="E20" s="714" t="s">
        <v>513</v>
      </c>
      <c r="F20" s="714" t="s">
        <v>513</v>
      </c>
      <c r="G20" s="714"/>
      <c r="H20" s="710" t="s">
        <v>223</v>
      </c>
      <c r="I20" s="1571" t="s">
        <v>1443</v>
      </c>
    </row>
    <row r="21" spans="1:9" ht="28.5" customHeight="1">
      <c r="A21" s="1572"/>
      <c r="B21" s="721" t="s">
        <v>2459</v>
      </c>
      <c r="C21" s="855"/>
      <c r="D21" s="715"/>
      <c r="E21" s="714" t="s">
        <v>513</v>
      </c>
      <c r="F21" s="714" t="s">
        <v>513</v>
      </c>
      <c r="G21" s="714"/>
      <c r="H21" s="710" t="s">
        <v>223</v>
      </c>
      <c r="I21" s="1571"/>
    </row>
    <row r="22" spans="1:9" ht="28.5" customHeight="1">
      <c r="A22" s="1573" t="s">
        <v>220</v>
      </c>
      <c r="B22" s="722" t="s">
        <v>231</v>
      </c>
      <c r="C22" s="856"/>
      <c r="D22" s="718"/>
      <c r="E22" s="700" t="s">
        <v>513</v>
      </c>
      <c r="F22" s="700" t="s">
        <v>513</v>
      </c>
      <c r="G22" s="700"/>
      <c r="H22" s="703" t="s">
        <v>223</v>
      </c>
      <c r="I22" s="1488" t="s">
        <v>2433</v>
      </c>
    </row>
    <row r="23" spans="1:9" ht="28.5" customHeight="1">
      <c r="A23" s="1573"/>
      <c r="B23" s="722" t="s">
        <v>1511</v>
      </c>
      <c r="C23" s="856"/>
      <c r="D23" s="718"/>
      <c r="E23" s="700" t="s">
        <v>513</v>
      </c>
      <c r="F23" s="700" t="s">
        <v>513</v>
      </c>
      <c r="G23" s="700"/>
      <c r="H23" s="703" t="s">
        <v>223</v>
      </c>
      <c r="I23" s="1488"/>
    </row>
    <row r="24" spans="1:9" ht="28.5" customHeight="1">
      <c r="A24" s="1573"/>
      <c r="B24" s="722" t="s">
        <v>2432</v>
      </c>
      <c r="C24" s="856"/>
      <c r="D24" s="718"/>
      <c r="E24" s="700" t="s">
        <v>513</v>
      </c>
      <c r="F24" s="700" t="s">
        <v>513</v>
      </c>
      <c r="G24" s="700"/>
      <c r="H24" s="703" t="s">
        <v>223</v>
      </c>
      <c r="I24" s="1488"/>
    </row>
    <row r="25" spans="1:9" ht="28.5" customHeight="1">
      <c r="A25" s="1579" t="s">
        <v>599</v>
      </c>
      <c r="B25" s="721" t="s">
        <v>233</v>
      </c>
      <c r="C25" s="855"/>
      <c r="D25" s="715"/>
      <c r="E25" s="714" t="s">
        <v>513</v>
      </c>
      <c r="F25" s="714" t="s">
        <v>513</v>
      </c>
      <c r="G25" s="714"/>
      <c r="H25" s="710" t="s">
        <v>223</v>
      </c>
      <c r="I25" s="1576" t="s">
        <v>1947</v>
      </c>
    </row>
    <row r="26" spans="1:9" ht="28.5" customHeight="1">
      <c r="A26" s="1580"/>
      <c r="B26" s="723" t="s">
        <v>236</v>
      </c>
      <c r="C26" s="855"/>
      <c r="D26" s="715"/>
      <c r="E26" s="714" t="s">
        <v>513</v>
      </c>
      <c r="F26" s="714" t="s">
        <v>513</v>
      </c>
      <c r="G26" s="714"/>
      <c r="H26" s="710" t="s">
        <v>223</v>
      </c>
      <c r="I26" s="1577"/>
    </row>
    <row r="27" spans="1:9" ht="28.5" customHeight="1">
      <c r="A27" s="1580"/>
      <c r="B27" s="723" t="s">
        <v>1435</v>
      </c>
      <c r="C27" s="855"/>
      <c r="D27" s="715"/>
      <c r="E27" s="714" t="s">
        <v>513</v>
      </c>
      <c r="F27" s="714" t="s">
        <v>513</v>
      </c>
      <c r="G27" s="714"/>
      <c r="H27" s="710" t="s">
        <v>223</v>
      </c>
      <c r="I27" s="1577"/>
    </row>
    <row r="28" spans="1:9" ht="28.5" customHeight="1">
      <c r="A28" s="1581"/>
      <c r="B28" s="723" t="s">
        <v>2593</v>
      </c>
      <c r="C28" s="855"/>
      <c r="D28" s="715"/>
      <c r="E28" s="714"/>
      <c r="F28" s="714"/>
      <c r="G28" s="714"/>
      <c r="H28" s="710" t="s">
        <v>223</v>
      </c>
      <c r="I28" s="1578"/>
    </row>
    <row r="29" spans="1:9" ht="66">
      <c r="A29" s="1574" t="s">
        <v>222</v>
      </c>
      <c r="B29" s="724" t="s">
        <v>2693</v>
      </c>
      <c r="C29" s="853" t="s">
        <v>1954</v>
      </c>
      <c r="D29" s="712"/>
      <c r="E29" s="43"/>
      <c r="F29" s="711"/>
      <c r="G29" s="711"/>
      <c r="H29" s="703" t="s">
        <v>2575</v>
      </c>
      <c r="I29" s="704"/>
    </row>
    <row r="30" spans="1:9" ht="148.5">
      <c r="A30" s="1575"/>
      <c r="B30" s="724" t="s">
        <v>2592</v>
      </c>
      <c r="C30" s="853" t="s">
        <v>2594</v>
      </c>
      <c r="D30" s="712"/>
      <c r="E30" s="43"/>
      <c r="F30" s="711"/>
      <c r="G30" s="711"/>
      <c r="H30" s="703" t="s">
        <v>2595</v>
      </c>
      <c r="I30" s="704"/>
    </row>
    <row r="31" spans="1:9" ht="187.5" customHeight="1">
      <c r="A31" s="1570" t="s">
        <v>1442</v>
      </c>
      <c r="B31" s="723" t="s">
        <v>1491</v>
      </c>
      <c r="C31" s="854" t="s">
        <v>2635</v>
      </c>
      <c r="D31" s="715"/>
      <c r="E31" s="1083" t="s">
        <v>2636</v>
      </c>
      <c r="F31" s="714" t="s">
        <v>513</v>
      </c>
      <c r="G31" s="714"/>
      <c r="H31" s="710" t="s">
        <v>2640</v>
      </c>
      <c r="I31" s="1571" t="s">
        <v>1958</v>
      </c>
    </row>
    <row r="32" spans="1:9" ht="49.5">
      <c r="A32" s="1570"/>
      <c r="B32" s="723" t="s">
        <v>2488</v>
      </c>
      <c r="C32" s="854" t="s">
        <v>2495</v>
      </c>
      <c r="D32" s="827"/>
      <c r="E32" s="719" t="s">
        <v>42</v>
      </c>
      <c r="F32" s="719" t="s">
        <v>2496</v>
      </c>
      <c r="G32" s="719"/>
      <c r="H32" s="710" t="s">
        <v>1960</v>
      </c>
      <c r="I32" s="1571"/>
    </row>
    <row r="33" spans="1:9" ht="28.5" customHeight="1">
      <c r="A33" s="717" t="s">
        <v>2494</v>
      </c>
      <c r="B33" s="724" t="s">
        <v>2280</v>
      </c>
      <c r="C33" s="857"/>
      <c r="D33" s="725"/>
      <c r="E33" s="43"/>
      <c r="F33" s="43"/>
      <c r="G33" s="43"/>
      <c r="H33" s="700" t="s">
        <v>2374</v>
      </c>
      <c r="I33" s="698"/>
    </row>
    <row r="34" spans="1:9" ht="28.5" customHeight="1">
      <c r="A34" s="655"/>
      <c r="B34" s="726"/>
      <c r="C34" s="858"/>
      <c r="D34" s="727"/>
      <c r="E34" s="61"/>
      <c r="F34" s="61"/>
      <c r="G34" s="61"/>
      <c r="H34" s="656"/>
      <c r="I34" s="705"/>
    </row>
    <row r="35" spans="1:9" ht="28.5" customHeight="1">
      <c r="A35" s="657"/>
      <c r="B35" s="740"/>
      <c r="C35" s="859"/>
      <c r="D35" s="741"/>
      <c r="E35" s="60"/>
      <c r="F35" s="60"/>
      <c r="G35" s="60"/>
    </row>
    <row r="36" spans="1:9" ht="28.5" customHeight="1">
      <c r="A36" s="657"/>
      <c r="B36" s="740"/>
      <c r="C36" s="859"/>
      <c r="D36" s="741"/>
      <c r="E36" s="60"/>
      <c r="F36" s="60"/>
      <c r="G36" s="60"/>
    </row>
    <row r="37" spans="1:9" ht="28.5" customHeight="1">
      <c r="A37" s="657"/>
      <c r="B37" s="740"/>
      <c r="C37" s="859"/>
      <c r="D37" s="741"/>
      <c r="E37" s="60"/>
      <c r="F37" s="60"/>
      <c r="G37" s="60"/>
    </row>
    <row r="38" spans="1:9" ht="28.5" customHeight="1">
      <c r="A38" s="657"/>
      <c r="B38" s="740"/>
      <c r="C38" s="859"/>
      <c r="D38" s="741"/>
      <c r="E38" s="60"/>
      <c r="F38" s="60"/>
      <c r="G38" s="60"/>
    </row>
    <row r="39" spans="1:9" ht="28.5" customHeight="1">
      <c r="A39" s="650"/>
      <c r="B39" s="728"/>
      <c r="C39" s="842"/>
      <c r="D39" s="651"/>
      <c r="E39" s="652"/>
      <c r="F39" s="653"/>
      <c r="G39" s="653"/>
      <c r="H39" s="654"/>
      <c r="I39" s="706"/>
    </row>
    <row r="40" spans="1:9" ht="28.5" customHeight="1">
      <c r="A40" s="646"/>
      <c r="B40" s="729" t="s">
        <v>237</v>
      </c>
      <c r="C40" s="843" t="s">
        <v>224</v>
      </c>
      <c r="D40" s="647"/>
      <c r="E40" s="646" t="s">
        <v>513</v>
      </c>
      <c r="F40" s="648" t="s">
        <v>513</v>
      </c>
      <c r="G40" s="648"/>
      <c r="H40" s="649" t="s">
        <v>466</v>
      </c>
      <c r="I40" s="707" t="s">
        <v>465</v>
      </c>
    </row>
    <row r="41" spans="1:9" ht="28.5" customHeight="1">
      <c r="A41" s="350"/>
      <c r="B41" s="730" t="s">
        <v>868</v>
      </c>
      <c r="C41" s="844" t="s">
        <v>225</v>
      </c>
      <c r="D41" s="835"/>
      <c r="E41" s="731" t="s">
        <v>467</v>
      </c>
      <c r="F41" s="732" t="s">
        <v>468</v>
      </c>
      <c r="G41" s="732"/>
      <c r="H41" s="642" t="s">
        <v>466</v>
      </c>
      <c r="I41" s="708" t="s">
        <v>469</v>
      </c>
    </row>
    <row r="42" spans="1:9" ht="28.5" customHeight="1">
      <c r="A42" s="643"/>
      <c r="B42" s="730" t="s">
        <v>238</v>
      </c>
      <c r="C42" s="844" t="s">
        <v>226</v>
      </c>
      <c r="D42" s="644"/>
      <c r="E42" s="49" t="s">
        <v>463</v>
      </c>
      <c r="F42" s="48" t="s">
        <v>470</v>
      </c>
      <c r="G42" s="48"/>
      <c r="H42" s="642" t="s">
        <v>466</v>
      </c>
      <c r="I42" s="708" t="s">
        <v>471</v>
      </c>
    </row>
    <row r="43" spans="1:9" ht="28.5" customHeight="1">
      <c r="A43" s="49"/>
      <c r="B43" s="733" t="s">
        <v>2283</v>
      </c>
      <c r="C43" s="845" t="s">
        <v>223</v>
      </c>
      <c r="D43" s="47"/>
      <c r="E43" s="49" t="s">
        <v>513</v>
      </c>
      <c r="F43" s="48" t="s">
        <v>513</v>
      </c>
      <c r="G43" s="48"/>
      <c r="H43" s="642" t="s">
        <v>466</v>
      </c>
      <c r="I43" s="708" t="s">
        <v>472</v>
      </c>
    </row>
    <row r="44" spans="1:9" ht="28.5" customHeight="1">
      <c r="A44" s="690" t="s">
        <v>2278</v>
      </c>
      <c r="B44" s="734" t="s">
        <v>2277</v>
      </c>
      <c r="C44" s="860"/>
      <c r="D44" s="691"/>
      <c r="E44" s="692"/>
      <c r="F44" s="693"/>
      <c r="G44" s="693"/>
      <c r="H44" s="694" t="s">
        <v>2279</v>
      </c>
      <c r="I44" s="709"/>
    </row>
    <row r="45" spans="1:9" s="763" customFormat="1" ht="28.5" customHeight="1">
      <c r="A45" s="758" t="s">
        <v>599</v>
      </c>
      <c r="B45" s="759" t="s">
        <v>2276</v>
      </c>
      <c r="C45" s="861"/>
      <c r="D45" s="760"/>
      <c r="E45" s="759" t="s">
        <v>513</v>
      </c>
      <c r="F45" s="759" t="s">
        <v>513</v>
      </c>
      <c r="G45" s="759"/>
      <c r="H45" s="761" t="s">
        <v>2324</v>
      </c>
      <c r="I45" s="762"/>
    </row>
    <row r="49" spans="5:5" ht="28.5" customHeight="1">
      <c r="E49" s="60"/>
    </row>
    <row r="50" spans="5:5" ht="28.5" customHeight="1">
      <c r="E50" s="60"/>
    </row>
  </sheetData>
  <mergeCells count="17">
    <mergeCell ref="I10:I16"/>
    <mergeCell ref="A7:A9"/>
    <mergeCell ref="A2:A6"/>
    <mergeCell ref="B3:B6"/>
    <mergeCell ref="C2:C6"/>
    <mergeCell ref="H2:I2"/>
    <mergeCell ref="H3:I6"/>
    <mergeCell ref="A10:A18"/>
    <mergeCell ref="A31:A32"/>
    <mergeCell ref="I31:I32"/>
    <mergeCell ref="I20:I21"/>
    <mergeCell ref="A20:A21"/>
    <mergeCell ref="A22:A24"/>
    <mergeCell ref="I22:I24"/>
    <mergeCell ref="A29:A30"/>
    <mergeCell ref="I25:I28"/>
    <mergeCell ref="A25:A28"/>
  </mergeCells>
  <phoneticPr fontId="11" type="noConversion"/>
  <hyperlinks>
    <hyperlink ref="C42" r:id="rId1"/>
    <hyperlink ref="C41" r:id="rId2"/>
    <hyperlink ref="E41" r:id="rId3"/>
    <hyperlink ref="F41" r:id="rId4"/>
    <hyperlink ref="C19" r:id="rId5"/>
    <hyperlink ref="C29" r:id="rId6"/>
    <hyperlink ref="C2" r:id="rId7"/>
    <hyperlink ref="C15" r:id="rId8" display="https://r5.imaiosreports.com/"/>
    <hyperlink ref="E15" r:id="rId9"/>
    <hyperlink ref="G15" r:id="rId10"/>
    <hyperlink ref="F6" r:id="rId11"/>
    <hyperlink ref="F5" r:id="rId12"/>
    <hyperlink ref="C32" r:id="rId13"/>
    <hyperlink ref="C31" r:id="rId14"/>
    <hyperlink ref="G2" r:id="rId15"/>
  </hyperlinks>
  <pageMargins left="0.75" right="0.75" top="1" bottom="1" header="0.5" footer="0.5"/>
  <pageSetup paperSize="9" orientation="portrait" r:id="rId16"/>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8"/>
  <sheetViews>
    <sheetView workbookViewId="0"/>
  </sheetViews>
  <sheetFormatPr defaultColWidth="9" defaultRowHeight="14.25"/>
  <cols>
    <col min="1" max="1" width="4.25" style="51" customWidth="1"/>
    <col min="2" max="2" width="10.5" style="99" customWidth="1"/>
    <col min="3" max="3" width="8.875" style="100" customWidth="1"/>
    <col min="4" max="4" width="5.875" style="51" customWidth="1"/>
    <col min="5" max="5" width="9" style="51"/>
    <col min="6" max="6" width="27.25" style="100" customWidth="1"/>
    <col min="7" max="7" width="10.25" style="105" customWidth="1"/>
    <col min="8" max="8" width="8.75" style="51" customWidth="1"/>
    <col min="9" max="9" width="11.75" style="51" customWidth="1"/>
    <col min="10" max="10" width="8.25" style="51" customWidth="1"/>
    <col min="11" max="12" width="4.75" style="51" customWidth="1"/>
    <col min="13" max="13" width="4.875" style="51" customWidth="1"/>
    <col min="14" max="17" width="4.75" style="51" customWidth="1"/>
    <col min="18" max="18" width="3.875" style="51" bestFit="1" customWidth="1"/>
    <col min="19" max="19" width="4.75" style="51" customWidth="1"/>
    <col min="20" max="22" width="5" style="51" customWidth="1"/>
    <col min="23" max="23" width="4.75" style="51" customWidth="1"/>
    <col min="24" max="24" width="9" style="51"/>
    <col min="25" max="26" width="10.75" style="51" customWidth="1"/>
    <col min="27" max="27" width="11.125" style="51" customWidth="1"/>
    <col min="28" max="16384" width="9" style="51"/>
  </cols>
  <sheetData>
    <row r="1" spans="1:28" ht="28.5">
      <c r="A1" s="101" t="s">
        <v>1055</v>
      </c>
      <c r="B1" s="102" t="s">
        <v>1033</v>
      </c>
      <c r="C1" s="101" t="s">
        <v>854</v>
      </c>
      <c r="D1" s="101" t="s">
        <v>1034</v>
      </c>
      <c r="E1" s="101" t="s">
        <v>1035</v>
      </c>
      <c r="F1" s="101" t="s">
        <v>1036</v>
      </c>
      <c r="G1" s="101" t="s">
        <v>1037</v>
      </c>
      <c r="H1" s="226" t="s">
        <v>587</v>
      </c>
      <c r="I1" s="226" t="s">
        <v>588</v>
      </c>
      <c r="J1" s="101" t="s">
        <v>1085</v>
      </c>
      <c r="K1" s="103" t="s">
        <v>1097</v>
      </c>
      <c r="L1" s="103" t="s">
        <v>1098</v>
      </c>
      <c r="M1" s="103" t="s">
        <v>1104</v>
      </c>
      <c r="N1" s="103" t="s">
        <v>840</v>
      </c>
      <c r="O1" s="103" t="s">
        <v>1103</v>
      </c>
      <c r="P1" s="103" t="s">
        <v>817</v>
      </c>
      <c r="Q1" s="103" t="s">
        <v>405</v>
      </c>
      <c r="R1" s="103" t="s">
        <v>406</v>
      </c>
      <c r="S1" s="103" t="s">
        <v>407</v>
      </c>
      <c r="T1" s="103" t="s">
        <v>408</v>
      </c>
      <c r="U1" s="103" t="s">
        <v>409</v>
      </c>
      <c r="V1" s="103" t="s">
        <v>1099</v>
      </c>
      <c r="W1" s="103" t="s">
        <v>453</v>
      </c>
      <c r="X1" s="104" t="s">
        <v>320</v>
      </c>
      <c r="Y1" s="155" t="s">
        <v>666</v>
      </c>
      <c r="Z1" s="155" t="s">
        <v>657</v>
      </c>
      <c r="AA1" s="98" t="s">
        <v>1124</v>
      </c>
      <c r="AB1" s="51" t="s">
        <v>442</v>
      </c>
    </row>
    <row r="2" spans="1:28" s="110" customFormat="1">
      <c r="A2" s="80">
        <v>1</v>
      </c>
      <c r="B2" s="82" t="s">
        <v>1056</v>
      </c>
      <c r="C2" s="81" t="s">
        <v>1100</v>
      </c>
      <c r="D2" s="80" t="s">
        <v>532</v>
      </c>
      <c r="E2" s="80" t="s">
        <v>677</v>
      </c>
      <c r="F2" s="81" t="s">
        <v>102</v>
      </c>
      <c r="G2" s="168" t="s">
        <v>534</v>
      </c>
      <c r="H2" s="227">
        <v>27405</v>
      </c>
      <c r="I2" s="227">
        <v>840</v>
      </c>
      <c r="J2" s="80" t="s">
        <v>1038</v>
      </c>
      <c r="K2" s="84">
        <v>0</v>
      </c>
      <c r="L2" s="84">
        <v>0</v>
      </c>
      <c r="M2" s="84">
        <v>2</v>
      </c>
      <c r="N2" s="84">
        <v>1</v>
      </c>
      <c r="O2" s="84">
        <v>5</v>
      </c>
      <c r="P2" s="84">
        <v>4</v>
      </c>
      <c r="Q2" s="84">
        <v>0</v>
      </c>
      <c r="R2" s="84">
        <v>1</v>
      </c>
      <c r="S2" s="84">
        <v>2</v>
      </c>
      <c r="T2" s="84">
        <v>0</v>
      </c>
      <c r="U2" s="84">
        <v>1</v>
      </c>
      <c r="V2" s="84">
        <v>0</v>
      </c>
      <c r="W2" s="84">
        <f t="shared" ref="W2:W33" si="0">SUM(K2:V2)</f>
        <v>16</v>
      </c>
      <c r="X2" s="84">
        <v>8</v>
      </c>
      <c r="Y2" s="84">
        <f t="shared" ref="Y2:Y33" si="1">SUM(W2:X2)</f>
        <v>24</v>
      </c>
      <c r="Z2" s="84" t="e">
        <f>VLOOKUP(F2,#REF!,24,FALSE)</f>
        <v>#REF!</v>
      </c>
      <c r="AA2" s="31">
        <v>34</v>
      </c>
    </row>
    <row r="3" spans="1:28" s="110" customFormat="1">
      <c r="A3" s="80">
        <v>2</v>
      </c>
      <c r="B3" s="82" t="s">
        <v>1056</v>
      </c>
      <c r="C3" s="81" t="s">
        <v>573</v>
      </c>
      <c r="D3" s="80" t="s">
        <v>532</v>
      </c>
      <c r="E3" s="80" t="s">
        <v>676</v>
      </c>
      <c r="F3" s="81" t="s">
        <v>103</v>
      </c>
      <c r="G3" s="168" t="s">
        <v>534</v>
      </c>
      <c r="H3" s="227">
        <v>78027</v>
      </c>
      <c r="I3" s="227">
        <v>2374</v>
      </c>
      <c r="J3" s="80" t="s">
        <v>1038</v>
      </c>
      <c r="K3" s="84">
        <v>1</v>
      </c>
      <c r="L3" s="84">
        <v>2</v>
      </c>
      <c r="M3" s="84">
        <v>7</v>
      </c>
      <c r="N3" s="109">
        <v>2</v>
      </c>
      <c r="O3" s="84">
        <v>7</v>
      </c>
      <c r="P3" s="84">
        <v>6</v>
      </c>
      <c r="Q3" s="84">
        <v>0</v>
      </c>
      <c r="R3" s="84">
        <v>1</v>
      </c>
      <c r="S3" s="84">
        <v>1</v>
      </c>
      <c r="T3" s="84">
        <v>0</v>
      </c>
      <c r="U3" s="84">
        <v>1</v>
      </c>
      <c r="V3" s="84">
        <v>0</v>
      </c>
      <c r="W3" s="84">
        <f t="shared" si="0"/>
        <v>28</v>
      </c>
      <c r="X3" s="84">
        <v>9</v>
      </c>
      <c r="Y3" s="84">
        <f t="shared" si="1"/>
        <v>37</v>
      </c>
      <c r="Z3" s="84" t="e">
        <f>VLOOKUP(F3,#REF!,24,FALSE)</f>
        <v>#REF!</v>
      </c>
      <c r="AA3" s="31">
        <v>98</v>
      </c>
    </row>
    <row r="4" spans="1:28" s="110" customFormat="1" ht="28.5">
      <c r="A4" s="80">
        <v>3</v>
      </c>
      <c r="B4" s="82" t="s">
        <v>748</v>
      </c>
      <c r="C4" s="81" t="s">
        <v>456</v>
      </c>
      <c r="D4" s="80" t="s">
        <v>532</v>
      </c>
      <c r="E4" s="80" t="s">
        <v>798</v>
      </c>
      <c r="F4" s="81" t="s">
        <v>803</v>
      </c>
      <c r="G4" s="168" t="s">
        <v>534</v>
      </c>
      <c r="H4" s="227">
        <v>78027</v>
      </c>
      <c r="I4" s="227">
        <v>2374</v>
      </c>
      <c r="J4" s="80" t="s">
        <v>1038</v>
      </c>
      <c r="K4" s="84">
        <v>4</v>
      </c>
      <c r="L4" s="84">
        <v>2</v>
      </c>
      <c r="M4" s="84">
        <v>7</v>
      </c>
      <c r="N4" s="84">
        <v>7</v>
      </c>
      <c r="O4" s="84">
        <v>4</v>
      </c>
      <c r="P4" s="84">
        <v>7</v>
      </c>
      <c r="Q4" s="84">
        <v>13</v>
      </c>
      <c r="R4" s="84">
        <v>4</v>
      </c>
      <c r="S4" s="84">
        <v>9</v>
      </c>
      <c r="T4" s="84">
        <v>1</v>
      </c>
      <c r="U4" s="84">
        <v>6</v>
      </c>
      <c r="V4" s="84">
        <v>1</v>
      </c>
      <c r="W4" s="84">
        <f t="shared" si="0"/>
        <v>65</v>
      </c>
      <c r="X4" s="84">
        <v>41</v>
      </c>
      <c r="Y4" s="84">
        <f t="shared" si="1"/>
        <v>106</v>
      </c>
      <c r="Z4" s="84" t="e">
        <f>VLOOKUP(F4,#REF!,24,FALSE)</f>
        <v>#REF!</v>
      </c>
      <c r="AA4" s="31">
        <v>98</v>
      </c>
    </row>
    <row r="5" spans="1:28" s="110" customFormat="1" ht="28.5">
      <c r="A5" s="80">
        <v>4</v>
      </c>
      <c r="B5" s="82" t="s">
        <v>748</v>
      </c>
      <c r="C5" s="82" t="s">
        <v>1075</v>
      </c>
      <c r="D5" s="80" t="s">
        <v>532</v>
      </c>
      <c r="E5" s="80" t="s">
        <v>775</v>
      </c>
      <c r="F5" s="81" t="s">
        <v>76</v>
      </c>
      <c r="G5" s="168" t="s">
        <v>534</v>
      </c>
      <c r="H5" s="227">
        <v>92217</v>
      </c>
      <c r="I5" s="227">
        <v>2804</v>
      </c>
      <c r="J5" s="80" t="s">
        <v>1038</v>
      </c>
      <c r="K5" s="84">
        <v>1</v>
      </c>
      <c r="L5" s="84">
        <v>0</v>
      </c>
      <c r="M5" s="84">
        <v>9</v>
      </c>
      <c r="N5" s="109">
        <v>1</v>
      </c>
      <c r="O5" s="84">
        <v>3</v>
      </c>
      <c r="P5" s="84">
        <v>71</v>
      </c>
      <c r="Q5" s="84">
        <v>1</v>
      </c>
      <c r="R5" s="84">
        <v>0</v>
      </c>
      <c r="S5" s="84">
        <v>1</v>
      </c>
      <c r="T5" s="84">
        <v>12</v>
      </c>
      <c r="U5" s="84">
        <v>6</v>
      </c>
      <c r="V5" s="84">
        <v>0</v>
      </c>
      <c r="W5" s="84">
        <f t="shared" si="0"/>
        <v>105</v>
      </c>
      <c r="X5" s="84">
        <v>91</v>
      </c>
      <c r="Y5" s="84">
        <f t="shared" si="1"/>
        <v>196</v>
      </c>
      <c r="Z5" s="84" t="e">
        <f>VLOOKUP(F5,#REF!,24,FALSE)</f>
        <v>#REF!</v>
      </c>
      <c r="AA5" s="31">
        <v>115</v>
      </c>
    </row>
    <row r="6" spans="1:28" s="110" customFormat="1" ht="28.5">
      <c r="A6" s="80">
        <v>5</v>
      </c>
      <c r="B6" s="82" t="s">
        <v>748</v>
      </c>
      <c r="C6" s="81" t="s">
        <v>451</v>
      </c>
      <c r="D6" s="80" t="s">
        <v>532</v>
      </c>
      <c r="E6" s="80" t="s">
        <v>678</v>
      </c>
      <c r="F6" s="81" t="s">
        <v>1147</v>
      </c>
      <c r="G6" s="168" t="s">
        <v>534</v>
      </c>
      <c r="H6" s="227">
        <v>109047</v>
      </c>
      <c r="I6" s="227">
        <v>3314</v>
      </c>
      <c r="J6" s="80" t="s">
        <v>1038</v>
      </c>
      <c r="K6" s="84">
        <v>2</v>
      </c>
      <c r="L6" s="84">
        <v>5</v>
      </c>
      <c r="M6" s="84">
        <v>6</v>
      </c>
      <c r="N6" s="84">
        <v>7</v>
      </c>
      <c r="O6" s="84">
        <v>31</v>
      </c>
      <c r="P6" s="84">
        <v>14</v>
      </c>
      <c r="Q6" s="84">
        <v>4</v>
      </c>
      <c r="R6" s="84">
        <v>6</v>
      </c>
      <c r="S6" s="84">
        <v>7</v>
      </c>
      <c r="T6" s="84">
        <v>5</v>
      </c>
      <c r="U6" s="84">
        <v>10</v>
      </c>
      <c r="V6" s="84">
        <v>4</v>
      </c>
      <c r="W6" s="84">
        <f t="shared" si="0"/>
        <v>101</v>
      </c>
      <c r="X6" s="84">
        <v>50</v>
      </c>
      <c r="Y6" s="84">
        <f t="shared" si="1"/>
        <v>151</v>
      </c>
      <c r="Z6" s="84" t="e">
        <f>VLOOKUP(F6,#REF!,24,FALSE)</f>
        <v>#REF!</v>
      </c>
      <c r="AA6" s="31">
        <v>136</v>
      </c>
    </row>
    <row r="7" spans="1:28" s="110" customFormat="1">
      <c r="A7" s="80">
        <v>6</v>
      </c>
      <c r="B7" s="82" t="s">
        <v>769</v>
      </c>
      <c r="C7" s="81" t="s">
        <v>495</v>
      </c>
      <c r="D7" s="80" t="s">
        <v>532</v>
      </c>
      <c r="E7" s="80" t="s">
        <v>679</v>
      </c>
      <c r="F7" s="81" t="s">
        <v>77</v>
      </c>
      <c r="G7" s="168" t="s">
        <v>534</v>
      </c>
      <c r="H7" s="227">
        <v>116010</v>
      </c>
      <c r="I7" s="227">
        <v>3525</v>
      </c>
      <c r="J7" s="80" t="s">
        <v>1038</v>
      </c>
      <c r="K7" s="84">
        <v>1</v>
      </c>
      <c r="L7" s="84">
        <v>1</v>
      </c>
      <c r="M7" s="84">
        <v>1</v>
      </c>
      <c r="N7" s="109">
        <v>2</v>
      </c>
      <c r="O7" s="84">
        <v>23</v>
      </c>
      <c r="P7" s="84">
        <v>116</v>
      </c>
      <c r="Q7" s="84">
        <v>0</v>
      </c>
      <c r="R7" s="84">
        <v>0</v>
      </c>
      <c r="S7" s="84">
        <v>0</v>
      </c>
      <c r="T7" s="84">
        <v>1</v>
      </c>
      <c r="U7" s="84">
        <v>3</v>
      </c>
      <c r="V7" s="84">
        <v>0</v>
      </c>
      <c r="W7" s="84">
        <f t="shared" si="0"/>
        <v>148</v>
      </c>
      <c r="X7" s="84">
        <v>120</v>
      </c>
      <c r="Y7" s="84">
        <f t="shared" si="1"/>
        <v>268</v>
      </c>
      <c r="Z7" s="84" t="e">
        <f>VLOOKUP(F7,#REF!,24,FALSE)</f>
        <v>#REF!</v>
      </c>
      <c r="AA7" s="31">
        <v>145</v>
      </c>
    </row>
    <row r="8" spans="1:28" s="110" customFormat="1" ht="28.5">
      <c r="A8" s="80">
        <v>7</v>
      </c>
      <c r="B8" s="82" t="s">
        <v>748</v>
      </c>
      <c r="C8" s="82" t="s">
        <v>522</v>
      </c>
      <c r="D8" s="80" t="s">
        <v>532</v>
      </c>
      <c r="E8" s="80" t="s">
        <v>496</v>
      </c>
      <c r="F8" s="81" t="s">
        <v>504</v>
      </c>
      <c r="G8" s="168" t="s">
        <v>721</v>
      </c>
      <c r="H8" s="227">
        <v>148416</v>
      </c>
      <c r="I8" s="227">
        <v>4507</v>
      </c>
      <c r="J8" s="80" t="s">
        <v>1038</v>
      </c>
      <c r="K8" s="84">
        <v>5</v>
      </c>
      <c r="L8" s="84">
        <v>3</v>
      </c>
      <c r="M8" s="84">
        <v>14</v>
      </c>
      <c r="N8" s="109">
        <v>4</v>
      </c>
      <c r="O8" s="84">
        <v>12</v>
      </c>
      <c r="P8" s="84">
        <v>16</v>
      </c>
      <c r="Q8" s="84">
        <v>4</v>
      </c>
      <c r="R8" s="84">
        <v>1</v>
      </c>
      <c r="S8" s="84">
        <v>1</v>
      </c>
      <c r="T8" s="84">
        <v>2</v>
      </c>
      <c r="U8" s="84">
        <v>21</v>
      </c>
      <c r="V8" s="84">
        <v>0</v>
      </c>
      <c r="W8" s="84">
        <f t="shared" si="0"/>
        <v>83</v>
      </c>
      <c r="X8" s="84">
        <v>45</v>
      </c>
      <c r="Y8" s="84">
        <f t="shared" si="1"/>
        <v>128</v>
      </c>
      <c r="Z8" s="84" t="e">
        <f>VLOOKUP(F8,#REF!,24,FALSE)</f>
        <v>#REF!</v>
      </c>
      <c r="AA8" s="31">
        <v>186</v>
      </c>
    </row>
    <row r="9" spans="1:28" s="110" customFormat="1">
      <c r="A9" s="80">
        <v>8</v>
      </c>
      <c r="B9" s="82" t="s">
        <v>476</v>
      </c>
      <c r="C9" s="81" t="s">
        <v>894</v>
      </c>
      <c r="D9" s="80" t="s">
        <v>532</v>
      </c>
      <c r="E9" s="80" t="s">
        <v>680</v>
      </c>
      <c r="F9" s="81" t="s">
        <v>57</v>
      </c>
      <c r="G9" s="168" t="s">
        <v>534</v>
      </c>
      <c r="H9" s="227">
        <v>96309</v>
      </c>
      <c r="I9" s="227">
        <v>2928</v>
      </c>
      <c r="J9" s="80" t="s">
        <v>1038</v>
      </c>
      <c r="K9" s="84">
        <v>14</v>
      </c>
      <c r="L9" s="84">
        <v>26</v>
      </c>
      <c r="M9" s="84">
        <v>12</v>
      </c>
      <c r="N9" s="109">
        <v>2</v>
      </c>
      <c r="O9" s="84">
        <v>19</v>
      </c>
      <c r="P9" s="84">
        <v>31</v>
      </c>
      <c r="Q9" s="84">
        <v>2</v>
      </c>
      <c r="R9" s="84">
        <v>3</v>
      </c>
      <c r="S9" s="84">
        <v>0</v>
      </c>
      <c r="T9" s="84">
        <v>2</v>
      </c>
      <c r="U9" s="192">
        <v>22</v>
      </c>
      <c r="V9" s="84">
        <v>2</v>
      </c>
      <c r="W9" s="84">
        <f t="shared" si="0"/>
        <v>135</v>
      </c>
      <c r="X9" s="84">
        <v>62</v>
      </c>
      <c r="Y9" s="84">
        <f t="shared" si="1"/>
        <v>197</v>
      </c>
      <c r="Z9" s="84" t="e">
        <f>VLOOKUP(F9,#REF!,24,FALSE)</f>
        <v>#REF!</v>
      </c>
      <c r="AA9" s="31">
        <v>120</v>
      </c>
    </row>
    <row r="10" spans="1:28" s="110" customFormat="1" ht="15" thickBot="1">
      <c r="A10" s="80">
        <v>9</v>
      </c>
      <c r="B10" s="169" t="s">
        <v>688</v>
      </c>
      <c r="C10" s="170" t="s">
        <v>746</v>
      </c>
      <c r="D10" s="163" t="s">
        <v>532</v>
      </c>
      <c r="E10" s="163" t="s">
        <v>747</v>
      </c>
      <c r="F10" s="170" t="s">
        <v>603</v>
      </c>
      <c r="G10" s="166" t="s">
        <v>534</v>
      </c>
      <c r="H10" s="227">
        <v>49548</v>
      </c>
      <c r="I10" s="227">
        <v>1511</v>
      </c>
      <c r="J10" s="163" t="s">
        <v>1038</v>
      </c>
      <c r="K10" s="106">
        <v>0</v>
      </c>
      <c r="L10" s="106">
        <v>0</v>
      </c>
      <c r="M10" s="106">
        <v>0</v>
      </c>
      <c r="N10" s="171">
        <v>0</v>
      </c>
      <c r="O10" s="106">
        <v>0</v>
      </c>
      <c r="P10" s="106">
        <v>24</v>
      </c>
      <c r="Q10" s="106">
        <v>8</v>
      </c>
      <c r="R10" s="106">
        <v>7</v>
      </c>
      <c r="S10" s="106">
        <v>5</v>
      </c>
      <c r="T10" s="106">
        <v>5</v>
      </c>
      <c r="U10" s="106">
        <v>1</v>
      </c>
      <c r="V10" s="106">
        <v>1</v>
      </c>
      <c r="W10" s="106">
        <f t="shared" si="0"/>
        <v>51</v>
      </c>
      <c r="X10" s="106">
        <v>51</v>
      </c>
      <c r="Y10" s="163">
        <f t="shared" si="1"/>
        <v>102</v>
      </c>
      <c r="Z10" s="163" t="e">
        <f>VLOOKUP(F10,#REF!,24,FALSE)</f>
        <v>#REF!</v>
      </c>
      <c r="AA10" s="162">
        <v>62</v>
      </c>
    </row>
    <row r="11" spans="1:28" ht="28.5">
      <c r="A11" s="80">
        <v>10</v>
      </c>
      <c r="B11" s="164" t="s">
        <v>748</v>
      </c>
      <c r="C11" s="118" t="s">
        <v>791</v>
      </c>
      <c r="D11" s="119" t="s">
        <v>532</v>
      </c>
      <c r="E11" s="119" t="s">
        <v>681</v>
      </c>
      <c r="F11" s="164" t="s">
        <v>667</v>
      </c>
      <c r="G11" s="173" t="s">
        <v>887</v>
      </c>
      <c r="H11" s="227">
        <v>69876</v>
      </c>
      <c r="I11" s="227">
        <v>2127</v>
      </c>
      <c r="J11" s="119" t="s">
        <v>1038</v>
      </c>
      <c r="K11" s="107">
        <v>3</v>
      </c>
      <c r="L11" s="84">
        <v>1</v>
      </c>
      <c r="M11" s="84">
        <v>8</v>
      </c>
      <c r="N11" s="107">
        <v>7</v>
      </c>
      <c r="O11" s="107">
        <v>5</v>
      </c>
      <c r="P11" s="84">
        <v>8</v>
      </c>
      <c r="Q11" s="107">
        <v>3</v>
      </c>
      <c r="R11" s="107">
        <v>9</v>
      </c>
      <c r="S11" s="84">
        <v>4</v>
      </c>
      <c r="T11" s="107">
        <v>9</v>
      </c>
      <c r="U11" s="107">
        <v>17</v>
      </c>
      <c r="V11" s="84">
        <v>1</v>
      </c>
      <c r="W11" s="107">
        <f t="shared" si="0"/>
        <v>75</v>
      </c>
      <c r="X11" s="84">
        <v>51</v>
      </c>
      <c r="Y11" s="84">
        <f t="shared" si="1"/>
        <v>126</v>
      </c>
      <c r="Z11" s="84" t="e">
        <f>VLOOKUP(F11,#REF!,24,FALSE)</f>
        <v>#REF!</v>
      </c>
      <c r="AA11" s="65">
        <v>87</v>
      </c>
    </row>
    <row r="12" spans="1:28">
      <c r="A12" s="80">
        <v>11</v>
      </c>
      <c r="B12" s="82" t="s">
        <v>769</v>
      </c>
      <c r="C12" s="81" t="s">
        <v>349</v>
      </c>
      <c r="D12" s="80" t="s">
        <v>532</v>
      </c>
      <c r="E12" s="80" t="s">
        <v>682</v>
      </c>
      <c r="F12" s="82" t="s">
        <v>623</v>
      </c>
      <c r="G12" s="167" t="s">
        <v>887</v>
      </c>
      <c r="H12" s="227">
        <v>69876</v>
      </c>
      <c r="I12" s="227">
        <v>2127</v>
      </c>
      <c r="J12" s="80" t="s">
        <v>1038</v>
      </c>
      <c r="K12" s="84">
        <v>2</v>
      </c>
      <c r="L12" s="84">
        <v>2</v>
      </c>
      <c r="M12" s="84">
        <v>9</v>
      </c>
      <c r="N12" s="84">
        <v>5</v>
      </c>
      <c r="O12" s="84">
        <v>24</v>
      </c>
      <c r="P12" s="84">
        <v>14</v>
      </c>
      <c r="Q12" s="84">
        <v>0</v>
      </c>
      <c r="R12" s="84">
        <v>0</v>
      </c>
      <c r="S12" s="84">
        <v>5</v>
      </c>
      <c r="T12" s="84">
        <v>4</v>
      </c>
      <c r="U12" s="84">
        <v>1</v>
      </c>
      <c r="V12" s="84">
        <v>1</v>
      </c>
      <c r="W12" s="84">
        <f t="shared" si="0"/>
        <v>67</v>
      </c>
      <c r="X12" s="84">
        <v>25</v>
      </c>
      <c r="Y12" s="84">
        <f t="shared" si="1"/>
        <v>92</v>
      </c>
      <c r="Z12" s="84" t="e">
        <f>VLOOKUP(F12,#REF!,24,FALSE)</f>
        <v>#REF!</v>
      </c>
      <c r="AA12" s="31">
        <v>87</v>
      </c>
    </row>
    <row r="13" spans="1:28">
      <c r="A13" s="80">
        <v>12</v>
      </c>
      <c r="B13" s="82" t="s">
        <v>1056</v>
      </c>
      <c r="C13" s="81" t="s">
        <v>715</v>
      </c>
      <c r="D13" s="80" t="s">
        <v>532</v>
      </c>
      <c r="E13" s="80" t="s">
        <v>683</v>
      </c>
      <c r="F13" s="81" t="s">
        <v>524</v>
      </c>
      <c r="G13" s="167" t="s">
        <v>887</v>
      </c>
      <c r="H13" s="227">
        <v>69876</v>
      </c>
      <c r="I13" s="227">
        <v>2127</v>
      </c>
      <c r="J13" s="80" t="s">
        <v>1038</v>
      </c>
      <c r="K13" s="84">
        <v>1</v>
      </c>
      <c r="L13" s="84">
        <v>0</v>
      </c>
      <c r="M13" s="84">
        <v>5</v>
      </c>
      <c r="N13" s="84">
        <v>5</v>
      </c>
      <c r="O13" s="84">
        <v>5</v>
      </c>
      <c r="P13" s="84">
        <v>27</v>
      </c>
      <c r="Q13" s="84">
        <v>2</v>
      </c>
      <c r="R13" s="84">
        <v>2</v>
      </c>
      <c r="S13" s="84">
        <v>1</v>
      </c>
      <c r="T13" s="84">
        <v>3</v>
      </c>
      <c r="U13" s="84">
        <v>5</v>
      </c>
      <c r="V13" s="84">
        <v>1</v>
      </c>
      <c r="W13" s="84">
        <f t="shared" si="0"/>
        <v>57</v>
      </c>
      <c r="X13" s="84">
        <v>41</v>
      </c>
      <c r="Y13" s="84">
        <f t="shared" si="1"/>
        <v>98</v>
      </c>
      <c r="Z13" s="84" t="e">
        <f>VLOOKUP(F13,#REF!,24,FALSE)</f>
        <v>#REF!</v>
      </c>
      <c r="AA13" s="31">
        <v>87</v>
      </c>
    </row>
    <row r="14" spans="1:28" ht="28.5">
      <c r="A14" s="80">
        <v>13</v>
      </c>
      <c r="B14" s="82" t="s">
        <v>748</v>
      </c>
      <c r="C14" s="81" t="s">
        <v>456</v>
      </c>
      <c r="D14" s="80" t="s">
        <v>532</v>
      </c>
      <c r="E14" s="80" t="s">
        <v>684</v>
      </c>
      <c r="F14" s="82" t="s">
        <v>1052</v>
      </c>
      <c r="G14" s="167" t="s">
        <v>887</v>
      </c>
      <c r="H14" s="227">
        <v>69876</v>
      </c>
      <c r="I14" s="227">
        <v>2127</v>
      </c>
      <c r="J14" s="80" t="s">
        <v>1038</v>
      </c>
      <c r="K14" s="84">
        <v>9</v>
      </c>
      <c r="L14" s="84">
        <v>1</v>
      </c>
      <c r="M14" s="84">
        <v>11</v>
      </c>
      <c r="N14" s="84">
        <v>1</v>
      </c>
      <c r="O14" s="84">
        <v>3</v>
      </c>
      <c r="P14" s="84">
        <v>16</v>
      </c>
      <c r="Q14" s="84">
        <v>5</v>
      </c>
      <c r="R14" s="84">
        <v>4</v>
      </c>
      <c r="S14" s="84">
        <v>5</v>
      </c>
      <c r="T14" s="84">
        <v>3</v>
      </c>
      <c r="U14" s="84">
        <v>9</v>
      </c>
      <c r="V14" s="84">
        <v>5</v>
      </c>
      <c r="W14" s="84">
        <f t="shared" si="0"/>
        <v>72</v>
      </c>
      <c r="X14" s="84">
        <v>47</v>
      </c>
      <c r="Y14" s="84">
        <f t="shared" si="1"/>
        <v>119</v>
      </c>
      <c r="Z14" s="84" t="e">
        <f>VLOOKUP(F14,#REF!,24,FALSE)</f>
        <v>#REF!</v>
      </c>
      <c r="AA14" s="31">
        <v>87</v>
      </c>
    </row>
    <row r="15" spans="1:28">
      <c r="A15" s="80">
        <v>14</v>
      </c>
      <c r="B15" s="82" t="s">
        <v>769</v>
      </c>
      <c r="C15" s="81" t="s">
        <v>794</v>
      </c>
      <c r="D15" s="80" t="s">
        <v>532</v>
      </c>
      <c r="E15" s="80" t="s">
        <v>685</v>
      </c>
      <c r="F15" s="82" t="s">
        <v>732</v>
      </c>
      <c r="G15" s="167" t="s">
        <v>887</v>
      </c>
      <c r="H15" s="227">
        <v>69876</v>
      </c>
      <c r="I15" s="227">
        <v>2127</v>
      </c>
      <c r="J15" s="80" t="s">
        <v>1038</v>
      </c>
      <c r="K15" s="84">
        <v>1</v>
      </c>
      <c r="L15" s="84">
        <v>0</v>
      </c>
      <c r="M15" s="84">
        <v>2</v>
      </c>
      <c r="N15" s="84">
        <v>1</v>
      </c>
      <c r="O15" s="84">
        <v>22</v>
      </c>
      <c r="P15" s="84">
        <v>92</v>
      </c>
      <c r="Q15" s="84">
        <v>2</v>
      </c>
      <c r="R15" s="84">
        <v>1</v>
      </c>
      <c r="S15" s="84">
        <v>1</v>
      </c>
      <c r="T15" s="84">
        <v>0</v>
      </c>
      <c r="U15" s="84">
        <v>2</v>
      </c>
      <c r="V15" s="84">
        <v>0</v>
      </c>
      <c r="W15" s="84">
        <f t="shared" si="0"/>
        <v>124</v>
      </c>
      <c r="X15" s="84">
        <v>98</v>
      </c>
      <c r="Y15" s="84">
        <f t="shared" si="1"/>
        <v>222</v>
      </c>
      <c r="Z15" s="84" t="e">
        <f>VLOOKUP(F15,#REF!,24,FALSE)</f>
        <v>#REF!</v>
      </c>
      <c r="AA15" s="31">
        <v>87</v>
      </c>
    </row>
    <row r="16" spans="1:28" ht="28.5">
      <c r="A16" s="80">
        <v>15</v>
      </c>
      <c r="B16" s="82" t="s">
        <v>476</v>
      </c>
      <c r="C16" s="81" t="s">
        <v>794</v>
      </c>
      <c r="D16" s="80" t="s">
        <v>532</v>
      </c>
      <c r="E16" s="80" t="s">
        <v>686</v>
      </c>
      <c r="F16" s="82" t="s">
        <v>1148</v>
      </c>
      <c r="G16" s="167" t="s">
        <v>887</v>
      </c>
      <c r="H16" s="227">
        <v>69876</v>
      </c>
      <c r="I16" s="227">
        <v>2127</v>
      </c>
      <c r="J16" s="80" t="s">
        <v>1038</v>
      </c>
      <c r="K16" s="84">
        <v>9</v>
      </c>
      <c r="L16" s="84">
        <v>5</v>
      </c>
      <c r="M16" s="84">
        <v>18</v>
      </c>
      <c r="N16" s="84">
        <v>8</v>
      </c>
      <c r="O16" s="84">
        <v>5</v>
      </c>
      <c r="P16" s="84">
        <v>22</v>
      </c>
      <c r="Q16" s="84">
        <v>4</v>
      </c>
      <c r="R16" s="84">
        <v>2</v>
      </c>
      <c r="S16" s="84">
        <v>2</v>
      </c>
      <c r="T16" s="84">
        <v>6</v>
      </c>
      <c r="U16" s="84">
        <v>10</v>
      </c>
      <c r="V16" s="84">
        <v>5</v>
      </c>
      <c r="W16" s="84">
        <f t="shared" si="0"/>
        <v>96</v>
      </c>
      <c r="X16" s="84">
        <v>51</v>
      </c>
      <c r="Y16" s="84">
        <f t="shared" si="1"/>
        <v>147</v>
      </c>
      <c r="Z16" s="84" t="e">
        <f>VLOOKUP(F16,#REF!,24,FALSE)</f>
        <v>#REF!</v>
      </c>
      <c r="AA16" s="31">
        <v>87</v>
      </c>
    </row>
    <row r="17" spans="1:28" ht="29.25" thickBot="1">
      <c r="A17" s="80">
        <v>16</v>
      </c>
      <c r="B17" s="169" t="s">
        <v>1039</v>
      </c>
      <c r="C17" s="169" t="s">
        <v>1080</v>
      </c>
      <c r="D17" s="163" t="s">
        <v>532</v>
      </c>
      <c r="E17" s="163" t="s">
        <v>1081</v>
      </c>
      <c r="F17" s="170" t="s">
        <v>604</v>
      </c>
      <c r="G17" s="161" t="s">
        <v>502</v>
      </c>
      <c r="H17" s="227">
        <v>69876</v>
      </c>
      <c r="I17" s="227">
        <v>2127</v>
      </c>
      <c r="J17" s="163" t="s">
        <v>1038</v>
      </c>
      <c r="K17" s="106">
        <v>39</v>
      </c>
      <c r="L17" s="106">
        <v>54</v>
      </c>
      <c r="M17" s="106">
        <v>95</v>
      </c>
      <c r="N17" s="106">
        <v>34</v>
      </c>
      <c r="O17" s="106">
        <v>33</v>
      </c>
      <c r="P17" s="106">
        <v>40</v>
      </c>
      <c r="Q17" s="106">
        <v>31</v>
      </c>
      <c r="R17" s="106">
        <v>26</v>
      </c>
      <c r="S17" s="106">
        <v>34</v>
      </c>
      <c r="T17" s="106">
        <v>30</v>
      </c>
      <c r="U17" s="106">
        <v>27</v>
      </c>
      <c r="V17" s="106">
        <v>25</v>
      </c>
      <c r="W17" s="106">
        <f t="shared" si="0"/>
        <v>468</v>
      </c>
      <c r="X17" s="106">
        <v>213</v>
      </c>
      <c r="Y17" s="163">
        <f t="shared" si="1"/>
        <v>681</v>
      </c>
      <c r="Z17" s="163" t="e">
        <f>VLOOKUP(F17,#REF!,24,FALSE)</f>
        <v>#REF!</v>
      </c>
      <c r="AA17" s="162">
        <v>87</v>
      </c>
    </row>
    <row r="18" spans="1:28" s="110" customFormat="1" ht="21">
      <c r="A18" s="80">
        <v>17</v>
      </c>
      <c r="B18" s="164" t="s">
        <v>769</v>
      </c>
      <c r="C18" s="118" t="s">
        <v>770</v>
      </c>
      <c r="D18" s="119" t="s">
        <v>532</v>
      </c>
      <c r="E18" s="119" t="s">
        <v>762</v>
      </c>
      <c r="F18" s="118" t="s">
        <v>645</v>
      </c>
      <c r="G18" s="168" t="s">
        <v>888</v>
      </c>
      <c r="H18" s="227">
        <v>30837</v>
      </c>
      <c r="I18" s="227">
        <v>943</v>
      </c>
      <c r="J18" s="119" t="s">
        <v>1038</v>
      </c>
      <c r="K18" s="107">
        <v>0</v>
      </c>
      <c r="L18" s="84">
        <v>1</v>
      </c>
      <c r="M18" s="84">
        <v>1</v>
      </c>
      <c r="N18" s="172">
        <v>2</v>
      </c>
      <c r="O18" s="107">
        <v>21</v>
      </c>
      <c r="P18" s="84">
        <v>27</v>
      </c>
      <c r="Q18" s="107">
        <v>0</v>
      </c>
      <c r="R18" s="107">
        <v>0</v>
      </c>
      <c r="S18" s="84">
        <v>0</v>
      </c>
      <c r="T18" s="107">
        <v>1</v>
      </c>
      <c r="U18" s="107">
        <v>4</v>
      </c>
      <c r="V18" s="84">
        <v>0</v>
      </c>
      <c r="W18" s="107">
        <f t="shared" si="0"/>
        <v>57</v>
      </c>
      <c r="X18" s="84">
        <v>32</v>
      </c>
      <c r="Y18" s="84">
        <f t="shared" si="1"/>
        <v>89</v>
      </c>
      <c r="Z18" s="84" t="e">
        <f>VLOOKUP(F18,#REF!,24,FALSE)</f>
        <v>#REF!</v>
      </c>
      <c r="AA18" s="65">
        <v>39</v>
      </c>
    </row>
    <row r="19" spans="1:28" s="110" customFormat="1" ht="21">
      <c r="A19" s="80">
        <v>18</v>
      </c>
      <c r="B19" s="82" t="s">
        <v>1056</v>
      </c>
      <c r="C19" s="81" t="s">
        <v>454</v>
      </c>
      <c r="D19" s="80" t="s">
        <v>532</v>
      </c>
      <c r="E19" s="80" t="s">
        <v>1057</v>
      </c>
      <c r="F19" s="81" t="s">
        <v>104</v>
      </c>
      <c r="G19" s="168" t="s">
        <v>888</v>
      </c>
      <c r="H19" s="227">
        <v>30672</v>
      </c>
      <c r="I19" s="227">
        <v>939</v>
      </c>
      <c r="J19" s="80" t="s">
        <v>1038</v>
      </c>
      <c r="K19" s="84">
        <v>0</v>
      </c>
      <c r="L19" s="84">
        <v>0</v>
      </c>
      <c r="M19" s="84">
        <v>4</v>
      </c>
      <c r="N19" s="109">
        <v>3</v>
      </c>
      <c r="O19" s="84">
        <v>5</v>
      </c>
      <c r="P19" s="84">
        <v>31</v>
      </c>
      <c r="Q19" s="84">
        <v>5</v>
      </c>
      <c r="R19" s="84">
        <v>1</v>
      </c>
      <c r="S19" s="84">
        <v>9</v>
      </c>
      <c r="T19" s="84">
        <v>0</v>
      </c>
      <c r="U19" s="84">
        <v>4</v>
      </c>
      <c r="V19" s="84">
        <v>0</v>
      </c>
      <c r="W19" s="84">
        <f t="shared" si="0"/>
        <v>62</v>
      </c>
      <c r="X19" s="84">
        <v>50</v>
      </c>
      <c r="Y19" s="84">
        <f t="shared" si="1"/>
        <v>112</v>
      </c>
      <c r="Z19" s="84" t="e">
        <f>VLOOKUP(F19,#REF!,24,FALSE)</f>
        <v>#REF!</v>
      </c>
      <c r="AA19" s="31">
        <v>38</v>
      </c>
    </row>
    <row r="20" spans="1:28" s="110" customFormat="1" ht="21">
      <c r="A20" s="80">
        <v>19</v>
      </c>
      <c r="B20" s="82" t="s">
        <v>769</v>
      </c>
      <c r="C20" s="81" t="s">
        <v>1027</v>
      </c>
      <c r="D20" s="80" t="s">
        <v>532</v>
      </c>
      <c r="E20" s="80" t="s">
        <v>1126</v>
      </c>
      <c r="F20" s="81" t="s">
        <v>105</v>
      </c>
      <c r="G20" s="168" t="s">
        <v>888</v>
      </c>
      <c r="H20" s="227">
        <v>14271</v>
      </c>
      <c r="I20" s="227">
        <v>442</v>
      </c>
      <c r="J20" s="80" t="s">
        <v>1038</v>
      </c>
      <c r="K20" s="84">
        <v>2</v>
      </c>
      <c r="L20" s="84">
        <v>2</v>
      </c>
      <c r="M20" s="84">
        <v>1</v>
      </c>
      <c r="N20" s="109">
        <v>4</v>
      </c>
      <c r="O20" s="84">
        <v>37</v>
      </c>
      <c r="P20" s="84">
        <v>5</v>
      </c>
      <c r="Q20" s="84">
        <v>1</v>
      </c>
      <c r="R20" s="84">
        <v>0</v>
      </c>
      <c r="S20" s="84">
        <v>0</v>
      </c>
      <c r="T20" s="84">
        <v>1</v>
      </c>
      <c r="U20" s="84">
        <v>6</v>
      </c>
      <c r="V20" s="84">
        <v>1</v>
      </c>
      <c r="W20" s="84">
        <f t="shared" si="0"/>
        <v>60</v>
      </c>
      <c r="X20" s="84">
        <v>14</v>
      </c>
      <c r="Y20" s="84">
        <f t="shared" si="1"/>
        <v>74</v>
      </c>
      <c r="Z20" s="84" t="e">
        <f>VLOOKUP(F20,#REF!,24,FALSE)</f>
        <v>#REF!</v>
      </c>
      <c r="AA20" s="31">
        <v>18</v>
      </c>
    </row>
    <row r="21" spans="1:28" s="110" customFormat="1" ht="28.5">
      <c r="A21" s="80">
        <v>20</v>
      </c>
      <c r="B21" s="82" t="s">
        <v>1076</v>
      </c>
      <c r="C21" s="82" t="s">
        <v>1066</v>
      </c>
      <c r="D21" s="80" t="s">
        <v>532</v>
      </c>
      <c r="E21" s="80" t="s">
        <v>1125</v>
      </c>
      <c r="F21" s="83" t="s">
        <v>629</v>
      </c>
      <c r="G21" s="168" t="s">
        <v>888</v>
      </c>
      <c r="H21" s="227">
        <v>78819</v>
      </c>
      <c r="I21" s="227">
        <v>2397</v>
      </c>
      <c r="J21" s="80" t="s">
        <v>1038</v>
      </c>
      <c r="K21" s="84">
        <v>1</v>
      </c>
      <c r="L21" s="84">
        <v>0</v>
      </c>
      <c r="M21" s="84">
        <v>0</v>
      </c>
      <c r="N21" s="84">
        <v>3</v>
      </c>
      <c r="O21" s="84">
        <v>8</v>
      </c>
      <c r="P21" s="84">
        <v>6</v>
      </c>
      <c r="Q21" s="84">
        <v>0</v>
      </c>
      <c r="R21" s="84">
        <v>1</v>
      </c>
      <c r="S21" s="84">
        <v>0</v>
      </c>
      <c r="T21" s="84">
        <v>3</v>
      </c>
      <c r="U21" s="84">
        <v>4</v>
      </c>
      <c r="V21" s="84">
        <v>3</v>
      </c>
      <c r="W21" s="84">
        <f t="shared" si="0"/>
        <v>29</v>
      </c>
      <c r="X21" s="84">
        <v>17</v>
      </c>
      <c r="Y21" s="84">
        <f t="shared" si="1"/>
        <v>46</v>
      </c>
      <c r="Z21" s="84" t="e">
        <f>VLOOKUP(F21,#REF!,24,FALSE)</f>
        <v>#REF!</v>
      </c>
      <c r="AA21" s="31">
        <v>99</v>
      </c>
    </row>
    <row r="22" spans="1:28" s="110" customFormat="1" ht="28.5">
      <c r="A22" s="80">
        <v>21</v>
      </c>
      <c r="B22" s="82" t="s">
        <v>748</v>
      </c>
      <c r="C22" s="81" t="s">
        <v>764</v>
      </c>
      <c r="D22" s="80" t="s">
        <v>532</v>
      </c>
      <c r="E22" s="80" t="s">
        <v>1043</v>
      </c>
      <c r="F22" s="81" t="s">
        <v>506</v>
      </c>
      <c r="G22" s="168" t="s">
        <v>888</v>
      </c>
      <c r="H22" s="227">
        <v>72120</v>
      </c>
      <c r="I22" s="227">
        <v>2195</v>
      </c>
      <c r="J22" s="80" t="s">
        <v>1038</v>
      </c>
      <c r="K22" s="84">
        <v>4</v>
      </c>
      <c r="L22" s="84">
        <v>9</v>
      </c>
      <c r="M22" s="84">
        <v>9</v>
      </c>
      <c r="N22" s="84">
        <v>7</v>
      </c>
      <c r="O22" s="84">
        <v>12</v>
      </c>
      <c r="P22" s="84">
        <v>25</v>
      </c>
      <c r="Q22" s="84">
        <v>10</v>
      </c>
      <c r="R22" s="84">
        <v>11</v>
      </c>
      <c r="S22" s="84">
        <v>3</v>
      </c>
      <c r="T22" s="84">
        <v>4</v>
      </c>
      <c r="U22" s="84">
        <v>12</v>
      </c>
      <c r="V22" s="84">
        <v>38</v>
      </c>
      <c r="W22" s="84">
        <f t="shared" si="0"/>
        <v>144</v>
      </c>
      <c r="X22" s="84">
        <v>103</v>
      </c>
      <c r="Y22" s="84">
        <f t="shared" si="1"/>
        <v>247</v>
      </c>
      <c r="Z22" s="84" t="e">
        <f>VLOOKUP(F22,#REF!,24,FALSE)</f>
        <v>#REF!</v>
      </c>
      <c r="AA22" s="31">
        <v>90</v>
      </c>
    </row>
    <row r="23" spans="1:28" s="110" customFormat="1" ht="21">
      <c r="A23" s="80">
        <v>22</v>
      </c>
      <c r="B23" s="82" t="s">
        <v>374</v>
      </c>
      <c r="C23" s="81" t="s">
        <v>495</v>
      </c>
      <c r="D23" s="80" t="s">
        <v>532</v>
      </c>
      <c r="E23" s="80" t="s">
        <v>851</v>
      </c>
      <c r="F23" s="81" t="s">
        <v>802</v>
      </c>
      <c r="G23" s="168" t="s">
        <v>888</v>
      </c>
      <c r="H23" s="227">
        <v>51759</v>
      </c>
      <c r="I23" s="227">
        <v>1578</v>
      </c>
      <c r="J23" s="80" t="s">
        <v>1038</v>
      </c>
      <c r="K23" s="84">
        <v>3</v>
      </c>
      <c r="L23" s="84">
        <v>1</v>
      </c>
      <c r="M23" s="84">
        <v>1</v>
      </c>
      <c r="N23" s="109">
        <v>0</v>
      </c>
      <c r="O23" s="84">
        <v>10</v>
      </c>
      <c r="P23" s="84">
        <v>3</v>
      </c>
      <c r="Q23" s="84">
        <v>4</v>
      </c>
      <c r="R23" s="84">
        <v>3</v>
      </c>
      <c r="S23" s="84">
        <v>1</v>
      </c>
      <c r="T23" s="84">
        <v>0</v>
      </c>
      <c r="U23" s="84">
        <v>1</v>
      </c>
      <c r="V23" s="84">
        <v>1</v>
      </c>
      <c r="W23" s="84">
        <f t="shared" si="0"/>
        <v>28</v>
      </c>
      <c r="X23" s="84">
        <v>13</v>
      </c>
      <c r="Y23" s="84">
        <f t="shared" si="1"/>
        <v>41</v>
      </c>
      <c r="Z23" s="84" t="e">
        <f>VLOOKUP(F23,#REF!,24,FALSE)</f>
        <v>#REF!</v>
      </c>
      <c r="AA23" s="31">
        <v>65</v>
      </c>
    </row>
    <row r="24" spans="1:28" s="110" customFormat="1" ht="21.75" thickBot="1">
      <c r="A24" s="80">
        <v>23</v>
      </c>
      <c r="B24" s="169" t="s">
        <v>374</v>
      </c>
      <c r="C24" s="170" t="s">
        <v>451</v>
      </c>
      <c r="D24" s="163" t="s">
        <v>532</v>
      </c>
      <c r="E24" s="163" t="s">
        <v>861</v>
      </c>
      <c r="F24" s="165" t="s">
        <v>668</v>
      </c>
      <c r="G24" s="166" t="s">
        <v>888</v>
      </c>
      <c r="H24" s="227">
        <v>35853</v>
      </c>
      <c r="I24" s="227">
        <v>1095</v>
      </c>
      <c r="J24" s="163" t="s">
        <v>1038</v>
      </c>
      <c r="K24" s="106">
        <v>0</v>
      </c>
      <c r="L24" s="106">
        <v>2</v>
      </c>
      <c r="M24" s="106">
        <v>4</v>
      </c>
      <c r="N24" s="106">
        <v>0</v>
      </c>
      <c r="O24" s="106">
        <v>8</v>
      </c>
      <c r="P24" s="106">
        <v>1</v>
      </c>
      <c r="Q24" s="106">
        <v>0</v>
      </c>
      <c r="R24" s="106">
        <v>0</v>
      </c>
      <c r="S24" s="106">
        <v>5</v>
      </c>
      <c r="T24" s="106">
        <v>1</v>
      </c>
      <c r="U24" s="106">
        <v>0</v>
      </c>
      <c r="V24" s="106">
        <v>1</v>
      </c>
      <c r="W24" s="106">
        <f t="shared" si="0"/>
        <v>22</v>
      </c>
      <c r="X24" s="106">
        <v>8</v>
      </c>
      <c r="Y24" s="163">
        <f t="shared" si="1"/>
        <v>30</v>
      </c>
      <c r="Z24" s="163" t="e">
        <f>VLOOKUP(F24,#REF!,24,FALSE)</f>
        <v>#REF!</v>
      </c>
      <c r="AA24" s="162">
        <v>45</v>
      </c>
    </row>
    <row r="25" spans="1:28" s="110" customFormat="1" ht="21">
      <c r="A25" s="80">
        <v>24</v>
      </c>
      <c r="B25" s="164" t="s">
        <v>374</v>
      </c>
      <c r="C25" s="118" t="s">
        <v>879</v>
      </c>
      <c r="D25" s="119" t="s">
        <v>536</v>
      </c>
      <c r="E25" s="119" t="s">
        <v>880</v>
      </c>
      <c r="F25" s="118" t="s">
        <v>723</v>
      </c>
      <c r="G25" s="120" t="s">
        <v>651</v>
      </c>
      <c r="H25" s="227">
        <v>17307</v>
      </c>
      <c r="I25" s="227">
        <v>533</v>
      </c>
      <c r="J25" s="119" t="s">
        <v>1038</v>
      </c>
      <c r="K25" s="107">
        <v>0</v>
      </c>
      <c r="L25" s="84">
        <v>0</v>
      </c>
      <c r="M25" s="84">
        <v>3</v>
      </c>
      <c r="N25" s="172">
        <v>0</v>
      </c>
      <c r="O25" s="107">
        <v>7</v>
      </c>
      <c r="P25" s="84">
        <v>24</v>
      </c>
      <c r="Q25" s="107">
        <v>0</v>
      </c>
      <c r="R25" s="107">
        <v>1</v>
      </c>
      <c r="S25" s="84">
        <v>0</v>
      </c>
      <c r="T25" s="107">
        <v>1</v>
      </c>
      <c r="U25" s="107">
        <v>0</v>
      </c>
      <c r="V25" s="84">
        <v>0</v>
      </c>
      <c r="W25" s="107">
        <f t="shared" si="0"/>
        <v>36</v>
      </c>
      <c r="X25" s="84">
        <v>26</v>
      </c>
      <c r="Y25" s="84">
        <f t="shared" si="1"/>
        <v>62</v>
      </c>
      <c r="Z25" s="84" t="e">
        <f>VLOOKUP(F25,#REF!,24,FALSE)</f>
        <v>#REF!</v>
      </c>
      <c r="AA25" s="65">
        <v>22</v>
      </c>
    </row>
    <row r="26" spans="1:28" s="110" customFormat="1" ht="28.5">
      <c r="A26" s="80">
        <v>25</v>
      </c>
      <c r="B26" s="82" t="s">
        <v>748</v>
      </c>
      <c r="C26" s="81" t="s">
        <v>531</v>
      </c>
      <c r="D26" s="80" t="s">
        <v>532</v>
      </c>
      <c r="E26" s="80" t="s">
        <v>1044</v>
      </c>
      <c r="F26" s="81" t="s">
        <v>78</v>
      </c>
      <c r="G26" s="120" t="s">
        <v>651</v>
      </c>
      <c r="H26" s="227">
        <v>126306</v>
      </c>
      <c r="I26" s="227">
        <v>3837</v>
      </c>
      <c r="J26" s="80" t="s">
        <v>1038</v>
      </c>
      <c r="K26" s="84">
        <v>1</v>
      </c>
      <c r="L26" s="84">
        <v>1</v>
      </c>
      <c r="M26" s="84">
        <v>6</v>
      </c>
      <c r="N26" s="84">
        <v>3</v>
      </c>
      <c r="O26" s="84">
        <v>5</v>
      </c>
      <c r="P26" s="84">
        <v>5</v>
      </c>
      <c r="Q26" s="84">
        <v>0</v>
      </c>
      <c r="R26" s="84">
        <v>0</v>
      </c>
      <c r="S26" s="84">
        <v>2</v>
      </c>
      <c r="T26" s="84">
        <v>3</v>
      </c>
      <c r="U26" s="84">
        <v>4</v>
      </c>
      <c r="V26" s="84">
        <v>0</v>
      </c>
      <c r="W26" s="84">
        <f t="shared" si="0"/>
        <v>30</v>
      </c>
      <c r="X26" s="84">
        <v>14</v>
      </c>
      <c r="Y26" s="84">
        <f t="shared" si="1"/>
        <v>44</v>
      </c>
      <c r="Z26" s="84" t="e">
        <f>VLOOKUP(F26,#REF!,24,FALSE)</f>
        <v>#REF!</v>
      </c>
      <c r="AA26" s="31">
        <v>158</v>
      </c>
    </row>
    <row r="27" spans="1:28" s="110" customFormat="1" ht="21">
      <c r="A27" s="80">
        <v>26</v>
      </c>
      <c r="B27" s="82" t="s">
        <v>769</v>
      </c>
      <c r="C27" s="81" t="s">
        <v>1027</v>
      </c>
      <c r="D27" s="80" t="s">
        <v>532</v>
      </c>
      <c r="E27" s="80" t="s">
        <v>763</v>
      </c>
      <c r="F27" s="81" t="s">
        <v>1141</v>
      </c>
      <c r="G27" s="120" t="s">
        <v>651</v>
      </c>
      <c r="H27" s="227">
        <v>62682</v>
      </c>
      <c r="I27" s="227">
        <v>1908</v>
      </c>
      <c r="J27" s="80" t="s">
        <v>1038</v>
      </c>
      <c r="K27" s="84">
        <v>1</v>
      </c>
      <c r="L27" s="84">
        <v>3</v>
      </c>
      <c r="M27" s="84">
        <v>6</v>
      </c>
      <c r="N27" s="109">
        <v>3</v>
      </c>
      <c r="O27" s="84">
        <v>39</v>
      </c>
      <c r="P27" s="84">
        <v>12</v>
      </c>
      <c r="Q27" s="84">
        <v>2</v>
      </c>
      <c r="R27" s="84">
        <v>0</v>
      </c>
      <c r="S27" s="84">
        <v>1</v>
      </c>
      <c r="T27" s="84">
        <v>8</v>
      </c>
      <c r="U27" s="84">
        <v>11</v>
      </c>
      <c r="V27" s="84">
        <v>7</v>
      </c>
      <c r="W27" s="84">
        <f t="shared" si="0"/>
        <v>93</v>
      </c>
      <c r="X27" s="84">
        <v>41</v>
      </c>
      <c r="Y27" s="84">
        <f t="shared" si="1"/>
        <v>134</v>
      </c>
      <c r="Z27" s="84" t="e">
        <f>VLOOKUP(F27,#REF!,24,FALSE)</f>
        <v>#REF!</v>
      </c>
      <c r="AA27" s="31">
        <v>78</v>
      </c>
    </row>
    <row r="28" spans="1:28" s="110" customFormat="1" ht="21">
      <c r="A28" s="80">
        <v>27</v>
      </c>
      <c r="B28" s="82" t="s">
        <v>689</v>
      </c>
      <c r="C28" s="81" t="s">
        <v>454</v>
      </c>
      <c r="D28" s="80" t="s">
        <v>532</v>
      </c>
      <c r="E28" s="80" t="s">
        <v>766</v>
      </c>
      <c r="F28" s="83" t="s">
        <v>79</v>
      </c>
      <c r="G28" s="120" t="s">
        <v>651</v>
      </c>
      <c r="H28" s="227">
        <v>35457</v>
      </c>
      <c r="I28" s="227">
        <v>1084</v>
      </c>
      <c r="J28" s="80" t="s">
        <v>1038</v>
      </c>
      <c r="K28" s="84">
        <v>7</v>
      </c>
      <c r="L28" s="84">
        <v>0</v>
      </c>
      <c r="M28" s="84">
        <v>6</v>
      </c>
      <c r="N28" s="84">
        <v>0</v>
      </c>
      <c r="O28" s="84">
        <v>3</v>
      </c>
      <c r="P28" s="84">
        <v>5</v>
      </c>
      <c r="Q28" s="84">
        <v>0</v>
      </c>
      <c r="R28" s="84">
        <v>10</v>
      </c>
      <c r="S28" s="84">
        <v>5</v>
      </c>
      <c r="T28" s="84">
        <v>0</v>
      </c>
      <c r="U28" s="84">
        <v>7</v>
      </c>
      <c r="V28" s="84">
        <v>0</v>
      </c>
      <c r="W28" s="84">
        <f t="shared" si="0"/>
        <v>43</v>
      </c>
      <c r="X28" s="84">
        <v>27</v>
      </c>
      <c r="Y28" s="84">
        <f t="shared" si="1"/>
        <v>70</v>
      </c>
      <c r="Z28" s="194">
        <v>43</v>
      </c>
      <c r="AA28" s="31">
        <v>44</v>
      </c>
      <c r="AB28" s="174"/>
    </row>
    <row r="29" spans="1:28" s="110" customFormat="1" ht="21">
      <c r="A29" s="80">
        <v>28</v>
      </c>
      <c r="B29" s="82" t="s">
        <v>769</v>
      </c>
      <c r="C29" s="81" t="s">
        <v>697</v>
      </c>
      <c r="D29" s="80" t="s">
        <v>532</v>
      </c>
      <c r="E29" s="80" t="s">
        <v>695</v>
      </c>
      <c r="F29" s="81" t="s">
        <v>1089</v>
      </c>
      <c r="G29" s="120" t="s">
        <v>651</v>
      </c>
      <c r="H29" s="227">
        <v>6483</v>
      </c>
      <c r="I29" s="227">
        <v>206</v>
      </c>
      <c r="J29" s="80" t="s">
        <v>1038</v>
      </c>
      <c r="K29" s="84">
        <v>0</v>
      </c>
      <c r="L29" s="84">
        <v>0</v>
      </c>
      <c r="M29" s="84">
        <v>1</v>
      </c>
      <c r="N29" s="109">
        <v>2</v>
      </c>
      <c r="O29" s="84">
        <v>24</v>
      </c>
      <c r="P29" s="84">
        <v>0</v>
      </c>
      <c r="Q29" s="84">
        <v>0</v>
      </c>
      <c r="R29" s="84">
        <v>3</v>
      </c>
      <c r="S29" s="84">
        <v>0</v>
      </c>
      <c r="T29" s="84">
        <v>2</v>
      </c>
      <c r="U29" s="84">
        <v>3</v>
      </c>
      <c r="V29" s="84">
        <v>2</v>
      </c>
      <c r="W29" s="84">
        <f t="shared" si="0"/>
        <v>37</v>
      </c>
      <c r="X29" s="84">
        <v>10</v>
      </c>
      <c r="Y29" s="84">
        <f t="shared" si="1"/>
        <v>47</v>
      </c>
      <c r="Z29" s="84" t="e">
        <f>VLOOKUP(F29,#REF!,24,FALSE)</f>
        <v>#REF!</v>
      </c>
      <c r="AA29" s="31">
        <v>8</v>
      </c>
    </row>
    <row r="30" spans="1:28" s="110" customFormat="1" ht="21">
      <c r="A30" s="80">
        <v>29</v>
      </c>
      <c r="B30" s="82" t="s">
        <v>769</v>
      </c>
      <c r="C30" s="81" t="s">
        <v>1027</v>
      </c>
      <c r="D30" s="80" t="s">
        <v>532</v>
      </c>
      <c r="E30" s="80" t="s">
        <v>1128</v>
      </c>
      <c r="F30" s="81" t="s">
        <v>1090</v>
      </c>
      <c r="G30" s="120" t="s">
        <v>651</v>
      </c>
      <c r="H30" s="227">
        <v>41133</v>
      </c>
      <c r="I30" s="227">
        <v>1256</v>
      </c>
      <c r="J30" s="80" t="s">
        <v>1038</v>
      </c>
      <c r="K30" s="84">
        <v>1</v>
      </c>
      <c r="L30" s="84">
        <v>1</v>
      </c>
      <c r="M30" s="84">
        <v>1</v>
      </c>
      <c r="N30" s="109">
        <v>6</v>
      </c>
      <c r="O30" s="84">
        <v>17</v>
      </c>
      <c r="P30" s="84">
        <v>3</v>
      </c>
      <c r="Q30" s="84">
        <v>0</v>
      </c>
      <c r="R30" s="84">
        <v>6</v>
      </c>
      <c r="S30" s="84">
        <v>0</v>
      </c>
      <c r="T30" s="84">
        <v>4</v>
      </c>
      <c r="U30" s="84">
        <v>8</v>
      </c>
      <c r="V30" s="84">
        <v>5</v>
      </c>
      <c r="W30" s="84">
        <f t="shared" si="0"/>
        <v>52</v>
      </c>
      <c r="X30" s="84">
        <v>26</v>
      </c>
      <c r="Y30" s="84">
        <f t="shared" si="1"/>
        <v>78</v>
      </c>
      <c r="Z30" s="84" t="e">
        <f>VLOOKUP(F30,#REF!,24,FALSE)</f>
        <v>#REF!</v>
      </c>
      <c r="AA30" s="31">
        <v>51</v>
      </c>
    </row>
    <row r="31" spans="1:28" s="110" customFormat="1" ht="32.25" thickBot="1">
      <c r="A31" s="80">
        <v>30</v>
      </c>
      <c r="B31" s="169" t="s">
        <v>1076</v>
      </c>
      <c r="C31" s="169" t="s">
        <v>806</v>
      </c>
      <c r="D31" s="163" t="s">
        <v>532</v>
      </c>
      <c r="E31" s="163" t="s">
        <v>780</v>
      </c>
      <c r="F31" s="170" t="s">
        <v>892</v>
      </c>
      <c r="G31" s="175" t="s">
        <v>652</v>
      </c>
      <c r="H31" s="227">
        <v>58260</v>
      </c>
      <c r="I31" s="227">
        <v>1775</v>
      </c>
      <c r="J31" s="163" t="s">
        <v>1038</v>
      </c>
      <c r="K31" s="106">
        <v>0</v>
      </c>
      <c r="L31" s="106">
        <v>0</v>
      </c>
      <c r="M31" s="106">
        <v>9</v>
      </c>
      <c r="N31" s="171">
        <v>3</v>
      </c>
      <c r="O31" s="106">
        <v>118</v>
      </c>
      <c r="P31" s="106">
        <v>35</v>
      </c>
      <c r="Q31" s="106">
        <v>0</v>
      </c>
      <c r="R31" s="106">
        <v>6</v>
      </c>
      <c r="S31" s="106">
        <v>4</v>
      </c>
      <c r="T31" s="106">
        <v>1</v>
      </c>
      <c r="U31" s="106">
        <v>3</v>
      </c>
      <c r="V31" s="106">
        <v>5</v>
      </c>
      <c r="W31" s="106">
        <f t="shared" si="0"/>
        <v>184</v>
      </c>
      <c r="X31" s="106">
        <v>54</v>
      </c>
      <c r="Y31" s="163">
        <f t="shared" si="1"/>
        <v>238</v>
      </c>
      <c r="Z31" s="163" t="e">
        <f>VLOOKUP(F31,#REF!,24,FALSE)</f>
        <v>#REF!</v>
      </c>
      <c r="AA31" s="162">
        <v>73</v>
      </c>
    </row>
    <row r="32" spans="1:28" s="110" customFormat="1">
      <c r="A32" s="80">
        <v>31</v>
      </c>
      <c r="B32" s="164" t="s">
        <v>769</v>
      </c>
      <c r="C32" s="118" t="s">
        <v>1049</v>
      </c>
      <c r="D32" s="119" t="s">
        <v>532</v>
      </c>
      <c r="E32" s="119" t="s">
        <v>519</v>
      </c>
      <c r="F32" s="118" t="s">
        <v>1091</v>
      </c>
      <c r="G32" s="120" t="s">
        <v>1050</v>
      </c>
      <c r="H32" s="227">
        <v>46677</v>
      </c>
      <c r="I32" s="227">
        <v>1424</v>
      </c>
      <c r="J32" s="119" t="s">
        <v>1038</v>
      </c>
      <c r="K32" s="107">
        <v>8</v>
      </c>
      <c r="L32" s="84">
        <v>1</v>
      </c>
      <c r="M32" s="84">
        <v>4</v>
      </c>
      <c r="N32" s="172">
        <v>49</v>
      </c>
      <c r="O32" s="107">
        <v>24</v>
      </c>
      <c r="P32" s="84">
        <v>21</v>
      </c>
      <c r="Q32" s="107">
        <v>3</v>
      </c>
      <c r="R32" s="107">
        <v>1</v>
      </c>
      <c r="S32" s="84">
        <v>1</v>
      </c>
      <c r="T32" s="107">
        <v>1</v>
      </c>
      <c r="U32" s="107">
        <v>9</v>
      </c>
      <c r="V32" s="84">
        <v>2</v>
      </c>
      <c r="W32" s="107">
        <f t="shared" si="0"/>
        <v>124</v>
      </c>
      <c r="X32" s="84">
        <v>38</v>
      </c>
      <c r="Y32" s="84">
        <f t="shared" si="1"/>
        <v>162</v>
      </c>
      <c r="Z32" s="84" t="e">
        <f>VLOOKUP(F32,#REF!,24,FALSE)</f>
        <v>#REF!</v>
      </c>
      <c r="AA32" s="65">
        <v>58</v>
      </c>
    </row>
    <row r="33" spans="1:28" s="110" customFormat="1" ht="21">
      <c r="A33" s="80">
        <v>32</v>
      </c>
      <c r="B33" s="82" t="s">
        <v>670</v>
      </c>
      <c r="C33" s="81" t="s">
        <v>1129</v>
      </c>
      <c r="D33" s="80" t="s">
        <v>532</v>
      </c>
      <c r="E33" s="80" t="s">
        <v>1130</v>
      </c>
      <c r="F33" s="81" t="s">
        <v>933</v>
      </c>
      <c r="G33" s="120" t="s">
        <v>866</v>
      </c>
      <c r="H33" s="227">
        <v>58062</v>
      </c>
      <c r="I33" s="227">
        <v>1769</v>
      </c>
      <c r="J33" s="80" t="s">
        <v>1038</v>
      </c>
      <c r="K33" s="84">
        <v>21</v>
      </c>
      <c r="L33" s="84">
        <v>4</v>
      </c>
      <c r="M33" s="84">
        <v>38</v>
      </c>
      <c r="N33" s="109">
        <v>22</v>
      </c>
      <c r="O33" s="84">
        <v>37</v>
      </c>
      <c r="P33" s="84">
        <v>13</v>
      </c>
      <c r="Q33" s="84">
        <v>2</v>
      </c>
      <c r="R33" s="84">
        <v>11</v>
      </c>
      <c r="S33" s="84">
        <v>9</v>
      </c>
      <c r="T33" s="84">
        <v>60</v>
      </c>
      <c r="U33" s="84">
        <v>33</v>
      </c>
      <c r="V33" s="84">
        <v>1</v>
      </c>
      <c r="W33" s="84">
        <f t="shared" si="0"/>
        <v>251</v>
      </c>
      <c r="X33" s="84">
        <v>129</v>
      </c>
      <c r="Y33" s="84">
        <f t="shared" si="1"/>
        <v>380</v>
      </c>
      <c r="Z33" s="84" t="e">
        <f>VLOOKUP(F33,#REF!,24,FALSE)</f>
        <v>#REF!</v>
      </c>
      <c r="AA33" s="31">
        <v>73</v>
      </c>
    </row>
    <row r="34" spans="1:28" s="110" customFormat="1">
      <c r="A34" s="80">
        <v>33</v>
      </c>
      <c r="B34" s="82" t="s">
        <v>769</v>
      </c>
      <c r="C34" s="81" t="s">
        <v>764</v>
      </c>
      <c r="D34" s="80" t="s">
        <v>532</v>
      </c>
      <c r="E34" s="80" t="s">
        <v>517</v>
      </c>
      <c r="F34" s="81" t="s">
        <v>80</v>
      </c>
      <c r="G34" s="120" t="s">
        <v>1071</v>
      </c>
      <c r="H34" s="227">
        <v>15525</v>
      </c>
      <c r="I34" s="227">
        <v>480</v>
      </c>
      <c r="J34" s="80" t="s">
        <v>1038</v>
      </c>
      <c r="K34" s="84">
        <v>0</v>
      </c>
      <c r="L34" s="84">
        <v>1</v>
      </c>
      <c r="M34" s="84">
        <v>1</v>
      </c>
      <c r="N34" s="109">
        <v>1</v>
      </c>
      <c r="O34" s="84">
        <v>23</v>
      </c>
      <c r="P34" s="84">
        <v>4</v>
      </c>
      <c r="Q34" s="84">
        <v>2</v>
      </c>
      <c r="R34" s="84">
        <v>0</v>
      </c>
      <c r="S34" s="84">
        <v>1</v>
      </c>
      <c r="T34" s="84">
        <v>0</v>
      </c>
      <c r="U34" s="84">
        <v>5</v>
      </c>
      <c r="V34" s="84">
        <v>0</v>
      </c>
      <c r="W34" s="84">
        <f t="shared" ref="W34:W62" si="2">SUM(K34:V34)</f>
        <v>38</v>
      </c>
      <c r="X34" s="84">
        <v>12</v>
      </c>
      <c r="Y34" s="84">
        <f t="shared" ref="Y34:Y62" si="3">SUM(W34:X34)</f>
        <v>50</v>
      </c>
      <c r="Z34" s="84" t="e">
        <f>VLOOKUP(F34,#REF!,24,FALSE)</f>
        <v>#REF!</v>
      </c>
      <c r="AA34" s="31">
        <v>19</v>
      </c>
    </row>
    <row r="35" spans="1:28" s="110" customFormat="1" ht="21">
      <c r="A35" s="80">
        <v>34</v>
      </c>
      <c r="B35" s="82" t="s">
        <v>476</v>
      </c>
      <c r="C35" s="81" t="s">
        <v>380</v>
      </c>
      <c r="D35" s="80" t="s">
        <v>532</v>
      </c>
      <c r="E35" s="80" t="s">
        <v>694</v>
      </c>
      <c r="F35" s="81" t="s">
        <v>81</v>
      </c>
      <c r="G35" s="120" t="s">
        <v>653</v>
      </c>
      <c r="H35" s="227">
        <v>15525</v>
      </c>
      <c r="I35" s="227">
        <v>480</v>
      </c>
      <c r="J35" s="80" t="s">
        <v>1038</v>
      </c>
      <c r="K35" s="84">
        <v>0</v>
      </c>
      <c r="L35" s="84">
        <v>0</v>
      </c>
      <c r="M35" s="84">
        <v>8</v>
      </c>
      <c r="N35" s="109">
        <v>11</v>
      </c>
      <c r="O35" s="84">
        <v>18</v>
      </c>
      <c r="P35" s="84">
        <v>15</v>
      </c>
      <c r="Q35" s="84">
        <v>0</v>
      </c>
      <c r="R35" s="84">
        <v>0</v>
      </c>
      <c r="S35" s="84">
        <v>0</v>
      </c>
      <c r="T35" s="84">
        <v>0</v>
      </c>
      <c r="U35" s="84">
        <v>5</v>
      </c>
      <c r="V35" s="84">
        <v>0</v>
      </c>
      <c r="W35" s="84">
        <f t="shared" si="2"/>
        <v>57</v>
      </c>
      <c r="X35" s="84">
        <v>20</v>
      </c>
      <c r="Y35" s="84">
        <f t="shared" si="3"/>
        <v>77</v>
      </c>
      <c r="Z35" s="84" t="e">
        <f>VLOOKUP(F35,#REF!,24,FALSE)</f>
        <v>#REF!</v>
      </c>
      <c r="AA35" s="31">
        <v>19</v>
      </c>
    </row>
    <row r="36" spans="1:28" s="110" customFormat="1" ht="15" thickBot="1">
      <c r="A36" s="80">
        <v>35</v>
      </c>
      <c r="B36" s="82" t="s">
        <v>769</v>
      </c>
      <c r="C36" s="81" t="s">
        <v>874</v>
      </c>
      <c r="D36" s="80" t="s">
        <v>536</v>
      </c>
      <c r="E36" s="80" t="s">
        <v>875</v>
      </c>
      <c r="F36" s="81" t="s">
        <v>106</v>
      </c>
      <c r="G36" s="175" t="s">
        <v>865</v>
      </c>
      <c r="H36" s="227">
        <v>222600</v>
      </c>
      <c r="I36" s="227">
        <v>6755</v>
      </c>
      <c r="J36" s="80" t="s">
        <v>1038</v>
      </c>
      <c r="K36" s="84">
        <v>2</v>
      </c>
      <c r="L36" s="84">
        <v>3</v>
      </c>
      <c r="M36" s="84">
        <v>4</v>
      </c>
      <c r="N36" s="109">
        <v>9</v>
      </c>
      <c r="O36" s="84">
        <v>22</v>
      </c>
      <c r="P36" s="84">
        <v>157</v>
      </c>
      <c r="Q36" s="84">
        <v>4</v>
      </c>
      <c r="R36" s="106">
        <v>0</v>
      </c>
      <c r="S36" s="106">
        <v>9</v>
      </c>
      <c r="T36" s="84">
        <v>0</v>
      </c>
      <c r="U36" s="84">
        <v>2</v>
      </c>
      <c r="V36" s="106">
        <v>0</v>
      </c>
      <c r="W36" s="106">
        <f t="shared" si="2"/>
        <v>212</v>
      </c>
      <c r="X36" s="106">
        <v>172</v>
      </c>
      <c r="Y36" s="163">
        <f t="shared" si="3"/>
        <v>384</v>
      </c>
      <c r="Z36" s="163" t="e">
        <f>VLOOKUP(F36,#REF!,24,FALSE)</f>
        <v>#REF!</v>
      </c>
      <c r="AA36" s="31">
        <v>278</v>
      </c>
    </row>
    <row r="37" spans="1:28" s="110" customFormat="1" ht="21.75" thickBot="1">
      <c r="A37" s="80">
        <v>36</v>
      </c>
      <c r="B37" s="176" t="s">
        <v>769</v>
      </c>
      <c r="C37" s="177" t="s">
        <v>770</v>
      </c>
      <c r="D37" s="178" t="s">
        <v>532</v>
      </c>
      <c r="E37" s="178" t="s">
        <v>1040</v>
      </c>
      <c r="F37" s="177" t="s">
        <v>107</v>
      </c>
      <c r="G37" s="175" t="s">
        <v>457</v>
      </c>
      <c r="H37" s="227">
        <v>22455</v>
      </c>
      <c r="I37" s="227">
        <v>690</v>
      </c>
      <c r="J37" s="178" t="s">
        <v>1038</v>
      </c>
      <c r="K37" s="108">
        <v>0</v>
      </c>
      <c r="L37" s="108">
        <v>0</v>
      </c>
      <c r="M37" s="108">
        <v>0</v>
      </c>
      <c r="N37" s="179">
        <v>1</v>
      </c>
      <c r="O37" s="108">
        <v>22</v>
      </c>
      <c r="P37" s="108">
        <v>1</v>
      </c>
      <c r="Q37" s="108">
        <v>0</v>
      </c>
      <c r="R37" s="108">
        <v>0</v>
      </c>
      <c r="S37" s="106">
        <v>0</v>
      </c>
      <c r="T37" s="108">
        <v>2</v>
      </c>
      <c r="U37" s="108">
        <v>1</v>
      </c>
      <c r="V37" s="108">
        <v>0</v>
      </c>
      <c r="W37" s="108">
        <f t="shared" si="2"/>
        <v>27</v>
      </c>
      <c r="X37" s="108">
        <v>4</v>
      </c>
      <c r="Y37" s="163">
        <f t="shared" si="3"/>
        <v>31</v>
      </c>
      <c r="Z37" s="163" t="e">
        <f>VLOOKUP(F37,#REF!,24,FALSE)</f>
        <v>#REF!</v>
      </c>
      <c r="AA37" s="66">
        <v>28</v>
      </c>
    </row>
    <row r="38" spans="1:28" s="110" customFormat="1" ht="21">
      <c r="A38" s="80">
        <v>37</v>
      </c>
      <c r="B38" s="164" t="s">
        <v>769</v>
      </c>
      <c r="C38" s="118" t="s">
        <v>813</v>
      </c>
      <c r="D38" s="119" t="s">
        <v>532</v>
      </c>
      <c r="E38" s="119" t="s">
        <v>761</v>
      </c>
      <c r="F38" s="118" t="s">
        <v>82</v>
      </c>
      <c r="G38" s="120" t="s">
        <v>654</v>
      </c>
      <c r="H38" s="227">
        <v>67632</v>
      </c>
      <c r="I38" s="227">
        <v>2058</v>
      </c>
      <c r="J38" s="119" t="s">
        <v>1038</v>
      </c>
      <c r="K38" s="107">
        <v>1</v>
      </c>
      <c r="L38" s="84">
        <v>0</v>
      </c>
      <c r="M38" s="84">
        <v>0</v>
      </c>
      <c r="N38" s="172">
        <v>4</v>
      </c>
      <c r="O38" s="107">
        <v>24</v>
      </c>
      <c r="P38" s="84">
        <v>1</v>
      </c>
      <c r="Q38" s="107">
        <v>4</v>
      </c>
      <c r="R38" s="107">
        <v>2</v>
      </c>
      <c r="S38" s="84">
        <v>1</v>
      </c>
      <c r="T38" s="107">
        <v>0</v>
      </c>
      <c r="U38" s="107">
        <v>12</v>
      </c>
      <c r="V38" s="84">
        <v>0</v>
      </c>
      <c r="W38" s="107">
        <f t="shared" si="2"/>
        <v>49</v>
      </c>
      <c r="X38" s="84">
        <v>20</v>
      </c>
      <c r="Y38" s="84">
        <f t="shared" si="3"/>
        <v>69</v>
      </c>
      <c r="Z38" s="84" t="e">
        <f>VLOOKUP(F38,#REF!,24,FALSE)</f>
        <v>#REF!</v>
      </c>
      <c r="AA38" s="65">
        <v>85</v>
      </c>
    </row>
    <row r="39" spans="1:28" s="110" customFormat="1" ht="57">
      <c r="A39" s="80">
        <v>38</v>
      </c>
      <c r="B39" s="82" t="s">
        <v>1029</v>
      </c>
      <c r="C39" s="82" t="s">
        <v>483</v>
      </c>
      <c r="D39" s="80" t="s">
        <v>532</v>
      </c>
      <c r="E39" s="80" t="s">
        <v>1069</v>
      </c>
      <c r="F39" s="81" t="s">
        <v>1142</v>
      </c>
      <c r="G39" s="120" t="s">
        <v>655</v>
      </c>
      <c r="H39" s="227">
        <v>224151</v>
      </c>
      <c r="I39" s="227">
        <v>6802</v>
      </c>
      <c r="J39" s="80" t="s">
        <v>1038</v>
      </c>
      <c r="K39" s="84">
        <v>1</v>
      </c>
      <c r="L39" s="84">
        <v>0</v>
      </c>
      <c r="M39" s="84">
        <v>5</v>
      </c>
      <c r="N39" s="109">
        <v>2</v>
      </c>
      <c r="O39" s="84">
        <v>4</v>
      </c>
      <c r="P39" s="84">
        <v>7</v>
      </c>
      <c r="Q39" s="84">
        <v>2</v>
      </c>
      <c r="R39" s="84">
        <v>7</v>
      </c>
      <c r="S39" s="84">
        <v>1</v>
      </c>
      <c r="T39" s="84">
        <v>0</v>
      </c>
      <c r="U39" s="84">
        <v>6</v>
      </c>
      <c r="V39" s="84">
        <v>3</v>
      </c>
      <c r="W39" s="84">
        <f t="shared" si="2"/>
        <v>38</v>
      </c>
      <c r="X39" s="84">
        <v>26</v>
      </c>
      <c r="Y39" s="84">
        <f t="shared" si="3"/>
        <v>64</v>
      </c>
      <c r="Z39" s="84" t="e">
        <f>VLOOKUP(F39,#REF!,24,FALSE)</f>
        <v>#REF!</v>
      </c>
      <c r="AA39" s="31">
        <v>280</v>
      </c>
    </row>
    <row r="40" spans="1:28" s="110" customFormat="1" ht="42.75" thickBot="1">
      <c r="A40" s="80">
        <v>39</v>
      </c>
      <c r="B40" s="169" t="s">
        <v>769</v>
      </c>
      <c r="C40" s="170" t="s">
        <v>378</v>
      </c>
      <c r="D40" s="163" t="s">
        <v>532</v>
      </c>
      <c r="E40" s="163" t="s">
        <v>379</v>
      </c>
      <c r="F40" s="170" t="s">
        <v>83</v>
      </c>
      <c r="G40" s="175" t="s">
        <v>820</v>
      </c>
      <c r="H40" s="227">
        <v>30936</v>
      </c>
      <c r="I40" s="227">
        <v>947</v>
      </c>
      <c r="J40" s="163" t="s">
        <v>1038</v>
      </c>
      <c r="K40" s="106">
        <v>0</v>
      </c>
      <c r="L40" s="106">
        <v>0</v>
      </c>
      <c r="M40" s="106">
        <v>0</v>
      </c>
      <c r="N40" s="171">
        <v>1</v>
      </c>
      <c r="O40" s="106">
        <v>2</v>
      </c>
      <c r="P40" s="106">
        <v>1</v>
      </c>
      <c r="Q40" s="106">
        <v>4</v>
      </c>
      <c r="R40" s="106">
        <v>26</v>
      </c>
      <c r="S40" s="106">
        <v>0</v>
      </c>
      <c r="T40" s="106">
        <v>0</v>
      </c>
      <c r="U40" s="106">
        <v>4</v>
      </c>
      <c r="V40" s="106">
        <v>0</v>
      </c>
      <c r="W40" s="106">
        <f t="shared" si="2"/>
        <v>38</v>
      </c>
      <c r="X40" s="106">
        <v>35</v>
      </c>
      <c r="Y40" s="84">
        <f t="shared" si="3"/>
        <v>73</v>
      </c>
      <c r="Z40" s="163" t="e">
        <f>VLOOKUP(F40,#REF!,24,FALSE)</f>
        <v>#REF!</v>
      </c>
      <c r="AA40" s="162">
        <v>39</v>
      </c>
    </row>
    <row r="41" spans="1:28" s="110" customFormat="1" ht="36" thickBot="1">
      <c r="A41" s="80">
        <v>40</v>
      </c>
      <c r="B41" s="176" t="s">
        <v>1029</v>
      </c>
      <c r="C41" s="177" t="s">
        <v>495</v>
      </c>
      <c r="D41" s="200" t="s">
        <v>554</v>
      </c>
      <c r="E41" s="178" t="s">
        <v>793</v>
      </c>
      <c r="F41" s="177" t="s">
        <v>84</v>
      </c>
      <c r="G41" s="175" t="s">
        <v>821</v>
      </c>
      <c r="H41" s="227">
        <v>18825</v>
      </c>
      <c r="I41" s="227">
        <v>580</v>
      </c>
      <c r="J41" s="178" t="s">
        <v>1038</v>
      </c>
      <c r="K41" s="108">
        <v>0</v>
      </c>
      <c r="L41" s="106">
        <v>8</v>
      </c>
      <c r="M41" s="106">
        <v>4</v>
      </c>
      <c r="N41" s="179">
        <v>5</v>
      </c>
      <c r="O41" s="108">
        <v>6</v>
      </c>
      <c r="P41" s="106">
        <v>11</v>
      </c>
      <c r="Q41" s="108">
        <v>2</v>
      </c>
      <c r="R41" s="108">
        <v>3</v>
      </c>
      <c r="S41" s="106">
        <v>2</v>
      </c>
      <c r="T41" s="108">
        <v>2</v>
      </c>
      <c r="U41" s="108">
        <v>3</v>
      </c>
      <c r="V41" s="108">
        <v>0</v>
      </c>
      <c r="W41" s="108">
        <f t="shared" si="2"/>
        <v>46</v>
      </c>
      <c r="X41" s="108">
        <v>23</v>
      </c>
      <c r="Y41" s="108">
        <f t="shared" si="3"/>
        <v>69</v>
      </c>
      <c r="Z41" s="163" t="e">
        <f>VLOOKUP(F41,#REF!,24,FALSE)</f>
        <v>#REF!</v>
      </c>
      <c r="AA41" s="66">
        <v>24</v>
      </c>
      <c r="AB41" s="148" t="s">
        <v>571</v>
      </c>
    </row>
    <row r="42" spans="1:28" s="110" customFormat="1" ht="31.5">
      <c r="A42" s="80">
        <v>41</v>
      </c>
      <c r="B42" s="164" t="s">
        <v>748</v>
      </c>
      <c r="C42" s="118" t="s">
        <v>497</v>
      </c>
      <c r="D42" s="119" t="s">
        <v>532</v>
      </c>
      <c r="E42" s="119" t="s">
        <v>1030</v>
      </c>
      <c r="F42" s="118" t="s">
        <v>943</v>
      </c>
      <c r="G42" s="120" t="s">
        <v>822</v>
      </c>
      <c r="H42" s="227">
        <v>97167</v>
      </c>
      <c r="I42" s="227">
        <v>2953</v>
      </c>
      <c r="J42" s="119" t="s">
        <v>1038</v>
      </c>
      <c r="K42" s="107">
        <v>8</v>
      </c>
      <c r="L42" s="84">
        <v>4</v>
      </c>
      <c r="M42" s="84">
        <v>8</v>
      </c>
      <c r="N42" s="107">
        <v>4</v>
      </c>
      <c r="O42" s="107">
        <v>5</v>
      </c>
      <c r="P42" s="84">
        <v>8</v>
      </c>
      <c r="Q42" s="107">
        <v>7</v>
      </c>
      <c r="R42" s="107">
        <v>4</v>
      </c>
      <c r="S42" s="84">
        <v>2</v>
      </c>
      <c r="T42" s="107">
        <v>3</v>
      </c>
      <c r="U42" s="107">
        <v>3</v>
      </c>
      <c r="V42" s="84">
        <v>5</v>
      </c>
      <c r="W42" s="107">
        <f t="shared" si="2"/>
        <v>61</v>
      </c>
      <c r="X42" s="84">
        <v>32</v>
      </c>
      <c r="Y42" s="84">
        <f t="shared" si="3"/>
        <v>93</v>
      </c>
      <c r="Z42" s="84" t="e">
        <f>VLOOKUP(F42,#REF!,24,FALSE)</f>
        <v>#REF!</v>
      </c>
      <c r="AA42" s="65">
        <v>121</v>
      </c>
    </row>
    <row r="43" spans="1:28" s="110" customFormat="1" ht="31.5">
      <c r="A43" s="80">
        <v>42</v>
      </c>
      <c r="B43" s="82" t="s">
        <v>748</v>
      </c>
      <c r="C43" s="81" t="s">
        <v>497</v>
      </c>
      <c r="D43" s="80" t="s">
        <v>532</v>
      </c>
      <c r="E43" s="80" t="s">
        <v>743</v>
      </c>
      <c r="F43" s="83" t="s">
        <v>946</v>
      </c>
      <c r="G43" s="120" t="s">
        <v>822</v>
      </c>
      <c r="H43" s="227">
        <v>159042</v>
      </c>
      <c r="I43" s="227">
        <v>4828</v>
      </c>
      <c r="J43" s="80" t="s">
        <v>1038</v>
      </c>
      <c r="K43" s="84">
        <v>25</v>
      </c>
      <c r="L43" s="84">
        <v>4</v>
      </c>
      <c r="M43" s="84">
        <v>11</v>
      </c>
      <c r="N43" s="84">
        <v>4</v>
      </c>
      <c r="O43" s="84">
        <v>15</v>
      </c>
      <c r="P43" s="84">
        <v>12</v>
      </c>
      <c r="Q43" s="84">
        <v>6</v>
      </c>
      <c r="R43" s="84">
        <v>6</v>
      </c>
      <c r="S43" s="84">
        <v>3</v>
      </c>
      <c r="T43" s="84">
        <v>9</v>
      </c>
      <c r="U43" s="84">
        <v>4</v>
      </c>
      <c r="V43" s="84">
        <v>2</v>
      </c>
      <c r="W43" s="84">
        <f t="shared" si="2"/>
        <v>101</v>
      </c>
      <c r="X43" s="84">
        <v>42</v>
      </c>
      <c r="Y43" s="84">
        <f t="shared" si="3"/>
        <v>143</v>
      </c>
      <c r="Z43" s="84" t="e">
        <f>VLOOKUP(F43,#REF!,24,FALSE)</f>
        <v>#REF!</v>
      </c>
      <c r="AA43" s="31">
        <v>199</v>
      </c>
    </row>
    <row r="44" spans="1:28" s="110" customFormat="1" ht="31.5">
      <c r="A44" s="80">
        <v>43</v>
      </c>
      <c r="B44" s="82" t="s">
        <v>769</v>
      </c>
      <c r="C44" s="81" t="s">
        <v>1051</v>
      </c>
      <c r="D44" s="80" t="s">
        <v>532</v>
      </c>
      <c r="E44" s="80" t="s">
        <v>1042</v>
      </c>
      <c r="F44" s="81" t="s">
        <v>1143</v>
      </c>
      <c r="G44" s="120" t="s">
        <v>1138</v>
      </c>
      <c r="H44" s="227">
        <v>20508</v>
      </c>
      <c r="I44" s="227">
        <v>630</v>
      </c>
      <c r="J44" s="80" t="s">
        <v>1038</v>
      </c>
      <c r="K44" s="84">
        <v>1</v>
      </c>
      <c r="L44" s="84">
        <v>0</v>
      </c>
      <c r="M44" s="84">
        <v>6</v>
      </c>
      <c r="N44" s="109">
        <v>1</v>
      </c>
      <c r="O44" s="84">
        <v>5</v>
      </c>
      <c r="P44" s="84">
        <v>6</v>
      </c>
      <c r="Q44" s="84">
        <v>9</v>
      </c>
      <c r="R44" s="84">
        <v>3</v>
      </c>
      <c r="S44" s="84">
        <v>0</v>
      </c>
      <c r="T44" s="84">
        <v>1</v>
      </c>
      <c r="U44" s="84">
        <v>8</v>
      </c>
      <c r="V44" s="84">
        <v>1</v>
      </c>
      <c r="W44" s="84">
        <f t="shared" si="2"/>
        <v>41</v>
      </c>
      <c r="X44" s="84">
        <v>28</v>
      </c>
      <c r="Y44" s="84">
        <f t="shared" si="3"/>
        <v>69</v>
      </c>
      <c r="Z44" s="84" t="e">
        <f>VLOOKUP(F44,#REF!,24,FALSE)</f>
        <v>#REF!</v>
      </c>
      <c r="AA44" s="31">
        <v>26</v>
      </c>
    </row>
    <row r="45" spans="1:28" s="110" customFormat="1" ht="42">
      <c r="A45" s="80">
        <v>44</v>
      </c>
      <c r="B45" s="82" t="s">
        <v>748</v>
      </c>
      <c r="C45" s="81" t="s">
        <v>576</v>
      </c>
      <c r="D45" s="80" t="s">
        <v>532</v>
      </c>
      <c r="E45" s="80" t="s">
        <v>396</v>
      </c>
      <c r="F45" s="81" t="s">
        <v>951</v>
      </c>
      <c r="G45" s="120" t="s">
        <v>823</v>
      </c>
      <c r="H45" s="227">
        <v>109080</v>
      </c>
      <c r="I45" s="227">
        <v>3314</v>
      </c>
      <c r="J45" s="80" t="s">
        <v>1038</v>
      </c>
      <c r="K45" s="84">
        <v>2</v>
      </c>
      <c r="L45" s="84">
        <v>18</v>
      </c>
      <c r="M45" s="84">
        <v>13</v>
      </c>
      <c r="N45" s="84">
        <v>10</v>
      </c>
      <c r="O45" s="84">
        <v>14</v>
      </c>
      <c r="P45" s="84">
        <v>10</v>
      </c>
      <c r="Q45" s="84">
        <v>3</v>
      </c>
      <c r="R45" s="84">
        <v>2</v>
      </c>
      <c r="S45" s="84">
        <v>3</v>
      </c>
      <c r="T45" s="84">
        <v>2</v>
      </c>
      <c r="U45" s="84">
        <v>5</v>
      </c>
      <c r="V45" s="84">
        <v>14</v>
      </c>
      <c r="W45" s="84">
        <f t="shared" si="2"/>
        <v>96</v>
      </c>
      <c r="X45" s="84">
        <v>39</v>
      </c>
      <c r="Y45" s="84">
        <f t="shared" si="3"/>
        <v>135</v>
      </c>
      <c r="Z45" s="84" t="e">
        <f>VLOOKUP(F45,#REF!,24,FALSE)</f>
        <v>#REF!</v>
      </c>
      <c r="AA45" s="31">
        <v>136</v>
      </c>
    </row>
    <row r="46" spans="1:28" s="110" customFormat="1" ht="31.5">
      <c r="A46" s="80">
        <v>45</v>
      </c>
      <c r="B46" s="82" t="s">
        <v>1076</v>
      </c>
      <c r="C46" s="82" t="s">
        <v>1105</v>
      </c>
      <c r="D46" s="80" t="s">
        <v>532</v>
      </c>
      <c r="E46" s="80" t="s">
        <v>1031</v>
      </c>
      <c r="F46" s="81" t="s">
        <v>953</v>
      </c>
      <c r="G46" s="120" t="s">
        <v>824</v>
      </c>
      <c r="H46" s="227">
        <v>75387</v>
      </c>
      <c r="I46" s="227">
        <v>2293</v>
      </c>
      <c r="J46" s="80" t="s">
        <v>1038</v>
      </c>
      <c r="K46" s="84">
        <v>17</v>
      </c>
      <c r="L46" s="109">
        <v>4</v>
      </c>
      <c r="M46" s="109">
        <v>16</v>
      </c>
      <c r="N46" s="109">
        <v>9</v>
      </c>
      <c r="O46" s="84">
        <v>20</v>
      </c>
      <c r="P46" s="84">
        <v>3</v>
      </c>
      <c r="Q46" s="84">
        <v>6</v>
      </c>
      <c r="R46" s="84">
        <v>6</v>
      </c>
      <c r="S46" s="84">
        <v>9</v>
      </c>
      <c r="T46" s="84">
        <v>7</v>
      </c>
      <c r="U46" s="84">
        <v>8</v>
      </c>
      <c r="V46" s="84">
        <v>5</v>
      </c>
      <c r="W46" s="84">
        <f t="shared" si="2"/>
        <v>110</v>
      </c>
      <c r="X46" s="84">
        <v>44</v>
      </c>
      <c r="Y46" s="84">
        <f t="shared" si="3"/>
        <v>154</v>
      </c>
      <c r="Z46" s="84" t="e">
        <f>VLOOKUP(F46,#REF!,24,FALSE)</f>
        <v>#REF!</v>
      </c>
      <c r="AA46" s="31">
        <v>94</v>
      </c>
    </row>
    <row r="47" spans="1:28" s="110" customFormat="1" ht="57">
      <c r="A47" s="80">
        <v>46</v>
      </c>
      <c r="B47" s="82" t="s">
        <v>748</v>
      </c>
      <c r="C47" s="82" t="s">
        <v>1139</v>
      </c>
      <c r="D47" s="80" t="s">
        <v>532</v>
      </c>
      <c r="E47" s="80" t="s">
        <v>1133</v>
      </c>
      <c r="F47" s="83" t="s">
        <v>955</v>
      </c>
      <c r="G47" s="120" t="s">
        <v>825</v>
      </c>
      <c r="H47" s="227">
        <v>63474</v>
      </c>
      <c r="I47" s="227">
        <v>1933</v>
      </c>
      <c r="J47" s="80" t="s">
        <v>1038</v>
      </c>
      <c r="K47" s="84">
        <v>11</v>
      </c>
      <c r="L47" s="84">
        <v>20</v>
      </c>
      <c r="M47" s="84">
        <v>58</v>
      </c>
      <c r="N47" s="84">
        <v>44</v>
      </c>
      <c r="O47" s="84">
        <v>64</v>
      </c>
      <c r="P47" s="84">
        <v>36</v>
      </c>
      <c r="Q47" s="84">
        <v>18</v>
      </c>
      <c r="R47" s="84">
        <v>28</v>
      </c>
      <c r="S47" s="84">
        <v>28</v>
      </c>
      <c r="T47" s="84">
        <v>33</v>
      </c>
      <c r="U47" s="84">
        <v>23</v>
      </c>
      <c r="V47" s="84">
        <v>39</v>
      </c>
      <c r="W47" s="84">
        <f t="shared" si="2"/>
        <v>402</v>
      </c>
      <c r="X47" s="84">
        <v>205</v>
      </c>
      <c r="Y47" s="84">
        <f t="shared" si="3"/>
        <v>607</v>
      </c>
      <c r="Z47" s="84" t="e">
        <f>VLOOKUP(F47,#REF!,24,FALSE)</f>
        <v>#REF!</v>
      </c>
      <c r="AA47" s="31">
        <v>79</v>
      </c>
    </row>
    <row r="48" spans="1:28" s="110" customFormat="1" ht="21">
      <c r="A48" s="80">
        <v>47</v>
      </c>
      <c r="B48" s="82" t="s">
        <v>1076</v>
      </c>
      <c r="C48" s="81" t="s">
        <v>1086</v>
      </c>
      <c r="D48" s="80" t="s">
        <v>532</v>
      </c>
      <c r="E48" s="80" t="s">
        <v>1127</v>
      </c>
      <c r="F48" s="81" t="s">
        <v>624</v>
      </c>
      <c r="G48" s="120" t="s">
        <v>826</v>
      </c>
      <c r="H48" s="227">
        <v>45258</v>
      </c>
      <c r="I48" s="227">
        <v>1381</v>
      </c>
      <c r="J48" s="80" t="s">
        <v>1038</v>
      </c>
      <c r="K48" s="84">
        <v>7</v>
      </c>
      <c r="L48" s="84">
        <v>0</v>
      </c>
      <c r="M48" s="84">
        <v>1</v>
      </c>
      <c r="N48" s="109">
        <v>1</v>
      </c>
      <c r="O48" s="84">
        <v>24</v>
      </c>
      <c r="P48" s="84">
        <v>11</v>
      </c>
      <c r="Q48" s="84">
        <v>1</v>
      </c>
      <c r="R48" s="84">
        <v>0</v>
      </c>
      <c r="S48" s="84">
        <v>1</v>
      </c>
      <c r="T48" s="84">
        <v>23</v>
      </c>
      <c r="U48" s="84">
        <v>8</v>
      </c>
      <c r="V48" s="84">
        <v>5</v>
      </c>
      <c r="W48" s="84">
        <f t="shared" si="2"/>
        <v>82</v>
      </c>
      <c r="X48" s="84">
        <v>49</v>
      </c>
      <c r="Y48" s="84">
        <f t="shared" si="3"/>
        <v>131</v>
      </c>
      <c r="Z48" s="84" t="e">
        <f>VLOOKUP(F48,#REF!,24,FALSE)</f>
        <v>#REF!</v>
      </c>
      <c r="AA48" s="31">
        <v>57</v>
      </c>
    </row>
    <row r="49" spans="1:28" s="110" customFormat="1" ht="31.5">
      <c r="A49" s="80">
        <v>48</v>
      </c>
      <c r="B49" s="82" t="s">
        <v>769</v>
      </c>
      <c r="C49" s="81" t="s">
        <v>804</v>
      </c>
      <c r="D49" s="80" t="s">
        <v>532</v>
      </c>
      <c r="E49" s="80" t="s">
        <v>1028</v>
      </c>
      <c r="F49" s="81" t="s">
        <v>808</v>
      </c>
      <c r="G49" s="120" t="s">
        <v>827</v>
      </c>
      <c r="H49" s="227">
        <v>51462</v>
      </c>
      <c r="I49" s="227">
        <v>1569</v>
      </c>
      <c r="J49" s="80" t="s">
        <v>1038</v>
      </c>
      <c r="K49" s="84">
        <v>0</v>
      </c>
      <c r="L49" s="84">
        <v>2</v>
      </c>
      <c r="M49" s="84">
        <v>1</v>
      </c>
      <c r="N49" s="109">
        <v>4</v>
      </c>
      <c r="O49" s="84">
        <v>14</v>
      </c>
      <c r="P49" s="84">
        <v>5</v>
      </c>
      <c r="Q49" s="84">
        <v>7</v>
      </c>
      <c r="R49" s="84">
        <v>7</v>
      </c>
      <c r="S49" s="84">
        <v>1</v>
      </c>
      <c r="T49" s="84">
        <v>1</v>
      </c>
      <c r="U49" s="84">
        <v>5</v>
      </c>
      <c r="V49" s="84">
        <v>7</v>
      </c>
      <c r="W49" s="84">
        <f t="shared" si="2"/>
        <v>54</v>
      </c>
      <c r="X49" s="84">
        <v>33</v>
      </c>
      <c r="Y49" s="84">
        <f t="shared" si="3"/>
        <v>87</v>
      </c>
      <c r="Z49" s="84" t="e">
        <f>VLOOKUP(F49,#REF!,24,FALSE)</f>
        <v>#REF!</v>
      </c>
      <c r="AA49" s="31">
        <v>64</v>
      </c>
    </row>
    <row r="50" spans="1:28" s="110" customFormat="1" ht="28.5">
      <c r="A50" s="80">
        <v>49</v>
      </c>
      <c r="B50" s="82" t="s">
        <v>476</v>
      </c>
      <c r="C50" s="82" t="s">
        <v>1140</v>
      </c>
      <c r="D50" s="80" t="s">
        <v>532</v>
      </c>
      <c r="E50" s="80" t="s">
        <v>779</v>
      </c>
      <c r="F50" s="81" t="s">
        <v>85</v>
      </c>
      <c r="G50" s="120" t="s">
        <v>828</v>
      </c>
      <c r="H50" s="227">
        <v>141915</v>
      </c>
      <c r="I50" s="227">
        <v>4310</v>
      </c>
      <c r="J50" s="80" t="s">
        <v>1038</v>
      </c>
      <c r="K50" s="84">
        <v>7</v>
      </c>
      <c r="L50" s="84">
        <v>0</v>
      </c>
      <c r="M50" s="84">
        <v>14</v>
      </c>
      <c r="N50" s="109">
        <v>2</v>
      </c>
      <c r="O50" s="84">
        <v>13</v>
      </c>
      <c r="P50" s="84">
        <v>6</v>
      </c>
      <c r="Q50" s="84">
        <v>1</v>
      </c>
      <c r="R50" s="84">
        <v>3</v>
      </c>
      <c r="S50" s="84">
        <v>1</v>
      </c>
      <c r="T50" s="84">
        <v>1</v>
      </c>
      <c r="U50" s="84">
        <v>6</v>
      </c>
      <c r="V50" s="84">
        <v>0</v>
      </c>
      <c r="W50" s="84">
        <f t="shared" si="2"/>
        <v>54</v>
      </c>
      <c r="X50" s="84">
        <v>18</v>
      </c>
      <c r="Y50" s="84">
        <f t="shared" si="3"/>
        <v>72</v>
      </c>
      <c r="Z50" s="84" t="e">
        <f>VLOOKUP(F50,#REF!,24,FALSE)</f>
        <v>#REF!</v>
      </c>
      <c r="AA50" s="31">
        <v>177</v>
      </c>
    </row>
    <row r="51" spans="1:28" s="110" customFormat="1" ht="42.75">
      <c r="A51" s="80">
        <v>50</v>
      </c>
      <c r="B51" s="82" t="s">
        <v>1076</v>
      </c>
      <c r="C51" s="82" t="s">
        <v>1002</v>
      </c>
      <c r="D51" s="80" t="s">
        <v>532</v>
      </c>
      <c r="E51" s="80" t="s">
        <v>430</v>
      </c>
      <c r="F51" s="81" t="s">
        <v>86</v>
      </c>
      <c r="G51" s="120" t="s">
        <v>829</v>
      </c>
      <c r="H51" s="227">
        <v>28098</v>
      </c>
      <c r="I51" s="227">
        <v>861</v>
      </c>
      <c r="J51" s="80" t="s">
        <v>1038</v>
      </c>
      <c r="K51" s="84">
        <v>1</v>
      </c>
      <c r="L51" s="84">
        <v>0</v>
      </c>
      <c r="M51" s="84">
        <v>0</v>
      </c>
      <c r="N51" s="84">
        <v>4</v>
      </c>
      <c r="O51" s="84">
        <v>2</v>
      </c>
      <c r="P51" s="84">
        <v>2</v>
      </c>
      <c r="Q51" s="84">
        <v>2</v>
      </c>
      <c r="R51" s="84">
        <v>0</v>
      </c>
      <c r="S51" s="84">
        <v>2</v>
      </c>
      <c r="T51" s="84">
        <v>0</v>
      </c>
      <c r="U51" s="84">
        <v>5</v>
      </c>
      <c r="V51" s="84">
        <v>0</v>
      </c>
      <c r="W51" s="84">
        <f t="shared" si="2"/>
        <v>18</v>
      </c>
      <c r="X51" s="84">
        <v>11</v>
      </c>
      <c r="Y51" s="84">
        <f t="shared" si="3"/>
        <v>29</v>
      </c>
      <c r="Z51" s="84" t="e">
        <f>VLOOKUP(F51,#REF!,24,FALSE)</f>
        <v>#REF!</v>
      </c>
      <c r="AA51" s="31">
        <v>35</v>
      </c>
    </row>
    <row r="52" spans="1:28" s="110" customFormat="1" ht="28.5">
      <c r="A52" s="80">
        <v>51</v>
      </c>
      <c r="B52" s="82" t="s">
        <v>476</v>
      </c>
      <c r="C52" s="82" t="s">
        <v>760</v>
      </c>
      <c r="D52" s="80" t="s">
        <v>532</v>
      </c>
      <c r="E52" s="80" t="s">
        <v>777</v>
      </c>
      <c r="F52" s="81" t="s">
        <v>962</v>
      </c>
      <c r="G52" s="120" t="s">
        <v>452</v>
      </c>
      <c r="H52" s="227">
        <v>0</v>
      </c>
      <c r="I52" s="227">
        <v>0</v>
      </c>
      <c r="J52" s="80" t="s">
        <v>1038</v>
      </c>
      <c r="K52" s="84">
        <v>5</v>
      </c>
      <c r="L52" s="84">
        <v>2</v>
      </c>
      <c r="M52" s="84">
        <v>6</v>
      </c>
      <c r="N52" s="109">
        <v>1</v>
      </c>
      <c r="O52" s="84">
        <v>28</v>
      </c>
      <c r="P52" s="84">
        <v>8</v>
      </c>
      <c r="Q52" s="84">
        <v>6</v>
      </c>
      <c r="R52" s="84">
        <v>3</v>
      </c>
      <c r="S52" s="84">
        <v>10</v>
      </c>
      <c r="T52" s="84">
        <v>2</v>
      </c>
      <c r="U52" s="84">
        <v>9</v>
      </c>
      <c r="V52" s="84">
        <v>1</v>
      </c>
      <c r="W52" s="84">
        <f t="shared" si="2"/>
        <v>81</v>
      </c>
      <c r="X52" s="84">
        <v>39</v>
      </c>
      <c r="Y52" s="84">
        <f t="shared" si="3"/>
        <v>120</v>
      </c>
      <c r="Z52" s="84" t="e">
        <f>VLOOKUP(F52,#REF!,24,FALSE)</f>
        <v>#REF!</v>
      </c>
      <c r="AA52" s="31" t="s">
        <v>537</v>
      </c>
    </row>
    <row r="53" spans="1:28" s="110" customFormat="1" ht="31.5">
      <c r="A53" s="80">
        <v>52</v>
      </c>
      <c r="B53" s="82" t="s">
        <v>769</v>
      </c>
      <c r="C53" s="81" t="s">
        <v>495</v>
      </c>
      <c r="D53" s="80" t="s">
        <v>536</v>
      </c>
      <c r="E53" s="80" t="s">
        <v>1082</v>
      </c>
      <c r="F53" s="83" t="s">
        <v>87</v>
      </c>
      <c r="G53" s="120" t="s">
        <v>830</v>
      </c>
      <c r="H53" s="227">
        <v>148086</v>
      </c>
      <c r="I53" s="227">
        <v>4496</v>
      </c>
      <c r="J53" s="80" t="s">
        <v>1038</v>
      </c>
      <c r="K53" s="84">
        <v>0</v>
      </c>
      <c r="L53" s="84">
        <v>0</v>
      </c>
      <c r="M53" s="84">
        <v>1</v>
      </c>
      <c r="N53" s="84">
        <v>2</v>
      </c>
      <c r="O53" s="84">
        <v>2</v>
      </c>
      <c r="P53" s="84">
        <v>182</v>
      </c>
      <c r="Q53" s="84">
        <v>2</v>
      </c>
      <c r="R53" s="84">
        <v>0</v>
      </c>
      <c r="S53" s="84">
        <v>0</v>
      </c>
      <c r="T53" s="84">
        <v>0</v>
      </c>
      <c r="U53" s="84">
        <v>1</v>
      </c>
      <c r="V53" s="84">
        <v>0</v>
      </c>
      <c r="W53" s="84">
        <f t="shared" si="2"/>
        <v>190</v>
      </c>
      <c r="X53" s="84">
        <v>185</v>
      </c>
      <c r="Y53" s="84">
        <f t="shared" si="3"/>
        <v>375</v>
      </c>
      <c r="Z53" s="84" t="e">
        <f>VLOOKUP(F53,#REF!,24,FALSE)</f>
        <v>#REF!</v>
      </c>
      <c r="AA53" s="31">
        <v>185</v>
      </c>
    </row>
    <row r="54" spans="1:28" s="110" customFormat="1" ht="42.75">
      <c r="A54" s="80">
        <v>53</v>
      </c>
      <c r="B54" s="82" t="s">
        <v>748</v>
      </c>
      <c r="C54" s="82" t="s">
        <v>669</v>
      </c>
      <c r="D54" s="80" t="s">
        <v>532</v>
      </c>
      <c r="E54" s="80" t="s">
        <v>441</v>
      </c>
      <c r="F54" s="81" t="s">
        <v>625</v>
      </c>
      <c r="G54" s="120" t="s">
        <v>831</v>
      </c>
      <c r="H54" s="227">
        <v>86343</v>
      </c>
      <c r="I54" s="227">
        <v>2626</v>
      </c>
      <c r="J54" s="80" t="s">
        <v>1038</v>
      </c>
      <c r="K54" s="84">
        <v>6</v>
      </c>
      <c r="L54" s="84">
        <v>0</v>
      </c>
      <c r="M54" s="84">
        <v>5</v>
      </c>
      <c r="N54" s="84">
        <v>3</v>
      </c>
      <c r="O54" s="84">
        <v>5</v>
      </c>
      <c r="P54" s="84">
        <v>7</v>
      </c>
      <c r="Q54" s="84">
        <v>5</v>
      </c>
      <c r="R54" s="84">
        <v>0</v>
      </c>
      <c r="S54" s="84">
        <v>4</v>
      </c>
      <c r="T54" s="84">
        <v>3</v>
      </c>
      <c r="U54" s="84">
        <v>5</v>
      </c>
      <c r="V54" s="84">
        <v>1</v>
      </c>
      <c r="W54" s="84">
        <f t="shared" si="2"/>
        <v>44</v>
      </c>
      <c r="X54" s="84">
        <v>25</v>
      </c>
      <c r="Y54" s="84">
        <f t="shared" si="3"/>
        <v>69</v>
      </c>
      <c r="Z54" s="84" t="e">
        <f>VLOOKUP(F54,#REF!,24,FALSE)</f>
        <v>#REF!</v>
      </c>
      <c r="AA54" s="31">
        <v>108</v>
      </c>
    </row>
    <row r="55" spans="1:28" s="110" customFormat="1" ht="28.5">
      <c r="A55" s="80">
        <v>54</v>
      </c>
      <c r="B55" s="82" t="s">
        <v>538</v>
      </c>
      <c r="C55" s="82" t="s">
        <v>522</v>
      </c>
      <c r="D55" s="80" t="s">
        <v>532</v>
      </c>
      <c r="E55" s="80" t="s">
        <v>765</v>
      </c>
      <c r="F55" s="81" t="s">
        <v>626</v>
      </c>
      <c r="G55" s="120" t="s">
        <v>401</v>
      </c>
      <c r="H55" s="227">
        <v>43113</v>
      </c>
      <c r="I55" s="227">
        <v>1316</v>
      </c>
      <c r="J55" s="80" t="s">
        <v>1038</v>
      </c>
      <c r="K55" s="84">
        <v>2</v>
      </c>
      <c r="L55" s="84">
        <v>7</v>
      </c>
      <c r="M55" s="84">
        <v>6</v>
      </c>
      <c r="N55" s="109">
        <v>3</v>
      </c>
      <c r="O55" s="84">
        <v>55</v>
      </c>
      <c r="P55" s="84">
        <v>14</v>
      </c>
      <c r="Q55" s="84">
        <v>2</v>
      </c>
      <c r="R55" s="84">
        <v>0</v>
      </c>
      <c r="S55" s="84">
        <v>2</v>
      </c>
      <c r="T55" s="84">
        <v>3</v>
      </c>
      <c r="U55" s="84">
        <v>4</v>
      </c>
      <c r="V55" s="84">
        <v>0</v>
      </c>
      <c r="W55" s="84">
        <f t="shared" si="2"/>
        <v>98</v>
      </c>
      <c r="X55" s="84">
        <v>25</v>
      </c>
      <c r="Y55" s="84">
        <f t="shared" si="3"/>
        <v>123</v>
      </c>
      <c r="Z55" s="84" t="e">
        <f>VLOOKUP(F55,#REF!,24,FALSE)</f>
        <v>#REF!</v>
      </c>
      <c r="AA55" s="31">
        <v>54</v>
      </c>
    </row>
    <row r="56" spans="1:28" s="110" customFormat="1" ht="28.5">
      <c r="A56" s="80">
        <v>55</v>
      </c>
      <c r="B56" s="82" t="s">
        <v>769</v>
      </c>
      <c r="C56" s="82" t="s">
        <v>839</v>
      </c>
      <c r="D56" s="80" t="s">
        <v>532</v>
      </c>
      <c r="E56" s="80" t="s">
        <v>377</v>
      </c>
      <c r="F56" s="81" t="s">
        <v>970</v>
      </c>
      <c r="G56" s="120" t="s">
        <v>1070</v>
      </c>
      <c r="H56" s="227">
        <v>23115</v>
      </c>
      <c r="I56" s="227">
        <v>710</v>
      </c>
      <c r="J56" s="80" t="s">
        <v>1038</v>
      </c>
      <c r="K56" s="84">
        <v>1</v>
      </c>
      <c r="L56" s="84">
        <v>1</v>
      </c>
      <c r="M56" s="84">
        <v>1</v>
      </c>
      <c r="N56" s="109">
        <v>2</v>
      </c>
      <c r="O56" s="84">
        <v>176</v>
      </c>
      <c r="P56" s="84">
        <v>15</v>
      </c>
      <c r="Q56" s="84">
        <v>3</v>
      </c>
      <c r="R56" s="84">
        <v>2</v>
      </c>
      <c r="S56" s="84">
        <v>3</v>
      </c>
      <c r="T56" s="84">
        <v>3</v>
      </c>
      <c r="U56" s="84">
        <v>8</v>
      </c>
      <c r="V56" s="84">
        <v>2</v>
      </c>
      <c r="W56" s="84">
        <f t="shared" si="2"/>
        <v>217</v>
      </c>
      <c r="X56" s="84">
        <v>36</v>
      </c>
      <c r="Y56" s="84">
        <f t="shared" si="3"/>
        <v>253</v>
      </c>
      <c r="Z56" s="84" t="e">
        <f>VLOOKUP(F56,#REF!,24,FALSE)</f>
        <v>#REF!</v>
      </c>
      <c r="AA56" s="31">
        <v>29</v>
      </c>
    </row>
    <row r="57" spans="1:28" s="110" customFormat="1" ht="31.5">
      <c r="A57" s="80">
        <v>56</v>
      </c>
      <c r="B57" s="82" t="s">
        <v>769</v>
      </c>
      <c r="C57" s="81" t="s">
        <v>809</v>
      </c>
      <c r="D57" s="80" t="s">
        <v>532</v>
      </c>
      <c r="E57" s="80" t="s">
        <v>848</v>
      </c>
      <c r="F57" s="81" t="s">
        <v>88</v>
      </c>
      <c r="G57" s="120" t="s">
        <v>1073</v>
      </c>
      <c r="H57" s="227">
        <v>117165</v>
      </c>
      <c r="I57" s="227">
        <v>3560</v>
      </c>
      <c r="J57" s="80" t="s">
        <v>1038</v>
      </c>
      <c r="K57" s="84">
        <v>0</v>
      </c>
      <c r="L57" s="84">
        <v>0</v>
      </c>
      <c r="M57" s="84">
        <v>1</v>
      </c>
      <c r="N57" s="109">
        <v>2</v>
      </c>
      <c r="O57" s="84">
        <v>2</v>
      </c>
      <c r="P57" s="84">
        <v>158</v>
      </c>
      <c r="Q57" s="84">
        <v>2</v>
      </c>
      <c r="R57" s="84">
        <v>2</v>
      </c>
      <c r="S57" s="84">
        <v>1</v>
      </c>
      <c r="T57" s="84">
        <v>1</v>
      </c>
      <c r="U57" s="84">
        <v>1</v>
      </c>
      <c r="V57" s="84">
        <v>0</v>
      </c>
      <c r="W57" s="84">
        <f t="shared" si="2"/>
        <v>170</v>
      </c>
      <c r="X57" s="84">
        <v>165</v>
      </c>
      <c r="Y57" s="84">
        <f t="shared" si="3"/>
        <v>335</v>
      </c>
      <c r="Z57" s="84" t="e">
        <f>VLOOKUP(F57,#REF!,24,FALSE)</f>
        <v>#REF!</v>
      </c>
      <c r="AA57" s="31">
        <v>146</v>
      </c>
    </row>
    <row r="58" spans="1:28" s="110" customFormat="1" ht="42.75">
      <c r="A58" s="80">
        <v>57</v>
      </c>
      <c r="B58" s="82" t="s">
        <v>693</v>
      </c>
      <c r="C58" s="82" t="s">
        <v>1134</v>
      </c>
      <c r="D58" s="80" t="s">
        <v>532</v>
      </c>
      <c r="E58" s="80" t="s">
        <v>1135</v>
      </c>
      <c r="F58" s="81" t="s">
        <v>399</v>
      </c>
      <c r="G58" s="120" t="s">
        <v>832</v>
      </c>
      <c r="H58" s="227">
        <v>221082</v>
      </c>
      <c r="I58" s="227">
        <v>6708</v>
      </c>
      <c r="J58" s="80" t="s">
        <v>1038</v>
      </c>
      <c r="K58" s="84">
        <v>145</v>
      </c>
      <c r="L58" s="84">
        <v>155</v>
      </c>
      <c r="M58" s="84">
        <v>193</v>
      </c>
      <c r="N58" s="84">
        <v>139</v>
      </c>
      <c r="O58" s="84">
        <v>169</v>
      </c>
      <c r="P58" s="84">
        <v>175</v>
      </c>
      <c r="Q58" s="84">
        <v>134</v>
      </c>
      <c r="R58" s="84">
        <v>177</v>
      </c>
      <c r="S58" s="84">
        <v>149</v>
      </c>
      <c r="T58" s="84">
        <v>121</v>
      </c>
      <c r="U58" s="84">
        <v>161</v>
      </c>
      <c r="V58" s="84">
        <v>115</v>
      </c>
      <c r="W58" s="84">
        <f t="shared" si="2"/>
        <v>1833</v>
      </c>
      <c r="X58" s="84">
        <v>1032</v>
      </c>
      <c r="Y58" s="84">
        <f t="shared" si="3"/>
        <v>2865</v>
      </c>
      <c r="Z58" s="84" t="e">
        <f>VLOOKUP(F58,#REF!,24,FALSE)</f>
        <v>#REF!</v>
      </c>
      <c r="AA58" s="31">
        <v>276</v>
      </c>
    </row>
    <row r="59" spans="1:28" s="110" customFormat="1" ht="31.5">
      <c r="A59" s="80">
        <v>58</v>
      </c>
      <c r="B59" s="82" t="s">
        <v>374</v>
      </c>
      <c r="C59" s="81" t="s">
        <v>349</v>
      </c>
      <c r="D59" s="80" t="s">
        <v>532</v>
      </c>
      <c r="E59" s="80" t="s">
        <v>767</v>
      </c>
      <c r="F59" s="81" t="s">
        <v>975</v>
      </c>
      <c r="G59" s="120" t="s">
        <v>833</v>
      </c>
      <c r="H59" s="227">
        <v>30573</v>
      </c>
      <c r="I59" s="227">
        <v>935</v>
      </c>
      <c r="J59" s="80" t="s">
        <v>1038</v>
      </c>
      <c r="K59" s="84">
        <v>0</v>
      </c>
      <c r="L59" s="84">
        <v>0</v>
      </c>
      <c r="M59" s="84">
        <v>2</v>
      </c>
      <c r="N59" s="109">
        <v>0</v>
      </c>
      <c r="O59" s="84">
        <v>13</v>
      </c>
      <c r="P59" s="84">
        <v>1</v>
      </c>
      <c r="Q59" s="84">
        <v>0</v>
      </c>
      <c r="R59" s="84">
        <v>0</v>
      </c>
      <c r="S59" s="84">
        <v>0</v>
      </c>
      <c r="T59" s="84">
        <v>0</v>
      </c>
      <c r="U59" s="84">
        <v>0</v>
      </c>
      <c r="V59" s="84">
        <v>1</v>
      </c>
      <c r="W59" s="84">
        <f t="shared" si="2"/>
        <v>17</v>
      </c>
      <c r="X59" s="84">
        <v>2</v>
      </c>
      <c r="Y59" s="84">
        <f t="shared" si="3"/>
        <v>19</v>
      </c>
      <c r="Z59" s="84" t="e">
        <f>VLOOKUP(F59,#REF!,24,FALSE)</f>
        <v>#REF!</v>
      </c>
      <c r="AA59" s="31">
        <v>38</v>
      </c>
    </row>
    <row r="60" spans="1:28" s="110" customFormat="1" ht="21">
      <c r="A60" s="80">
        <v>59</v>
      </c>
      <c r="B60" s="82" t="s">
        <v>374</v>
      </c>
      <c r="C60" s="81" t="s">
        <v>696</v>
      </c>
      <c r="D60" s="80" t="s">
        <v>532</v>
      </c>
      <c r="E60" s="80" t="s">
        <v>881</v>
      </c>
      <c r="F60" s="81" t="s">
        <v>89</v>
      </c>
      <c r="G60" s="120" t="s">
        <v>834</v>
      </c>
      <c r="H60" s="227">
        <v>41595</v>
      </c>
      <c r="I60" s="227">
        <v>1270</v>
      </c>
      <c r="J60" s="80" t="s">
        <v>1038</v>
      </c>
      <c r="K60" s="84">
        <v>5</v>
      </c>
      <c r="L60" s="84">
        <v>0</v>
      </c>
      <c r="M60" s="84">
        <v>3</v>
      </c>
      <c r="N60" s="109">
        <v>14</v>
      </c>
      <c r="O60" s="84">
        <v>5</v>
      </c>
      <c r="P60" s="84">
        <v>8</v>
      </c>
      <c r="Q60" s="84">
        <v>0</v>
      </c>
      <c r="R60" s="84">
        <v>4</v>
      </c>
      <c r="S60" s="84">
        <v>1</v>
      </c>
      <c r="T60" s="84">
        <v>2</v>
      </c>
      <c r="U60" s="84">
        <v>0</v>
      </c>
      <c r="V60" s="84">
        <v>0</v>
      </c>
      <c r="W60" s="84">
        <f t="shared" si="2"/>
        <v>42</v>
      </c>
      <c r="X60" s="84">
        <v>15</v>
      </c>
      <c r="Y60" s="84">
        <f t="shared" si="3"/>
        <v>57</v>
      </c>
      <c r="Z60" s="84" t="e">
        <f>VLOOKUP(F60,#REF!,24,FALSE)</f>
        <v>#REF!</v>
      </c>
      <c r="AA60" s="31">
        <v>52</v>
      </c>
    </row>
    <row r="61" spans="1:28" s="110" customFormat="1" ht="42.75">
      <c r="A61" s="80">
        <v>60</v>
      </c>
      <c r="B61" s="82" t="s">
        <v>748</v>
      </c>
      <c r="C61" s="82" t="s">
        <v>1123</v>
      </c>
      <c r="D61" s="80" t="s">
        <v>532</v>
      </c>
      <c r="E61" s="80" t="s">
        <v>433</v>
      </c>
      <c r="F61" s="81" t="s">
        <v>885</v>
      </c>
      <c r="G61" s="120" t="s">
        <v>835</v>
      </c>
      <c r="H61" s="227">
        <v>73539</v>
      </c>
      <c r="I61" s="227">
        <v>2237</v>
      </c>
      <c r="J61" s="80" t="s">
        <v>1038</v>
      </c>
      <c r="K61" s="84">
        <v>9</v>
      </c>
      <c r="L61" s="84">
        <v>11</v>
      </c>
      <c r="M61" s="84">
        <v>27</v>
      </c>
      <c r="N61" s="84">
        <v>17</v>
      </c>
      <c r="O61" s="84">
        <v>14</v>
      </c>
      <c r="P61" s="84">
        <v>12</v>
      </c>
      <c r="Q61" s="84">
        <v>4</v>
      </c>
      <c r="R61" s="84">
        <v>2</v>
      </c>
      <c r="S61" s="84">
        <v>8</v>
      </c>
      <c r="T61" s="84">
        <v>10</v>
      </c>
      <c r="U61" s="84">
        <v>6</v>
      </c>
      <c r="V61" s="84">
        <v>4</v>
      </c>
      <c r="W61" s="84">
        <f t="shared" si="2"/>
        <v>124</v>
      </c>
      <c r="X61" s="84">
        <v>46</v>
      </c>
      <c r="Y61" s="84">
        <f t="shared" si="3"/>
        <v>170</v>
      </c>
      <c r="Z61" s="84" t="e">
        <f>VLOOKUP(F61,#REF!,24,FALSE)</f>
        <v>#REF!</v>
      </c>
      <c r="AA61" s="31">
        <v>92</v>
      </c>
    </row>
    <row r="62" spans="1:28" s="110" customFormat="1" ht="42.75">
      <c r="A62" s="80">
        <v>61</v>
      </c>
      <c r="B62" s="82" t="s">
        <v>748</v>
      </c>
      <c r="C62" s="82" t="s">
        <v>1002</v>
      </c>
      <c r="D62" s="121" t="s">
        <v>554</v>
      </c>
      <c r="E62" s="80" t="s">
        <v>431</v>
      </c>
      <c r="F62" s="81" t="s">
        <v>1095</v>
      </c>
      <c r="G62" s="120" t="s">
        <v>835</v>
      </c>
      <c r="H62" s="227">
        <v>73539</v>
      </c>
      <c r="I62" s="227">
        <v>2238</v>
      </c>
      <c r="J62" s="80" t="s">
        <v>1038</v>
      </c>
      <c r="K62" s="84">
        <v>33</v>
      </c>
      <c r="L62" s="84">
        <v>9</v>
      </c>
      <c r="M62" s="84">
        <v>10</v>
      </c>
      <c r="N62" s="109">
        <v>16</v>
      </c>
      <c r="O62" s="84">
        <v>14</v>
      </c>
      <c r="P62" s="84">
        <v>27</v>
      </c>
      <c r="Q62" s="84">
        <v>21</v>
      </c>
      <c r="R62" s="84">
        <v>13</v>
      </c>
      <c r="S62" s="84">
        <v>28</v>
      </c>
      <c r="T62" s="84">
        <v>26</v>
      </c>
      <c r="U62" s="84">
        <v>6</v>
      </c>
      <c r="V62" s="84">
        <v>10</v>
      </c>
      <c r="W62" s="84">
        <f t="shared" si="2"/>
        <v>213</v>
      </c>
      <c r="X62" s="84">
        <v>131</v>
      </c>
      <c r="Y62" s="84">
        <f t="shared" si="3"/>
        <v>344</v>
      </c>
      <c r="Z62" s="84" t="e">
        <f>VLOOKUP(F62,#REF!,24,FALSE)</f>
        <v>#REF!</v>
      </c>
      <c r="AA62" s="31">
        <v>92</v>
      </c>
      <c r="AB62" s="148" t="s">
        <v>571</v>
      </c>
    </row>
    <row r="63" spans="1:28" s="110" customFormat="1" ht="21">
      <c r="A63" s="80">
        <v>62</v>
      </c>
      <c r="B63" s="82" t="s">
        <v>670</v>
      </c>
      <c r="C63" s="81" t="s">
        <v>1129</v>
      </c>
      <c r="D63" s="121" t="s">
        <v>858</v>
      </c>
      <c r="E63" s="80" t="s">
        <v>744</v>
      </c>
      <c r="F63" s="83" t="s">
        <v>977</v>
      </c>
      <c r="G63" s="120" t="s">
        <v>718</v>
      </c>
      <c r="H63" s="227">
        <v>56940</v>
      </c>
      <c r="I63" s="227">
        <v>1734</v>
      </c>
      <c r="J63" s="80" t="s">
        <v>1038</v>
      </c>
      <c r="K63" s="84">
        <v>6</v>
      </c>
      <c r="L63" s="84">
        <v>2</v>
      </c>
      <c r="M63" s="84">
        <v>28</v>
      </c>
      <c r="N63" s="84">
        <v>9</v>
      </c>
      <c r="O63" s="84">
        <v>29</v>
      </c>
      <c r="P63" s="84">
        <v>8</v>
      </c>
      <c r="Q63" s="84">
        <v>14</v>
      </c>
      <c r="R63" s="84">
        <v>9</v>
      </c>
      <c r="S63" s="84">
        <v>5</v>
      </c>
      <c r="T63" s="84">
        <v>7</v>
      </c>
      <c r="U63" s="84">
        <v>4</v>
      </c>
      <c r="V63" s="84">
        <v>5</v>
      </c>
      <c r="W63" s="84">
        <f t="shared" ref="W63:W87" si="4">SUM(K63:V63)</f>
        <v>126</v>
      </c>
      <c r="X63" s="84">
        <v>52</v>
      </c>
      <c r="Y63" s="84">
        <f t="shared" ref="Y63:Y87" si="5">SUM(W63:X63)</f>
        <v>178</v>
      </c>
      <c r="Z63" s="84" t="e">
        <f>VLOOKUP(F63,#REF!,24,FALSE)</f>
        <v>#REF!</v>
      </c>
      <c r="AA63" s="31">
        <v>71</v>
      </c>
      <c r="AB63" s="148"/>
    </row>
    <row r="64" spans="1:28" s="110" customFormat="1" ht="21">
      <c r="A64" s="80">
        <v>63</v>
      </c>
      <c r="B64" s="82" t="s">
        <v>1067</v>
      </c>
      <c r="C64" s="81" t="s">
        <v>1129</v>
      </c>
      <c r="D64" s="121" t="s">
        <v>858</v>
      </c>
      <c r="E64" s="80" t="s">
        <v>717</v>
      </c>
      <c r="F64" s="81" t="s">
        <v>1092</v>
      </c>
      <c r="G64" s="120" t="s">
        <v>718</v>
      </c>
      <c r="H64" s="227">
        <v>17835</v>
      </c>
      <c r="I64" s="227">
        <v>549</v>
      </c>
      <c r="J64" s="80" t="s">
        <v>1038</v>
      </c>
      <c r="K64" s="84">
        <v>2</v>
      </c>
      <c r="L64" s="84">
        <v>3</v>
      </c>
      <c r="M64" s="84">
        <v>13</v>
      </c>
      <c r="N64" s="84">
        <v>6</v>
      </c>
      <c r="O64" s="84">
        <v>22</v>
      </c>
      <c r="P64" s="84">
        <v>12</v>
      </c>
      <c r="Q64" s="84">
        <v>18</v>
      </c>
      <c r="R64" s="84">
        <v>4</v>
      </c>
      <c r="S64" s="84">
        <v>0</v>
      </c>
      <c r="T64" s="84">
        <v>12</v>
      </c>
      <c r="U64" s="84">
        <v>2</v>
      </c>
      <c r="V64" s="84">
        <v>1</v>
      </c>
      <c r="W64" s="84">
        <f t="shared" si="4"/>
        <v>95</v>
      </c>
      <c r="X64" s="84">
        <v>49</v>
      </c>
      <c r="Y64" s="84">
        <f t="shared" si="5"/>
        <v>144</v>
      </c>
      <c r="Z64" s="84" t="e">
        <f>VLOOKUP(F64,#REF!,24,FALSE)</f>
        <v>#REF!</v>
      </c>
      <c r="AA64" s="31">
        <v>22</v>
      </c>
      <c r="AB64" s="148"/>
    </row>
    <row r="65" spans="1:27" s="110" customFormat="1" ht="31.5">
      <c r="A65" s="80">
        <v>64</v>
      </c>
      <c r="B65" s="82" t="s">
        <v>769</v>
      </c>
      <c r="C65" s="82" t="s">
        <v>805</v>
      </c>
      <c r="D65" s="80" t="s">
        <v>532</v>
      </c>
      <c r="E65" s="80" t="s">
        <v>402</v>
      </c>
      <c r="F65" s="81" t="s">
        <v>90</v>
      </c>
      <c r="G65" s="120" t="s">
        <v>836</v>
      </c>
      <c r="H65" s="227">
        <v>17538</v>
      </c>
      <c r="I65" s="227">
        <v>540</v>
      </c>
      <c r="J65" s="80" t="s">
        <v>1038</v>
      </c>
      <c r="K65" s="84">
        <v>0</v>
      </c>
      <c r="L65" s="84">
        <v>0</v>
      </c>
      <c r="M65" s="84">
        <v>0</v>
      </c>
      <c r="N65" s="109">
        <v>1</v>
      </c>
      <c r="O65" s="84">
        <v>5</v>
      </c>
      <c r="P65" s="84">
        <v>1</v>
      </c>
      <c r="Q65" s="84">
        <v>2</v>
      </c>
      <c r="R65" s="84">
        <v>1</v>
      </c>
      <c r="S65" s="84">
        <v>0</v>
      </c>
      <c r="T65" s="84">
        <v>3</v>
      </c>
      <c r="U65" s="84">
        <v>2</v>
      </c>
      <c r="V65" s="84">
        <v>0</v>
      </c>
      <c r="W65" s="84">
        <f t="shared" si="4"/>
        <v>15</v>
      </c>
      <c r="X65" s="84">
        <v>9</v>
      </c>
      <c r="Y65" s="84">
        <f t="shared" si="5"/>
        <v>24</v>
      </c>
      <c r="Z65" s="84" t="e">
        <f>VLOOKUP(F65,#REF!,24,FALSE)</f>
        <v>#REF!</v>
      </c>
      <c r="AA65" s="31">
        <v>22</v>
      </c>
    </row>
    <row r="66" spans="1:27" s="110" customFormat="1" ht="28.5">
      <c r="A66" s="80">
        <v>65</v>
      </c>
      <c r="B66" s="82" t="s">
        <v>769</v>
      </c>
      <c r="C66" s="82" t="s">
        <v>805</v>
      </c>
      <c r="D66" s="80" t="s">
        <v>532</v>
      </c>
      <c r="E66" s="80" t="s">
        <v>872</v>
      </c>
      <c r="F66" s="81" t="s">
        <v>91</v>
      </c>
      <c r="G66" s="120" t="s">
        <v>837</v>
      </c>
      <c r="H66" s="227">
        <v>15294</v>
      </c>
      <c r="I66" s="227">
        <v>474</v>
      </c>
      <c r="J66" s="80" t="s">
        <v>1038</v>
      </c>
      <c r="K66" s="84">
        <v>1</v>
      </c>
      <c r="L66" s="84">
        <v>0</v>
      </c>
      <c r="M66" s="84">
        <v>1</v>
      </c>
      <c r="N66" s="109">
        <v>2</v>
      </c>
      <c r="O66" s="84">
        <v>1</v>
      </c>
      <c r="P66" s="84">
        <v>27</v>
      </c>
      <c r="Q66" s="84">
        <v>2</v>
      </c>
      <c r="R66" s="84">
        <v>0</v>
      </c>
      <c r="S66" s="84">
        <v>0</v>
      </c>
      <c r="T66" s="84">
        <v>1</v>
      </c>
      <c r="U66" s="84">
        <v>2</v>
      </c>
      <c r="V66" s="84">
        <v>0</v>
      </c>
      <c r="W66" s="84">
        <f t="shared" si="4"/>
        <v>37</v>
      </c>
      <c r="X66" s="84">
        <v>32</v>
      </c>
      <c r="Y66" s="84">
        <f t="shared" si="5"/>
        <v>69</v>
      </c>
      <c r="Z66" s="84" t="e">
        <f>VLOOKUP(F66,#REF!,24,FALSE)</f>
        <v>#REF!</v>
      </c>
      <c r="AA66" s="31">
        <v>19</v>
      </c>
    </row>
    <row r="67" spans="1:27" s="110" customFormat="1">
      <c r="A67" s="80">
        <v>66</v>
      </c>
      <c r="B67" s="82" t="s">
        <v>769</v>
      </c>
      <c r="C67" s="81" t="s">
        <v>876</v>
      </c>
      <c r="D67" s="80" t="s">
        <v>536</v>
      </c>
      <c r="E67" s="80" t="s">
        <v>877</v>
      </c>
      <c r="F67" s="81" t="s">
        <v>92</v>
      </c>
      <c r="G67" s="120" t="s">
        <v>838</v>
      </c>
      <c r="H67" s="227">
        <v>32883</v>
      </c>
      <c r="I67" s="227">
        <v>1006</v>
      </c>
      <c r="J67" s="80" t="s">
        <v>1038</v>
      </c>
      <c r="K67" s="84">
        <v>0</v>
      </c>
      <c r="L67" s="84">
        <v>0</v>
      </c>
      <c r="M67" s="84">
        <v>1</v>
      </c>
      <c r="N67" s="109">
        <v>1</v>
      </c>
      <c r="O67" s="84">
        <v>1</v>
      </c>
      <c r="P67" s="84">
        <v>36</v>
      </c>
      <c r="Q67" s="84">
        <v>0</v>
      </c>
      <c r="R67" s="84">
        <v>0</v>
      </c>
      <c r="S67" s="84">
        <v>0</v>
      </c>
      <c r="T67" s="84">
        <v>11</v>
      </c>
      <c r="U67" s="84">
        <v>4</v>
      </c>
      <c r="V67" s="84">
        <v>0</v>
      </c>
      <c r="W67" s="84">
        <f t="shared" si="4"/>
        <v>54</v>
      </c>
      <c r="X67" s="84">
        <v>51</v>
      </c>
      <c r="Y67" s="84">
        <f t="shared" si="5"/>
        <v>105</v>
      </c>
      <c r="Z67" s="84" t="e">
        <f>VLOOKUP(F67,#REF!,24,FALSE)</f>
        <v>#REF!</v>
      </c>
      <c r="AA67" s="31">
        <v>41</v>
      </c>
    </row>
    <row r="68" spans="1:27" s="110" customFormat="1">
      <c r="A68" s="80">
        <v>67</v>
      </c>
      <c r="B68" s="82" t="s">
        <v>769</v>
      </c>
      <c r="C68" s="81" t="s">
        <v>690</v>
      </c>
      <c r="D68" s="80" t="s">
        <v>536</v>
      </c>
      <c r="E68" s="80" t="s">
        <v>1087</v>
      </c>
      <c r="F68" s="81" t="s">
        <v>93</v>
      </c>
      <c r="G68" s="120" t="s">
        <v>439</v>
      </c>
      <c r="H68" s="227">
        <v>49779</v>
      </c>
      <c r="I68" s="227">
        <v>1517</v>
      </c>
      <c r="J68" s="80" t="s">
        <v>1038</v>
      </c>
      <c r="K68" s="84">
        <v>0</v>
      </c>
      <c r="L68" s="84">
        <v>1</v>
      </c>
      <c r="M68" s="84">
        <v>3</v>
      </c>
      <c r="N68" s="109">
        <v>5</v>
      </c>
      <c r="O68" s="84">
        <v>2</v>
      </c>
      <c r="P68" s="84">
        <v>56</v>
      </c>
      <c r="Q68" s="84">
        <v>1</v>
      </c>
      <c r="R68" s="84">
        <v>0</v>
      </c>
      <c r="S68" s="84">
        <v>0</v>
      </c>
      <c r="T68" s="84">
        <v>2</v>
      </c>
      <c r="U68" s="84">
        <v>1</v>
      </c>
      <c r="V68" s="84">
        <v>0</v>
      </c>
      <c r="W68" s="84">
        <f t="shared" si="4"/>
        <v>71</v>
      </c>
      <c r="X68" s="84">
        <v>60</v>
      </c>
      <c r="Y68" s="84">
        <f t="shared" si="5"/>
        <v>131</v>
      </c>
      <c r="Z68" s="84" t="e">
        <f>VLOOKUP(F68,#REF!,24,FALSE)</f>
        <v>#REF!</v>
      </c>
      <c r="AA68" s="31">
        <v>62</v>
      </c>
    </row>
    <row r="69" spans="1:27" s="110" customFormat="1">
      <c r="A69" s="80">
        <v>68</v>
      </c>
      <c r="B69" s="82" t="s">
        <v>1056</v>
      </c>
      <c r="C69" s="81" t="s">
        <v>458</v>
      </c>
      <c r="D69" s="80" t="s">
        <v>532</v>
      </c>
      <c r="E69" s="80" t="s">
        <v>742</v>
      </c>
      <c r="F69" s="83" t="s">
        <v>94</v>
      </c>
      <c r="G69" s="120"/>
      <c r="H69" s="227">
        <v>13512</v>
      </c>
      <c r="I69" s="227">
        <v>419</v>
      </c>
      <c r="J69" s="80" t="s">
        <v>1038</v>
      </c>
      <c r="K69" s="84">
        <v>0</v>
      </c>
      <c r="L69" s="84">
        <v>0</v>
      </c>
      <c r="M69" s="84">
        <v>5</v>
      </c>
      <c r="N69" s="84">
        <v>2</v>
      </c>
      <c r="O69" s="84">
        <v>2</v>
      </c>
      <c r="P69" s="84">
        <v>3</v>
      </c>
      <c r="Q69" s="84">
        <v>5</v>
      </c>
      <c r="R69" s="84">
        <v>1</v>
      </c>
      <c r="S69" s="84">
        <v>14</v>
      </c>
      <c r="T69" s="84">
        <v>0</v>
      </c>
      <c r="U69" s="84">
        <v>1</v>
      </c>
      <c r="V69" s="84">
        <v>0</v>
      </c>
      <c r="W69" s="84">
        <f t="shared" si="4"/>
        <v>33</v>
      </c>
      <c r="X69" s="84">
        <v>24</v>
      </c>
      <c r="Y69" s="84">
        <f t="shared" si="5"/>
        <v>57</v>
      </c>
      <c r="Z69" s="84" t="e">
        <f>VLOOKUP(F69,#REF!,24,FALSE)</f>
        <v>#REF!</v>
      </c>
      <c r="AA69" s="31">
        <v>17</v>
      </c>
    </row>
    <row r="70" spans="1:27" s="110" customFormat="1">
      <c r="A70" s="80">
        <v>69</v>
      </c>
      <c r="B70" s="82" t="s">
        <v>538</v>
      </c>
      <c r="C70" s="81" t="s">
        <v>708</v>
      </c>
      <c r="D70" s="80" t="s">
        <v>532</v>
      </c>
      <c r="E70" s="80" t="s">
        <v>754</v>
      </c>
      <c r="F70" s="83" t="s">
        <v>627</v>
      </c>
      <c r="G70" s="120"/>
      <c r="H70" s="227">
        <v>9288</v>
      </c>
      <c r="I70" s="227">
        <v>291</v>
      </c>
      <c r="J70" s="84" t="s">
        <v>1038</v>
      </c>
      <c r="K70" s="84">
        <v>0</v>
      </c>
      <c r="L70" s="84">
        <v>0</v>
      </c>
      <c r="M70" s="84">
        <v>1</v>
      </c>
      <c r="N70" s="109">
        <v>2</v>
      </c>
      <c r="O70" s="84">
        <v>0</v>
      </c>
      <c r="P70" s="84">
        <v>14</v>
      </c>
      <c r="Q70" s="84">
        <v>2</v>
      </c>
      <c r="R70" s="84">
        <v>0</v>
      </c>
      <c r="S70" s="84">
        <v>0</v>
      </c>
      <c r="T70" s="84">
        <v>1</v>
      </c>
      <c r="U70" s="84">
        <v>2</v>
      </c>
      <c r="V70" s="84">
        <v>1</v>
      </c>
      <c r="W70" s="84">
        <f t="shared" si="4"/>
        <v>23</v>
      </c>
      <c r="X70" s="84">
        <v>20</v>
      </c>
      <c r="Y70" s="84">
        <f t="shared" si="5"/>
        <v>43</v>
      </c>
      <c r="Z70" s="84" t="e">
        <f>VLOOKUP(F70,#REF!,24,FALSE)</f>
        <v>#REF!</v>
      </c>
      <c r="AA70" s="31">
        <v>12</v>
      </c>
    </row>
    <row r="71" spans="1:27" s="110" customFormat="1">
      <c r="A71" s="80">
        <v>70</v>
      </c>
      <c r="B71" s="82" t="s">
        <v>688</v>
      </c>
      <c r="C71" s="81" t="s">
        <v>753</v>
      </c>
      <c r="D71" s="80" t="s">
        <v>532</v>
      </c>
      <c r="E71" s="80" t="s">
        <v>751</v>
      </c>
      <c r="F71" s="83" t="s">
        <v>95</v>
      </c>
      <c r="G71" s="120"/>
      <c r="H71" s="227">
        <v>6648</v>
      </c>
      <c r="I71" s="227">
        <v>211</v>
      </c>
      <c r="J71" s="84" t="s">
        <v>1038</v>
      </c>
      <c r="K71" s="84">
        <v>0</v>
      </c>
      <c r="L71" s="84">
        <v>0</v>
      </c>
      <c r="M71" s="84">
        <v>2</v>
      </c>
      <c r="N71" s="109">
        <v>0</v>
      </c>
      <c r="O71" s="84">
        <v>2</v>
      </c>
      <c r="P71" s="84">
        <v>6</v>
      </c>
      <c r="Q71" s="84">
        <v>0</v>
      </c>
      <c r="R71" s="84">
        <v>0</v>
      </c>
      <c r="S71" s="84">
        <v>0</v>
      </c>
      <c r="T71" s="84">
        <v>0</v>
      </c>
      <c r="U71" s="84">
        <v>0</v>
      </c>
      <c r="V71" s="84">
        <v>0</v>
      </c>
      <c r="W71" s="84">
        <f t="shared" si="4"/>
        <v>10</v>
      </c>
      <c r="X71" s="84">
        <v>6</v>
      </c>
      <c r="Y71" s="84">
        <f t="shared" si="5"/>
        <v>16</v>
      </c>
      <c r="Z71" s="84" t="e">
        <f>VLOOKUP(F71,#REF!,24,FALSE)</f>
        <v>#REF!</v>
      </c>
      <c r="AA71" s="31">
        <v>8</v>
      </c>
    </row>
    <row r="72" spans="1:27" s="110" customFormat="1">
      <c r="A72" s="80">
        <v>71</v>
      </c>
      <c r="B72" s="94" t="s">
        <v>374</v>
      </c>
      <c r="C72" s="97" t="s">
        <v>555</v>
      </c>
      <c r="D72" s="80" t="s">
        <v>532</v>
      </c>
      <c r="E72" s="95" t="s">
        <v>556</v>
      </c>
      <c r="F72" s="96" t="s">
        <v>750</v>
      </c>
      <c r="G72" s="201"/>
      <c r="H72" s="227">
        <v>20343</v>
      </c>
      <c r="I72" s="227">
        <v>626</v>
      </c>
      <c r="J72" s="93" t="s">
        <v>1038</v>
      </c>
      <c r="K72" s="93">
        <v>0</v>
      </c>
      <c r="L72" s="93">
        <v>0</v>
      </c>
      <c r="M72" s="93">
        <v>0</v>
      </c>
      <c r="N72" s="111">
        <v>0</v>
      </c>
      <c r="O72" s="93">
        <v>2</v>
      </c>
      <c r="P72" s="93">
        <v>22</v>
      </c>
      <c r="Q72" s="93">
        <v>3</v>
      </c>
      <c r="R72" s="84">
        <v>4</v>
      </c>
      <c r="S72" s="93">
        <v>3</v>
      </c>
      <c r="T72" s="93">
        <v>1</v>
      </c>
      <c r="U72" s="93">
        <v>0</v>
      </c>
      <c r="V72" s="84">
        <v>6</v>
      </c>
      <c r="W72" s="93">
        <f t="shared" si="4"/>
        <v>41</v>
      </c>
      <c r="X72" s="84">
        <v>39</v>
      </c>
      <c r="Y72" s="84">
        <f t="shared" si="5"/>
        <v>80</v>
      </c>
      <c r="Z72" s="84"/>
      <c r="AA72" s="130">
        <v>25</v>
      </c>
    </row>
    <row r="73" spans="1:27" s="110" customFormat="1">
      <c r="A73" s="80">
        <v>72</v>
      </c>
      <c r="B73" s="94" t="s">
        <v>769</v>
      </c>
      <c r="C73" s="97" t="s">
        <v>813</v>
      </c>
      <c r="D73" s="197" t="s">
        <v>557</v>
      </c>
      <c r="E73" s="95" t="s">
        <v>565</v>
      </c>
      <c r="F73" s="96" t="s">
        <v>96</v>
      </c>
      <c r="G73" s="201"/>
      <c r="H73" s="227">
        <v>29682</v>
      </c>
      <c r="I73" s="227">
        <v>909</v>
      </c>
      <c r="J73" s="93" t="s">
        <v>1038</v>
      </c>
      <c r="K73" s="93">
        <v>0</v>
      </c>
      <c r="L73" s="93">
        <v>0</v>
      </c>
      <c r="M73" s="93">
        <v>0</v>
      </c>
      <c r="N73" s="93">
        <v>0</v>
      </c>
      <c r="O73" s="93">
        <v>116</v>
      </c>
      <c r="P73" s="93">
        <v>23</v>
      </c>
      <c r="Q73" s="93">
        <v>1</v>
      </c>
      <c r="R73" s="84">
        <v>0</v>
      </c>
      <c r="S73" s="93">
        <v>0</v>
      </c>
      <c r="T73" s="93">
        <v>0</v>
      </c>
      <c r="U73" s="93">
        <v>8</v>
      </c>
      <c r="V73" s="84">
        <v>0</v>
      </c>
      <c r="W73" s="93">
        <f t="shared" si="4"/>
        <v>148</v>
      </c>
      <c r="X73" s="84">
        <v>32</v>
      </c>
      <c r="Y73" s="84"/>
      <c r="Z73" s="84"/>
      <c r="AA73" s="130">
        <v>15</v>
      </c>
    </row>
    <row r="74" spans="1:27" s="110" customFormat="1">
      <c r="A74" s="80">
        <v>73</v>
      </c>
      <c r="B74" s="94" t="s">
        <v>769</v>
      </c>
      <c r="C74" s="97" t="s">
        <v>1051</v>
      </c>
      <c r="D74" s="197" t="s">
        <v>557</v>
      </c>
      <c r="E74" s="95" t="s">
        <v>566</v>
      </c>
      <c r="F74" s="96" t="s">
        <v>1024</v>
      </c>
      <c r="G74" s="201"/>
      <c r="H74" s="227">
        <v>11796</v>
      </c>
      <c r="I74" s="227">
        <v>367</v>
      </c>
      <c r="J74" s="93" t="s">
        <v>1038</v>
      </c>
      <c r="K74" s="93">
        <v>0</v>
      </c>
      <c r="L74" s="93">
        <v>0</v>
      </c>
      <c r="M74" s="93">
        <v>0</v>
      </c>
      <c r="N74" s="93">
        <v>0</v>
      </c>
      <c r="O74" s="93">
        <v>6</v>
      </c>
      <c r="P74" s="93">
        <v>22</v>
      </c>
      <c r="Q74" s="93">
        <v>1</v>
      </c>
      <c r="R74" s="84">
        <v>1</v>
      </c>
      <c r="S74" s="93">
        <v>0</v>
      </c>
      <c r="T74" s="93">
        <v>0</v>
      </c>
      <c r="U74" s="93">
        <v>5</v>
      </c>
      <c r="V74" s="84">
        <v>0</v>
      </c>
      <c r="W74" s="93">
        <f t="shared" si="4"/>
        <v>35</v>
      </c>
      <c r="X74" s="84">
        <v>29</v>
      </c>
      <c r="Y74" s="84"/>
      <c r="Z74" s="84"/>
      <c r="AA74" s="130">
        <v>6</v>
      </c>
    </row>
    <row r="75" spans="1:27" s="110" customFormat="1">
      <c r="A75" s="80">
        <v>74</v>
      </c>
      <c r="B75" s="94" t="s">
        <v>1056</v>
      </c>
      <c r="C75" s="97" t="s">
        <v>811</v>
      </c>
      <c r="D75" s="197" t="s">
        <v>557</v>
      </c>
      <c r="E75" s="95" t="s">
        <v>567</v>
      </c>
      <c r="F75" s="96" t="s">
        <v>1023</v>
      </c>
      <c r="G75" s="201"/>
      <c r="H75" s="227">
        <v>87399</v>
      </c>
      <c r="I75" s="227">
        <v>2658</v>
      </c>
      <c r="J75" s="93" t="s">
        <v>1038</v>
      </c>
      <c r="K75" s="93">
        <v>0</v>
      </c>
      <c r="L75" s="93">
        <v>1</v>
      </c>
      <c r="M75" s="93">
        <v>10</v>
      </c>
      <c r="N75" s="111">
        <v>1</v>
      </c>
      <c r="O75" s="93">
        <v>16</v>
      </c>
      <c r="P75" s="93">
        <v>21</v>
      </c>
      <c r="Q75" s="93">
        <v>2</v>
      </c>
      <c r="R75" s="84">
        <v>2</v>
      </c>
      <c r="S75" s="93">
        <v>0</v>
      </c>
      <c r="T75" s="93">
        <v>0</v>
      </c>
      <c r="U75" s="93">
        <v>9</v>
      </c>
      <c r="V75" s="84">
        <v>7</v>
      </c>
      <c r="W75" s="93">
        <f t="shared" si="4"/>
        <v>69</v>
      </c>
      <c r="X75" s="84">
        <v>41</v>
      </c>
      <c r="Y75" s="84"/>
      <c r="Z75" s="84"/>
      <c r="AA75" s="130">
        <v>45</v>
      </c>
    </row>
    <row r="76" spans="1:27" s="110" customFormat="1">
      <c r="A76" s="80">
        <v>75</v>
      </c>
      <c r="B76" s="94" t="s">
        <v>1056</v>
      </c>
      <c r="C76" s="97" t="s">
        <v>1129</v>
      </c>
      <c r="D76" s="197" t="s">
        <v>557</v>
      </c>
      <c r="E76" s="95" t="s">
        <v>568</v>
      </c>
      <c r="F76" s="96" t="s">
        <v>1025</v>
      </c>
      <c r="G76" s="201"/>
      <c r="H76" s="227">
        <v>19188</v>
      </c>
      <c r="I76" s="227">
        <v>590</v>
      </c>
      <c r="J76" s="93" t="s">
        <v>1038</v>
      </c>
      <c r="K76" s="93">
        <v>0</v>
      </c>
      <c r="L76" s="93">
        <v>1</v>
      </c>
      <c r="M76" s="93">
        <v>0</v>
      </c>
      <c r="N76" s="111">
        <v>0</v>
      </c>
      <c r="O76" s="93">
        <v>8</v>
      </c>
      <c r="P76" s="93">
        <v>15</v>
      </c>
      <c r="Q76" s="93">
        <v>2</v>
      </c>
      <c r="R76" s="84">
        <v>6</v>
      </c>
      <c r="S76" s="93">
        <v>3</v>
      </c>
      <c r="T76" s="93">
        <v>21</v>
      </c>
      <c r="U76" s="93">
        <v>6</v>
      </c>
      <c r="V76" s="84">
        <v>10</v>
      </c>
      <c r="W76" s="93">
        <f t="shared" si="4"/>
        <v>72</v>
      </c>
      <c r="X76" s="84">
        <v>63</v>
      </c>
      <c r="Y76" s="84"/>
      <c r="Z76" s="84"/>
      <c r="AA76" s="130">
        <v>10</v>
      </c>
    </row>
    <row r="77" spans="1:27" s="110" customFormat="1">
      <c r="A77" s="80">
        <v>76</v>
      </c>
      <c r="B77" s="94" t="s">
        <v>1056</v>
      </c>
      <c r="C77" s="97" t="s">
        <v>740</v>
      </c>
      <c r="D77" s="197" t="s">
        <v>557</v>
      </c>
      <c r="E77" s="95" t="s">
        <v>569</v>
      </c>
      <c r="F77" s="96" t="s">
        <v>97</v>
      </c>
      <c r="G77" s="201"/>
      <c r="H77" s="227">
        <v>54597</v>
      </c>
      <c r="I77" s="227">
        <v>1663</v>
      </c>
      <c r="J77" s="93" t="s">
        <v>1038</v>
      </c>
      <c r="K77" s="93">
        <v>0</v>
      </c>
      <c r="L77" s="93">
        <v>0</v>
      </c>
      <c r="M77" s="93">
        <v>0</v>
      </c>
      <c r="N77" s="111">
        <v>0</v>
      </c>
      <c r="O77" s="93">
        <v>10</v>
      </c>
      <c r="P77" s="93">
        <v>22</v>
      </c>
      <c r="Q77" s="93">
        <v>2</v>
      </c>
      <c r="R77" s="84">
        <v>4</v>
      </c>
      <c r="S77" s="93">
        <v>3</v>
      </c>
      <c r="T77" s="93">
        <v>8</v>
      </c>
      <c r="U77" s="93">
        <v>8</v>
      </c>
      <c r="V77" s="84">
        <v>0</v>
      </c>
      <c r="W77" s="93">
        <f t="shared" si="4"/>
        <v>57</v>
      </c>
      <c r="X77" s="84">
        <v>47</v>
      </c>
      <c r="Y77" s="84"/>
      <c r="Z77" s="84"/>
      <c r="AA77" s="130">
        <v>28</v>
      </c>
    </row>
    <row r="78" spans="1:27" s="110" customFormat="1" ht="15" thickBot="1">
      <c r="A78" s="80">
        <v>77</v>
      </c>
      <c r="B78" s="82" t="s">
        <v>374</v>
      </c>
      <c r="C78" s="97" t="s">
        <v>564</v>
      </c>
      <c r="D78" s="197" t="s">
        <v>557</v>
      </c>
      <c r="E78" s="95" t="s">
        <v>797</v>
      </c>
      <c r="F78" s="96" t="s">
        <v>109</v>
      </c>
      <c r="G78" s="175"/>
      <c r="H78" s="227">
        <v>29252</v>
      </c>
      <c r="I78" s="227">
        <v>897</v>
      </c>
      <c r="J78" s="93" t="s">
        <v>1038</v>
      </c>
      <c r="K78" s="93">
        <v>0</v>
      </c>
      <c r="L78" s="106">
        <v>0</v>
      </c>
      <c r="M78" s="106">
        <v>0</v>
      </c>
      <c r="N78" s="111">
        <v>0</v>
      </c>
      <c r="O78" s="93">
        <v>3</v>
      </c>
      <c r="P78" s="106">
        <v>18</v>
      </c>
      <c r="Q78" s="106">
        <v>2</v>
      </c>
      <c r="R78" s="106">
        <v>1</v>
      </c>
      <c r="S78" s="106">
        <v>0</v>
      </c>
      <c r="T78" s="93">
        <v>6</v>
      </c>
      <c r="U78" s="93">
        <v>0</v>
      </c>
      <c r="V78" s="106">
        <v>0</v>
      </c>
      <c r="W78" s="106">
        <f t="shared" si="4"/>
        <v>30</v>
      </c>
      <c r="X78" s="106">
        <v>27</v>
      </c>
      <c r="Y78" s="163">
        <f t="shared" si="5"/>
        <v>57</v>
      </c>
      <c r="Z78" s="163" t="e">
        <f>VLOOKUP(F78,#REF!,24,FALSE)</f>
        <v>#REF!</v>
      </c>
      <c r="AA78" s="198">
        <v>15</v>
      </c>
    </row>
    <row r="79" spans="1:27" s="110" customFormat="1" ht="21">
      <c r="A79" s="80">
        <v>78</v>
      </c>
      <c r="B79" s="180" t="s">
        <v>769</v>
      </c>
      <c r="C79" s="181" t="s">
        <v>458</v>
      </c>
      <c r="D79" s="182" t="s">
        <v>532</v>
      </c>
      <c r="E79" s="182" t="s">
        <v>739</v>
      </c>
      <c r="F79" s="181" t="s">
        <v>108</v>
      </c>
      <c r="G79" s="120" t="s">
        <v>1074</v>
      </c>
      <c r="H79" s="227">
        <v>98530</v>
      </c>
      <c r="I79" s="228">
        <v>2067.5</v>
      </c>
      <c r="J79" s="230" t="s">
        <v>535</v>
      </c>
      <c r="K79" s="112">
        <v>0</v>
      </c>
      <c r="L79" s="107">
        <v>0</v>
      </c>
      <c r="M79" s="107">
        <v>6</v>
      </c>
      <c r="N79" s="183">
        <v>3</v>
      </c>
      <c r="O79" s="112">
        <v>0</v>
      </c>
      <c r="P79" s="84">
        <v>109</v>
      </c>
      <c r="Q79" s="112">
        <v>0</v>
      </c>
      <c r="R79" s="107">
        <v>0</v>
      </c>
      <c r="S79" s="84">
        <v>0</v>
      </c>
      <c r="T79" s="112">
        <v>0</v>
      </c>
      <c r="U79" s="112">
        <v>4</v>
      </c>
      <c r="V79" s="84">
        <v>1</v>
      </c>
      <c r="W79" s="112">
        <f t="shared" si="4"/>
        <v>123</v>
      </c>
      <c r="X79" s="84">
        <v>114</v>
      </c>
      <c r="Y79" s="84">
        <f t="shared" si="5"/>
        <v>237</v>
      </c>
      <c r="Z79" s="84" t="e">
        <f>VLOOKUP(F79,#REF!,24,FALSE)</f>
        <v>#REF!</v>
      </c>
      <c r="AA79" s="184">
        <v>123</v>
      </c>
    </row>
    <row r="80" spans="1:27" s="110" customFormat="1" ht="21">
      <c r="A80" s="80">
        <v>79</v>
      </c>
      <c r="B80" s="82" t="s">
        <v>769</v>
      </c>
      <c r="C80" s="81" t="s">
        <v>770</v>
      </c>
      <c r="D80" s="80" t="s">
        <v>532</v>
      </c>
      <c r="E80" s="80" t="s">
        <v>1102</v>
      </c>
      <c r="F80" s="81" t="s">
        <v>98</v>
      </c>
      <c r="G80" s="120" t="s">
        <v>1074</v>
      </c>
      <c r="H80" s="227">
        <v>51504</v>
      </c>
      <c r="I80" s="228">
        <v>1081.3</v>
      </c>
      <c r="J80" s="231" t="s">
        <v>535</v>
      </c>
      <c r="K80" s="84">
        <v>0</v>
      </c>
      <c r="L80" s="84">
        <v>0</v>
      </c>
      <c r="M80" s="84">
        <v>0</v>
      </c>
      <c r="N80" s="109">
        <v>4</v>
      </c>
      <c r="O80" s="84">
        <v>1</v>
      </c>
      <c r="P80" s="84">
        <v>1</v>
      </c>
      <c r="Q80" s="84">
        <v>0</v>
      </c>
      <c r="R80" s="84">
        <v>0</v>
      </c>
      <c r="S80" s="84">
        <v>0</v>
      </c>
      <c r="T80" s="84">
        <v>1</v>
      </c>
      <c r="U80" s="84">
        <v>3</v>
      </c>
      <c r="V80" s="84">
        <v>0</v>
      </c>
      <c r="W80" s="84">
        <f t="shared" si="4"/>
        <v>10</v>
      </c>
      <c r="X80" s="84">
        <v>5</v>
      </c>
      <c r="Y80" s="84">
        <f t="shared" si="5"/>
        <v>15</v>
      </c>
      <c r="Z80" s="84" t="e">
        <f>VLOOKUP(F80,#REF!,24,FALSE)</f>
        <v>#REF!</v>
      </c>
      <c r="AA80" s="31">
        <v>64</v>
      </c>
    </row>
    <row r="81" spans="1:27" s="110" customFormat="1" ht="21">
      <c r="A81" s="80">
        <v>80</v>
      </c>
      <c r="B81" s="82" t="s">
        <v>769</v>
      </c>
      <c r="C81" s="81" t="s">
        <v>456</v>
      </c>
      <c r="D81" s="80" t="s">
        <v>532</v>
      </c>
      <c r="E81" s="80" t="s">
        <v>459</v>
      </c>
      <c r="F81" s="81" t="s">
        <v>99</v>
      </c>
      <c r="G81" s="120" t="s">
        <v>1074</v>
      </c>
      <c r="H81" s="227">
        <v>26205</v>
      </c>
      <c r="I81" s="228">
        <v>549.5</v>
      </c>
      <c r="J81" s="231" t="s">
        <v>535</v>
      </c>
      <c r="K81" s="84">
        <v>0</v>
      </c>
      <c r="L81" s="84">
        <v>0</v>
      </c>
      <c r="M81" s="84">
        <v>0</v>
      </c>
      <c r="N81" s="109">
        <v>1</v>
      </c>
      <c r="O81" s="84">
        <v>0</v>
      </c>
      <c r="P81" s="84">
        <v>0</v>
      </c>
      <c r="Q81" s="84">
        <v>1</v>
      </c>
      <c r="R81" s="84">
        <v>0</v>
      </c>
      <c r="S81" s="84">
        <v>2</v>
      </c>
      <c r="T81" s="84">
        <v>1</v>
      </c>
      <c r="U81" s="84">
        <v>3</v>
      </c>
      <c r="V81" s="84">
        <v>1</v>
      </c>
      <c r="W81" s="84">
        <f t="shared" si="4"/>
        <v>9</v>
      </c>
      <c r="X81" s="84">
        <v>8</v>
      </c>
      <c r="Y81" s="84">
        <f t="shared" si="5"/>
        <v>17</v>
      </c>
      <c r="Z81" s="84" t="e">
        <f>VLOOKUP(F81,#REF!,24,FALSE)</f>
        <v>#REF!</v>
      </c>
      <c r="AA81" s="31">
        <v>33</v>
      </c>
    </row>
    <row r="82" spans="1:27" s="110" customFormat="1" ht="21">
      <c r="A82" s="80">
        <v>81</v>
      </c>
      <c r="B82" s="82" t="s">
        <v>1076</v>
      </c>
      <c r="C82" s="81" t="s">
        <v>1110</v>
      </c>
      <c r="D82" s="80" t="s">
        <v>532</v>
      </c>
      <c r="E82" s="80" t="s">
        <v>1077</v>
      </c>
      <c r="F82" s="81" t="s">
        <v>141</v>
      </c>
      <c r="G82" s="120" t="s">
        <v>1074</v>
      </c>
      <c r="H82" s="227">
        <f>I82*32</f>
        <v>153216</v>
      </c>
      <c r="I82" s="227">
        <v>4788</v>
      </c>
      <c r="J82" s="119" t="s">
        <v>138</v>
      </c>
      <c r="K82" s="84">
        <v>3</v>
      </c>
      <c r="L82" s="84">
        <v>0</v>
      </c>
      <c r="M82" s="84">
        <v>16</v>
      </c>
      <c r="N82" s="109">
        <v>15</v>
      </c>
      <c r="O82" s="84">
        <v>114</v>
      </c>
      <c r="P82" s="84">
        <v>11</v>
      </c>
      <c r="Q82" s="84">
        <v>15</v>
      </c>
      <c r="R82" s="84">
        <v>22</v>
      </c>
      <c r="S82" s="84">
        <v>9</v>
      </c>
      <c r="T82" s="84">
        <v>7</v>
      </c>
      <c r="U82" s="84">
        <v>12</v>
      </c>
      <c r="V82" s="84">
        <v>10</v>
      </c>
      <c r="W82" s="84">
        <f>SUM(K82:V82)</f>
        <v>234</v>
      </c>
      <c r="X82" s="84">
        <v>86</v>
      </c>
      <c r="Y82" s="84">
        <f>SUM(W82:X82)</f>
        <v>320</v>
      </c>
      <c r="Z82" s="84" t="e">
        <f>VLOOKUP(F82,#REF!,24,FALSE)</f>
        <v>#REF!</v>
      </c>
      <c r="AA82" s="31">
        <v>192</v>
      </c>
    </row>
    <row r="83" spans="1:27" s="110" customFormat="1" ht="28.5">
      <c r="A83" s="80">
        <v>82</v>
      </c>
      <c r="B83" s="82" t="s">
        <v>748</v>
      </c>
      <c r="C83" s="81" t="s">
        <v>857</v>
      </c>
      <c r="D83" s="80" t="s">
        <v>532</v>
      </c>
      <c r="E83" s="80" t="s">
        <v>716</v>
      </c>
      <c r="F83" s="81" t="s">
        <v>1144</v>
      </c>
      <c r="G83" s="120" t="s">
        <v>1096</v>
      </c>
      <c r="H83" s="227">
        <v>60700</v>
      </c>
      <c r="I83" s="228">
        <v>1274.2</v>
      </c>
      <c r="J83" s="231" t="s">
        <v>535</v>
      </c>
      <c r="K83" s="84">
        <v>3</v>
      </c>
      <c r="L83" s="84">
        <v>14</v>
      </c>
      <c r="M83" s="84">
        <v>41</v>
      </c>
      <c r="N83" s="84">
        <v>31</v>
      </c>
      <c r="O83" s="84">
        <v>15</v>
      </c>
      <c r="P83" s="84">
        <v>13</v>
      </c>
      <c r="Q83" s="84">
        <v>4</v>
      </c>
      <c r="R83" s="84">
        <v>2</v>
      </c>
      <c r="S83" s="84">
        <v>10</v>
      </c>
      <c r="T83" s="84">
        <v>16</v>
      </c>
      <c r="U83" s="84">
        <v>3</v>
      </c>
      <c r="V83" s="84">
        <v>3</v>
      </c>
      <c r="W83" s="84">
        <f t="shared" si="4"/>
        <v>155</v>
      </c>
      <c r="X83" s="84">
        <v>51</v>
      </c>
      <c r="Y83" s="84">
        <f t="shared" si="5"/>
        <v>206</v>
      </c>
      <c r="Z83" s="84" t="e">
        <f>VLOOKUP(F83,#REF!,24,FALSE)</f>
        <v>#REF!</v>
      </c>
      <c r="AA83" s="31">
        <v>76</v>
      </c>
    </row>
    <row r="84" spans="1:27" s="110" customFormat="1">
      <c r="A84" s="80">
        <v>83</v>
      </c>
      <c r="B84" s="82" t="s">
        <v>769</v>
      </c>
      <c r="C84" s="81" t="s">
        <v>791</v>
      </c>
      <c r="D84" s="80" t="s">
        <v>532</v>
      </c>
      <c r="E84" s="80" t="s">
        <v>883</v>
      </c>
      <c r="F84" s="81" t="s">
        <v>100</v>
      </c>
      <c r="G84" s="120" t="s">
        <v>1096</v>
      </c>
      <c r="H84" s="227">
        <f>I84*32</f>
        <v>44352</v>
      </c>
      <c r="I84" s="227">
        <v>1386</v>
      </c>
      <c r="J84" s="119" t="s">
        <v>1048</v>
      </c>
      <c r="K84" s="84">
        <v>1</v>
      </c>
      <c r="L84" s="84">
        <v>0</v>
      </c>
      <c r="M84" s="84">
        <v>0</v>
      </c>
      <c r="N84" s="84">
        <v>6</v>
      </c>
      <c r="O84" s="84">
        <v>23</v>
      </c>
      <c r="P84" s="84">
        <v>25</v>
      </c>
      <c r="Q84" s="84">
        <v>0</v>
      </c>
      <c r="R84" s="84">
        <v>0</v>
      </c>
      <c r="S84" s="84">
        <v>0</v>
      </c>
      <c r="T84" s="84">
        <v>1</v>
      </c>
      <c r="U84" s="84">
        <v>1</v>
      </c>
      <c r="V84" s="84">
        <v>0</v>
      </c>
      <c r="W84" s="84">
        <f>SUM(K84:V84)</f>
        <v>57</v>
      </c>
      <c r="X84" s="84">
        <v>27</v>
      </c>
      <c r="Y84" s="84">
        <f>SUM(W84:X84)</f>
        <v>84</v>
      </c>
      <c r="Z84" s="84" t="e">
        <f>VLOOKUP(F84,#REF!,24,FALSE)</f>
        <v>#REF!</v>
      </c>
      <c r="AA84" s="194">
        <v>55</v>
      </c>
    </row>
    <row r="85" spans="1:27" s="110" customFormat="1" ht="15" thickBot="1">
      <c r="A85" s="80">
        <v>84</v>
      </c>
      <c r="B85" s="169" t="s">
        <v>769</v>
      </c>
      <c r="C85" s="170" t="s">
        <v>857</v>
      </c>
      <c r="D85" s="163" t="s">
        <v>532</v>
      </c>
      <c r="E85" s="163" t="s">
        <v>884</v>
      </c>
      <c r="F85" s="170" t="s">
        <v>101</v>
      </c>
      <c r="G85" s="175" t="s">
        <v>1096</v>
      </c>
      <c r="H85" s="227">
        <v>98530</v>
      </c>
      <c r="I85" s="228">
        <v>2067.5</v>
      </c>
      <c r="J85" s="232" t="s">
        <v>535</v>
      </c>
      <c r="K85" s="106">
        <v>5</v>
      </c>
      <c r="L85" s="106">
        <v>0</v>
      </c>
      <c r="M85" s="106">
        <v>13</v>
      </c>
      <c r="N85" s="106">
        <v>3</v>
      </c>
      <c r="O85" s="106">
        <v>0</v>
      </c>
      <c r="P85" s="106">
        <v>106</v>
      </c>
      <c r="Q85" s="106">
        <v>2</v>
      </c>
      <c r="R85" s="106">
        <v>1</v>
      </c>
      <c r="S85" s="106">
        <v>0</v>
      </c>
      <c r="T85" s="106">
        <v>0</v>
      </c>
      <c r="U85" s="106">
        <v>1</v>
      </c>
      <c r="V85" s="106">
        <v>0</v>
      </c>
      <c r="W85" s="106">
        <f t="shared" si="4"/>
        <v>131</v>
      </c>
      <c r="X85" s="106">
        <v>110</v>
      </c>
      <c r="Y85" s="163">
        <f t="shared" si="5"/>
        <v>241</v>
      </c>
      <c r="Z85" s="163" t="e">
        <f>VLOOKUP(F85,#REF!,24,FALSE)</f>
        <v>#REF!</v>
      </c>
      <c r="AA85" s="162">
        <v>123</v>
      </c>
    </row>
    <row r="86" spans="1:27" s="110" customFormat="1">
      <c r="A86" s="80">
        <v>85</v>
      </c>
      <c r="B86" s="164" t="s">
        <v>586</v>
      </c>
      <c r="C86" s="118" t="s">
        <v>810</v>
      </c>
      <c r="D86" s="119" t="s">
        <v>532</v>
      </c>
      <c r="E86" s="119" t="s">
        <v>434</v>
      </c>
      <c r="F86" s="118" t="s">
        <v>500</v>
      </c>
      <c r="G86" s="120" t="s">
        <v>719</v>
      </c>
      <c r="H86" s="227">
        <f>I86*32</f>
        <v>77920</v>
      </c>
      <c r="I86" s="227">
        <v>2435</v>
      </c>
      <c r="J86" s="119" t="s">
        <v>1048</v>
      </c>
      <c r="K86" s="107">
        <v>12</v>
      </c>
      <c r="L86" s="84">
        <v>5</v>
      </c>
      <c r="M86" s="84">
        <v>22</v>
      </c>
      <c r="N86" s="107">
        <v>14</v>
      </c>
      <c r="O86" s="107">
        <v>12</v>
      </c>
      <c r="P86" s="84">
        <v>32</v>
      </c>
      <c r="Q86" s="107">
        <v>3</v>
      </c>
      <c r="R86" s="107">
        <v>12</v>
      </c>
      <c r="S86" s="84">
        <v>1</v>
      </c>
      <c r="T86" s="107">
        <v>10</v>
      </c>
      <c r="U86" s="107">
        <v>6</v>
      </c>
      <c r="V86" s="84">
        <v>10</v>
      </c>
      <c r="W86" s="107">
        <f>SUM(K86:V86)</f>
        <v>139</v>
      </c>
      <c r="X86" s="84">
        <v>74</v>
      </c>
      <c r="Y86" s="84">
        <f>SUM(W86:X86)</f>
        <v>213</v>
      </c>
      <c r="Z86" s="84" t="e">
        <f>VLOOKUP(F86,#REF!,24,FALSE)</f>
        <v>#REF!</v>
      </c>
      <c r="AA86" s="65">
        <v>97</v>
      </c>
    </row>
    <row r="87" spans="1:27" s="110" customFormat="1" ht="42">
      <c r="A87" s="80">
        <v>86</v>
      </c>
      <c r="B87" s="82" t="s">
        <v>374</v>
      </c>
      <c r="C87" s="81" t="s">
        <v>1136</v>
      </c>
      <c r="D87" s="80" t="s">
        <v>532</v>
      </c>
      <c r="E87" s="80" t="s">
        <v>1137</v>
      </c>
      <c r="F87" s="81" t="s">
        <v>530</v>
      </c>
      <c r="G87" s="120" t="s">
        <v>1001</v>
      </c>
      <c r="H87" s="227">
        <v>57585</v>
      </c>
      <c r="I87" s="227">
        <v>1745</v>
      </c>
      <c r="J87" s="84" t="s">
        <v>1084</v>
      </c>
      <c r="K87" s="84">
        <v>4</v>
      </c>
      <c r="L87" s="84">
        <v>4</v>
      </c>
      <c r="M87" s="84">
        <v>2</v>
      </c>
      <c r="N87" s="109">
        <v>10</v>
      </c>
      <c r="O87" s="84">
        <v>5</v>
      </c>
      <c r="P87" s="84">
        <v>1</v>
      </c>
      <c r="Q87" s="84">
        <v>1</v>
      </c>
      <c r="R87" s="93">
        <v>0</v>
      </c>
      <c r="S87" s="84">
        <v>0</v>
      </c>
      <c r="T87" s="84">
        <v>0</v>
      </c>
      <c r="U87" s="84">
        <v>1</v>
      </c>
      <c r="V87" s="84">
        <v>1</v>
      </c>
      <c r="W87" s="84">
        <f t="shared" si="4"/>
        <v>29</v>
      </c>
      <c r="X87" s="84">
        <v>4</v>
      </c>
      <c r="Y87" s="84">
        <f t="shared" si="5"/>
        <v>33</v>
      </c>
      <c r="Z87" s="84" t="e">
        <f>VLOOKUP(F87,#REF!,24,FALSE)</f>
        <v>#REF!</v>
      </c>
      <c r="AA87" s="194">
        <v>72</v>
      </c>
    </row>
    <row r="88" spans="1:27" ht="16.5">
      <c r="I88" s="229" t="s">
        <v>589</v>
      </c>
      <c r="R88" s="116"/>
      <c r="V88" s="110"/>
      <c r="X88" s="110"/>
    </row>
  </sheetData>
  <phoneticPr fontId="11" type="noConversion"/>
  <hyperlinks>
    <hyperlink ref="L1" r:id="rId1" display="http://www.biolreprod.org/cgi/instusage "/>
    <hyperlink ref="M1" r:id="rId2" display="zing01@tzuchi.com.tw "/>
  </hyperlinks>
  <pageMargins left="0.75" right="0.75" top="1" bottom="1" header="0.5" footer="0.5"/>
  <pageSetup paperSize="9" orientation="portrait" r:id="rId3"/>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88"/>
  <sheetViews>
    <sheetView workbookViewId="0"/>
  </sheetViews>
  <sheetFormatPr defaultColWidth="9" defaultRowHeight="14.25"/>
  <cols>
    <col min="1" max="1" width="7.75" style="60" bestFit="1" customWidth="1"/>
    <col min="2" max="2" width="14.25" style="64" bestFit="1" customWidth="1"/>
    <col min="3" max="3" width="33.75" style="60" hidden="1" customWidth="1"/>
    <col min="4" max="4" width="10.75" style="51" hidden="1" customWidth="1"/>
    <col min="5" max="5" width="9.25" style="60" bestFit="1" customWidth="1"/>
    <col min="6" max="6" width="34" style="60" customWidth="1"/>
    <col min="7" max="7" width="39.125" style="60" hidden="1" customWidth="1"/>
    <col min="8" max="8" width="16.75" style="60" hidden="1" customWidth="1"/>
    <col min="9" max="9" width="17.75" style="51" hidden="1" customWidth="1"/>
    <col min="10" max="10" width="14.75" style="51" hidden="1" customWidth="1"/>
    <col min="11" max="11" width="9.5" style="100" hidden="1" customWidth="1"/>
    <col min="12" max="13" width="12.5" style="51" hidden="1" customWidth="1"/>
    <col min="14" max="14" width="31.875" style="99" hidden="1" customWidth="1"/>
    <col min="15" max="15" width="26.875" style="64" hidden="1" customWidth="1"/>
    <col min="16" max="22" width="4.75" style="51" customWidth="1"/>
    <col min="23" max="24" width="4.75" style="60" customWidth="1"/>
    <col min="25" max="25" width="4.75" style="51" customWidth="1"/>
    <col min="26" max="26" width="5.5" style="60" customWidth="1"/>
    <col min="27" max="27" width="5.75" style="60" customWidth="1"/>
    <col min="28" max="28" width="9" style="51"/>
    <col min="29" max="29" width="7.25" style="51" bestFit="1" customWidth="1"/>
    <col min="30" max="30" width="9" style="51"/>
    <col min="31" max="31" width="12.25" style="51" bestFit="1" customWidth="1"/>
    <col min="32" max="16384" width="9" style="60"/>
  </cols>
  <sheetData>
    <row r="1" spans="1:31" s="138" customFormat="1" ht="28.5">
      <c r="A1" s="131" t="s">
        <v>1055</v>
      </c>
      <c r="B1" s="132" t="s">
        <v>1033</v>
      </c>
      <c r="C1" s="131" t="s">
        <v>854</v>
      </c>
      <c r="D1" s="133" t="s">
        <v>1034</v>
      </c>
      <c r="E1" s="131" t="s">
        <v>1035</v>
      </c>
      <c r="F1" s="131" t="s">
        <v>1036</v>
      </c>
      <c r="G1" s="131" t="s">
        <v>1037</v>
      </c>
      <c r="H1" s="134" t="s">
        <v>897</v>
      </c>
      <c r="I1" s="226" t="s">
        <v>587</v>
      </c>
      <c r="J1" s="226" t="s">
        <v>588</v>
      </c>
      <c r="K1" s="202" t="s">
        <v>898</v>
      </c>
      <c r="L1" s="282" t="s">
        <v>899</v>
      </c>
      <c r="M1" s="135" t="s">
        <v>900</v>
      </c>
      <c r="N1" s="238" t="s">
        <v>901</v>
      </c>
      <c r="O1" s="260"/>
      <c r="P1" s="241" t="s">
        <v>902</v>
      </c>
      <c r="Q1" s="217" t="s">
        <v>903</v>
      </c>
      <c r="R1" s="217" t="s">
        <v>814</v>
      </c>
      <c r="S1" s="217" t="s">
        <v>815</v>
      </c>
      <c r="T1" s="217" t="s">
        <v>816</v>
      </c>
      <c r="U1" s="136" t="s">
        <v>817</v>
      </c>
      <c r="V1" s="136" t="s">
        <v>405</v>
      </c>
      <c r="W1" s="136" t="s">
        <v>406</v>
      </c>
      <c r="X1" s="136" t="s">
        <v>407</v>
      </c>
      <c r="Y1" s="136" t="s">
        <v>408</v>
      </c>
      <c r="Z1" s="136" t="s">
        <v>409</v>
      </c>
      <c r="AA1" s="136" t="s">
        <v>1099</v>
      </c>
      <c r="AB1" s="136" t="s">
        <v>904</v>
      </c>
      <c r="AC1" s="137" t="s">
        <v>323</v>
      </c>
      <c r="AD1" s="137" t="s">
        <v>905</v>
      </c>
      <c r="AE1" s="149" t="s">
        <v>906</v>
      </c>
    </row>
    <row r="2" spans="1:31" s="62" customFormat="1" ht="13.5" customHeight="1">
      <c r="A2" s="77">
        <v>1</v>
      </c>
      <c r="B2" s="79" t="s">
        <v>1003</v>
      </c>
      <c r="C2" s="77" t="s">
        <v>531</v>
      </c>
      <c r="D2" s="119" t="s">
        <v>532</v>
      </c>
      <c r="E2" s="77" t="s">
        <v>907</v>
      </c>
      <c r="F2" s="77" t="s">
        <v>591</v>
      </c>
      <c r="G2" s="77" t="s">
        <v>404</v>
      </c>
      <c r="H2" s="85">
        <v>24757</v>
      </c>
      <c r="I2" s="227">
        <v>27405</v>
      </c>
      <c r="J2" s="227">
        <v>840</v>
      </c>
      <c r="K2" s="203" t="s">
        <v>1038</v>
      </c>
      <c r="L2" s="1292" t="s">
        <v>362</v>
      </c>
      <c r="M2" s="1295" t="s">
        <v>608</v>
      </c>
      <c r="N2" s="1273" t="s">
        <v>110</v>
      </c>
      <c r="O2" s="1318" t="s">
        <v>1167</v>
      </c>
      <c r="P2" s="213">
        <v>1</v>
      </c>
      <c r="Q2" s="107">
        <v>2</v>
      </c>
      <c r="R2" s="107">
        <v>10</v>
      </c>
      <c r="S2" s="107">
        <v>6</v>
      </c>
      <c r="T2" s="107">
        <v>13</v>
      </c>
      <c r="U2" s="107">
        <v>20</v>
      </c>
      <c r="V2" s="107">
        <v>0</v>
      </c>
      <c r="W2" s="107">
        <v>0</v>
      </c>
      <c r="X2" s="251">
        <v>2</v>
      </c>
      <c r="Y2" s="107">
        <v>0</v>
      </c>
      <c r="Z2" s="107">
        <v>3</v>
      </c>
      <c r="AA2" s="107">
        <v>2</v>
      </c>
      <c r="AB2" s="107"/>
      <c r="AC2" s="107">
        <v>27</v>
      </c>
      <c r="AD2" s="150"/>
      <c r="AE2" s="65"/>
    </row>
    <row r="3" spans="1:31" s="52" customFormat="1" ht="14.25" customHeight="1">
      <c r="A3" s="77">
        <v>2</v>
      </c>
      <c r="B3" s="79" t="s">
        <v>1056</v>
      </c>
      <c r="C3" s="76" t="s">
        <v>573</v>
      </c>
      <c r="D3" s="80" t="s">
        <v>532</v>
      </c>
      <c r="E3" s="76" t="s">
        <v>908</v>
      </c>
      <c r="F3" s="76" t="s">
        <v>501</v>
      </c>
      <c r="G3" s="76" t="s">
        <v>594</v>
      </c>
      <c r="H3" s="78">
        <v>67132</v>
      </c>
      <c r="I3" s="227">
        <v>78027</v>
      </c>
      <c r="J3" s="227">
        <v>2374</v>
      </c>
      <c r="K3" s="204" t="s">
        <v>1038</v>
      </c>
      <c r="L3" s="1293"/>
      <c r="M3" s="1296"/>
      <c r="N3" s="1274"/>
      <c r="O3" s="1318"/>
      <c r="P3" s="214">
        <v>3</v>
      </c>
      <c r="Q3" s="84">
        <v>0</v>
      </c>
      <c r="R3" s="84">
        <v>31</v>
      </c>
      <c r="S3" s="84">
        <v>3</v>
      </c>
      <c r="T3" s="84">
        <v>21</v>
      </c>
      <c r="U3" s="84">
        <v>27</v>
      </c>
      <c r="V3" s="84">
        <v>4</v>
      </c>
      <c r="W3" s="84">
        <v>1</v>
      </c>
      <c r="X3" s="251">
        <v>2</v>
      </c>
      <c r="Y3" s="84">
        <v>0</v>
      </c>
      <c r="Z3" s="84">
        <v>8</v>
      </c>
      <c r="AA3" s="84">
        <v>1</v>
      </c>
      <c r="AB3" s="84"/>
      <c r="AC3" s="107">
        <v>43</v>
      </c>
      <c r="AD3" s="30"/>
      <c r="AE3" s="65"/>
    </row>
    <row r="4" spans="1:31" s="52" customFormat="1">
      <c r="A4" s="77">
        <v>3</v>
      </c>
      <c r="B4" s="79" t="s">
        <v>909</v>
      </c>
      <c r="C4" s="76" t="s">
        <v>456</v>
      </c>
      <c r="D4" s="80" t="s">
        <v>532</v>
      </c>
      <c r="E4" s="76" t="s">
        <v>910</v>
      </c>
      <c r="F4" s="76" t="s">
        <v>9</v>
      </c>
      <c r="G4" s="76" t="s">
        <v>404</v>
      </c>
      <c r="H4" s="78">
        <v>67132</v>
      </c>
      <c r="I4" s="227">
        <v>78027</v>
      </c>
      <c r="J4" s="227">
        <v>2374</v>
      </c>
      <c r="K4" s="204" t="s">
        <v>1038</v>
      </c>
      <c r="L4" s="1293"/>
      <c r="M4" s="1296"/>
      <c r="N4" s="1274"/>
      <c r="O4" s="1318"/>
      <c r="P4" s="214">
        <v>10</v>
      </c>
      <c r="Q4" s="84">
        <v>9</v>
      </c>
      <c r="R4" s="84">
        <v>24</v>
      </c>
      <c r="S4" s="84">
        <v>17</v>
      </c>
      <c r="T4" s="84">
        <v>38</v>
      </c>
      <c r="U4" s="84">
        <v>45</v>
      </c>
      <c r="V4" s="107">
        <v>13</v>
      </c>
      <c r="W4" s="84">
        <v>10</v>
      </c>
      <c r="X4" s="251">
        <v>21</v>
      </c>
      <c r="Y4" s="84">
        <v>7</v>
      </c>
      <c r="Z4" s="84">
        <v>10</v>
      </c>
      <c r="AA4" s="84">
        <v>11</v>
      </c>
      <c r="AB4" s="84"/>
      <c r="AC4" s="107">
        <v>117</v>
      </c>
      <c r="AD4" s="30"/>
      <c r="AE4" s="65"/>
    </row>
    <row r="5" spans="1:31" s="52" customFormat="1">
      <c r="A5" s="77">
        <v>4</v>
      </c>
      <c r="B5" s="79" t="s">
        <v>909</v>
      </c>
      <c r="C5" s="76" t="s">
        <v>895</v>
      </c>
      <c r="D5" s="80" t="s">
        <v>532</v>
      </c>
      <c r="E5" s="76" t="s">
        <v>911</v>
      </c>
      <c r="F5" s="76" t="s">
        <v>10</v>
      </c>
      <c r="G5" s="76" t="s">
        <v>404</v>
      </c>
      <c r="H5" s="78">
        <v>78978</v>
      </c>
      <c r="I5" s="227">
        <v>92217</v>
      </c>
      <c r="J5" s="227">
        <v>2804</v>
      </c>
      <c r="K5" s="204" t="s">
        <v>1038</v>
      </c>
      <c r="L5" s="1293"/>
      <c r="M5" s="1296"/>
      <c r="N5" s="1274"/>
      <c r="O5" s="1318"/>
      <c r="P5" s="214">
        <v>12</v>
      </c>
      <c r="Q5" s="84">
        <v>11</v>
      </c>
      <c r="R5" s="84">
        <v>59</v>
      </c>
      <c r="S5" s="84">
        <v>14</v>
      </c>
      <c r="T5" s="84">
        <v>34</v>
      </c>
      <c r="U5" s="84">
        <v>35</v>
      </c>
      <c r="V5" s="84">
        <v>10</v>
      </c>
      <c r="W5" s="84">
        <v>15</v>
      </c>
      <c r="X5" s="251">
        <v>5</v>
      </c>
      <c r="Y5" s="84">
        <v>20</v>
      </c>
      <c r="Z5" s="84">
        <v>24</v>
      </c>
      <c r="AA5" s="84">
        <v>18</v>
      </c>
      <c r="AB5" s="84"/>
      <c r="AC5" s="107">
        <v>127</v>
      </c>
      <c r="AD5" s="30"/>
      <c r="AE5" s="65"/>
    </row>
    <row r="6" spans="1:31" s="52" customFormat="1">
      <c r="A6" s="77">
        <v>5</v>
      </c>
      <c r="B6" s="79" t="s">
        <v>909</v>
      </c>
      <c r="C6" s="76" t="s">
        <v>451</v>
      </c>
      <c r="D6" s="80" t="s">
        <v>532</v>
      </c>
      <c r="E6" s="76" t="s">
        <v>912</v>
      </c>
      <c r="F6" s="81" t="s">
        <v>11</v>
      </c>
      <c r="G6" s="76" t="s">
        <v>404</v>
      </c>
      <c r="H6" s="78">
        <v>93053</v>
      </c>
      <c r="I6" s="227">
        <v>109047</v>
      </c>
      <c r="J6" s="227">
        <v>3314</v>
      </c>
      <c r="K6" s="204" t="s">
        <v>1038</v>
      </c>
      <c r="L6" s="1293"/>
      <c r="M6" s="1296"/>
      <c r="N6" s="1274"/>
      <c r="O6" s="1318"/>
      <c r="P6" s="214">
        <v>23</v>
      </c>
      <c r="Q6" s="84">
        <v>32</v>
      </c>
      <c r="R6" s="84">
        <v>67</v>
      </c>
      <c r="S6" s="84">
        <v>41</v>
      </c>
      <c r="T6" s="84">
        <v>49</v>
      </c>
      <c r="U6" s="84">
        <v>103</v>
      </c>
      <c r="V6" s="107">
        <v>8</v>
      </c>
      <c r="W6" s="84">
        <v>14</v>
      </c>
      <c r="X6" s="251">
        <v>16</v>
      </c>
      <c r="Y6" s="84">
        <v>9</v>
      </c>
      <c r="Z6" s="84">
        <v>41</v>
      </c>
      <c r="AA6" s="84">
        <v>24</v>
      </c>
      <c r="AB6" s="84"/>
      <c r="AC6" s="107">
        <v>215</v>
      </c>
      <c r="AD6" s="30"/>
      <c r="AE6" s="65"/>
    </row>
    <row r="7" spans="1:31" s="52" customFormat="1" ht="14.25" customHeight="1">
      <c r="A7" s="77">
        <v>6</v>
      </c>
      <c r="B7" s="79" t="s">
        <v>769</v>
      </c>
      <c r="C7" s="76" t="s">
        <v>495</v>
      </c>
      <c r="D7" s="80" t="s">
        <v>532</v>
      </c>
      <c r="E7" s="76" t="s">
        <v>913</v>
      </c>
      <c r="F7" s="76" t="s">
        <v>503</v>
      </c>
      <c r="G7" s="76" t="s">
        <v>404</v>
      </c>
      <c r="H7" s="78">
        <v>98875</v>
      </c>
      <c r="I7" s="227">
        <v>116010</v>
      </c>
      <c r="J7" s="227">
        <v>3525</v>
      </c>
      <c r="K7" s="204" t="s">
        <v>1038</v>
      </c>
      <c r="L7" s="1293"/>
      <c r="M7" s="1296"/>
      <c r="N7" s="1274"/>
      <c r="O7" s="1318"/>
      <c r="P7" s="214">
        <v>9</v>
      </c>
      <c r="Q7" s="84">
        <v>4</v>
      </c>
      <c r="R7" s="84">
        <v>9</v>
      </c>
      <c r="S7" s="84">
        <v>36</v>
      </c>
      <c r="T7" s="84">
        <v>9</v>
      </c>
      <c r="U7" s="84">
        <v>10</v>
      </c>
      <c r="V7" s="84">
        <v>12</v>
      </c>
      <c r="W7" s="84">
        <v>1</v>
      </c>
      <c r="X7" s="251">
        <v>10</v>
      </c>
      <c r="Y7" s="84">
        <v>1</v>
      </c>
      <c r="Z7" s="84">
        <v>17</v>
      </c>
      <c r="AA7" s="84">
        <v>18</v>
      </c>
      <c r="AB7" s="84"/>
      <c r="AC7" s="107">
        <v>69</v>
      </c>
      <c r="AD7" s="30"/>
      <c r="AE7" s="65"/>
    </row>
    <row r="8" spans="1:31" s="52" customFormat="1">
      <c r="A8" s="77">
        <v>7</v>
      </c>
      <c r="B8" s="79" t="s">
        <v>909</v>
      </c>
      <c r="C8" s="76" t="s">
        <v>896</v>
      </c>
      <c r="D8" s="80" t="s">
        <v>532</v>
      </c>
      <c r="E8" s="76" t="s">
        <v>914</v>
      </c>
      <c r="F8" s="76" t="s">
        <v>504</v>
      </c>
      <c r="G8" s="76" t="s">
        <v>404</v>
      </c>
      <c r="H8" s="78">
        <v>126011</v>
      </c>
      <c r="I8" s="227">
        <v>148416</v>
      </c>
      <c r="J8" s="227">
        <v>4507</v>
      </c>
      <c r="K8" s="204" t="s">
        <v>1038</v>
      </c>
      <c r="L8" s="1293"/>
      <c r="M8" s="1296"/>
      <c r="N8" s="1274"/>
      <c r="O8" s="1318"/>
      <c r="P8" s="214">
        <v>24</v>
      </c>
      <c r="Q8" s="84">
        <v>3</v>
      </c>
      <c r="R8" s="84">
        <v>52</v>
      </c>
      <c r="S8" s="84">
        <v>34</v>
      </c>
      <c r="T8" s="84">
        <v>31</v>
      </c>
      <c r="U8" s="84">
        <v>39</v>
      </c>
      <c r="V8" s="107">
        <v>7</v>
      </c>
      <c r="W8" s="84">
        <v>3</v>
      </c>
      <c r="X8" s="251">
        <v>4</v>
      </c>
      <c r="Y8" s="84">
        <v>10</v>
      </c>
      <c r="Z8" s="84">
        <v>33</v>
      </c>
      <c r="AA8" s="84">
        <v>10</v>
      </c>
      <c r="AB8" s="84"/>
      <c r="AC8" s="107">
        <v>106</v>
      </c>
      <c r="AD8" s="30"/>
      <c r="AE8" s="65"/>
    </row>
    <row r="9" spans="1:31" s="52" customFormat="1" ht="14.25" customHeight="1">
      <c r="A9" s="77">
        <v>8</v>
      </c>
      <c r="B9" s="79" t="s">
        <v>476</v>
      </c>
      <c r="C9" s="76" t="s">
        <v>894</v>
      </c>
      <c r="D9" s="80" t="s">
        <v>532</v>
      </c>
      <c r="E9" s="76" t="s">
        <v>617</v>
      </c>
      <c r="F9" s="76" t="s">
        <v>12</v>
      </c>
      <c r="G9" s="76" t="s">
        <v>404</v>
      </c>
      <c r="H9" s="78">
        <v>82421</v>
      </c>
      <c r="I9" s="227">
        <v>96309</v>
      </c>
      <c r="J9" s="227">
        <v>2928</v>
      </c>
      <c r="K9" s="204" t="s">
        <v>1038</v>
      </c>
      <c r="L9" s="1293"/>
      <c r="M9" s="1296"/>
      <c r="N9" s="1274"/>
      <c r="O9" s="1318"/>
      <c r="P9" s="214">
        <v>49</v>
      </c>
      <c r="Q9" s="84">
        <v>268</v>
      </c>
      <c r="R9" s="84">
        <v>146</v>
      </c>
      <c r="S9" s="84">
        <v>33</v>
      </c>
      <c r="T9" s="84">
        <v>79</v>
      </c>
      <c r="U9" s="84">
        <v>124</v>
      </c>
      <c r="V9" s="84">
        <v>103</v>
      </c>
      <c r="W9" s="84">
        <v>23</v>
      </c>
      <c r="X9" s="251">
        <v>26</v>
      </c>
      <c r="Y9" s="84">
        <v>42</v>
      </c>
      <c r="Z9" s="84">
        <v>54</v>
      </c>
      <c r="AA9" s="84">
        <v>106</v>
      </c>
      <c r="AB9" s="84"/>
      <c r="AC9" s="107">
        <v>478</v>
      </c>
      <c r="AD9" s="30"/>
      <c r="AE9" s="65"/>
    </row>
    <row r="10" spans="1:31" s="302" customFormat="1" ht="15" customHeight="1" thickBot="1">
      <c r="A10" s="77">
        <v>9</v>
      </c>
      <c r="B10" s="91" t="s">
        <v>915</v>
      </c>
      <c r="C10" s="92" t="s">
        <v>916</v>
      </c>
      <c r="D10" s="92" t="s">
        <v>858</v>
      </c>
      <c r="E10" s="92" t="s">
        <v>917</v>
      </c>
      <c r="F10" s="92" t="s">
        <v>13</v>
      </c>
      <c r="G10" s="92" t="s">
        <v>918</v>
      </c>
      <c r="H10" s="92">
        <v>43472</v>
      </c>
      <c r="I10" s="227">
        <v>49548</v>
      </c>
      <c r="J10" s="227">
        <v>1511</v>
      </c>
      <c r="K10" s="303" t="s">
        <v>1038</v>
      </c>
      <c r="L10" s="1294"/>
      <c r="M10" s="1297"/>
      <c r="N10" s="1275"/>
      <c r="O10" s="1318"/>
      <c r="P10" s="141">
        <v>4</v>
      </c>
      <c r="Q10" s="106">
        <v>9</v>
      </c>
      <c r="R10" s="106">
        <v>12</v>
      </c>
      <c r="S10" s="106">
        <v>7</v>
      </c>
      <c r="T10" s="106">
        <v>4</v>
      </c>
      <c r="U10" s="106">
        <v>1</v>
      </c>
      <c r="V10" s="106">
        <v>10</v>
      </c>
      <c r="W10" s="106">
        <v>8</v>
      </c>
      <c r="X10" s="106">
        <v>5</v>
      </c>
      <c r="Y10" s="106">
        <v>14</v>
      </c>
      <c r="Z10" s="106">
        <v>0</v>
      </c>
      <c r="AA10" s="106">
        <v>46</v>
      </c>
      <c r="AB10" s="106"/>
      <c r="AC10" s="106">
        <v>84</v>
      </c>
      <c r="AD10" s="45"/>
      <c r="AE10" s="65"/>
    </row>
    <row r="11" spans="1:31" s="59" customFormat="1" ht="28.5" customHeight="1">
      <c r="A11" s="77">
        <v>10</v>
      </c>
      <c r="B11" s="323" t="s">
        <v>909</v>
      </c>
      <c r="C11" s="77" t="s">
        <v>791</v>
      </c>
      <c r="D11" s="77" t="s">
        <v>532</v>
      </c>
      <c r="E11" s="77" t="s">
        <v>592</v>
      </c>
      <c r="F11" s="323" t="s">
        <v>667</v>
      </c>
      <c r="G11" s="77" t="s">
        <v>887</v>
      </c>
      <c r="H11" s="85">
        <v>55235</v>
      </c>
      <c r="I11" s="227">
        <v>69876</v>
      </c>
      <c r="J11" s="227">
        <v>2127</v>
      </c>
      <c r="K11" s="206" t="s">
        <v>1038</v>
      </c>
      <c r="L11" s="1298" t="s">
        <v>58</v>
      </c>
      <c r="M11" s="1299" t="s">
        <v>59</v>
      </c>
      <c r="N11" s="1279" t="s">
        <v>111</v>
      </c>
      <c r="O11" s="1319" t="s">
        <v>1168</v>
      </c>
      <c r="P11" s="213">
        <v>24</v>
      </c>
      <c r="Q11" s="107">
        <v>20</v>
      </c>
      <c r="R11" s="107">
        <v>61</v>
      </c>
      <c r="S11" s="107">
        <v>38</v>
      </c>
      <c r="T11" s="107">
        <v>95</v>
      </c>
      <c r="U11" s="107">
        <v>45</v>
      </c>
      <c r="V11" s="84">
        <v>15</v>
      </c>
      <c r="W11" s="107">
        <v>54</v>
      </c>
      <c r="X11" s="251">
        <v>11</v>
      </c>
      <c r="Y11" s="107">
        <v>9</v>
      </c>
      <c r="Z11" s="107">
        <v>18</v>
      </c>
      <c r="AA11" s="107">
        <v>6</v>
      </c>
      <c r="AB11" s="107"/>
      <c r="AC11" s="107">
        <v>158</v>
      </c>
      <c r="AD11" s="44"/>
      <c r="AE11" s="65"/>
    </row>
    <row r="12" spans="1:31" s="52" customFormat="1" ht="14.25" customHeight="1">
      <c r="A12" s="77">
        <v>11</v>
      </c>
      <c r="B12" s="79" t="s">
        <v>769</v>
      </c>
      <c r="C12" s="76" t="s">
        <v>349</v>
      </c>
      <c r="D12" s="76" t="s">
        <v>532</v>
      </c>
      <c r="E12" s="76" t="s">
        <v>919</v>
      </c>
      <c r="F12" s="79" t="s">
        <v>722</v>
      </c>
      <c r="G12" s="76" t="s">
        <v>887</v>
      </c>
      <c r="H12" s="78">
        <v>55235</v>
      </c>
      <c r="I12" s="227">
        <v>69876</v>
      </c>
      <c r="J12" s="227">
        <v>2127</v>
      </c>
      <c r="K12" s="205" t="s">
        <v>1038</v>
      </c>
      <c r="L12" s="1293"/>
      <c r="M12" s="1296"/>
      <c r="N12" s="1274"/>
      <c r="O12" s="1318"/>
      <c r="P12" s="214">
        <v>3</v>
      </c>
      <c r="Q12" s="84">
        <v>14</v>
      </c>
      <c r="R12" s="84">
        <v>7</v>
      </c>
      <c r="S12" s="84">
        <v>25</v>
      </c>
      <c r="T12" s="84">
        <v>8</v>
      </c>
      <c r="U12" s="84">
        <v>34</v>
      </c>
      <c r="V12" s="84">
        <v>5</v>
      </c>
      <c r="W12" s="84">
        <v>46</v>
      </c>
      <c r="X12" s="251">
        <v>36</v>
      </c>
      <c r="Y12" s="84">
        <v>34</v>
      </c>
      <c r="Z12" s="84">
        <v>14</v>
      </c>
      <c r="AA12" s="84">
        <v>46</v>
      </c>
      <c r="AB12" s="84"/>
      <c r="AC12" s="107">
        <v>215</v>
      </c>
      <c r="AD12" s="30"/>
      <c r="AE12" s="65"/>
    </row>
    <row r="13" spans="1:31" s="52" customFormat="1" ht="14.25" customHeight="1">
      <c r="A13" s="77">
        <v>12</v>
      </c>
      <c r="B13" s="79" t="s">
        <v>1056</v>
      </c>
      <c r="C13" s="76" t="s">
        <v>715</v>
      </c>
      <c r="D13" s="76" t="s">
        <v>532</v>
      </c>
      <c r="E13" s="76" t="s">
        <v>920</v>
      </c>
      <c r="F13" s="76" t="s">
        <v>730</v>
      </c>
      <c r="G13" s="76" t="s">
        <v>887</v>
      </c>
      <c r="H13" s="78">
        <v>55235</v>
      </c>
      <c r="I13" s="227">
        <v>69876</v>
      </c>
      <c r="J13" s="227">
        <v>2127</v>
      </c>
      <c r="K13" s="205" t="s">
        <v>1038</v>
      </c>
      <c r="L13" s="1293"/>
      <c r="M13" s="1296"/>
      <c r="N13" s="1274"/>
      <c r="O13" s="1318"/>
      <c r="P13" s="214">
        <v>12</v>
      </c>
      <c r="Q13" s="84">
        <v>4</v>
      </c>
      <c r="R13" s="84">
        <v>49</v>
      </c>
      <c r="S13" s="84">
        <v>45</v>
      </c>
      <c r="T13" s="84">
        <v>81</v>
      </c>
      <c r="U13" s="84">
        <v>40</v>
      </c>
      <c r="V13" s="84">
        <v>13</v>
      </c>
      <c r="W13" s="84">
        <v>8</v>
      </c>
      <c r="X13" s="251">
        <v>18</v>
      </c>
      <c r="Y13" s="84">
        <v>23</v>
      </c>
      <c r="Z13" s="84">
        <v>13</v>
      </c>
      <c r="AA13" s="84">
        <v>42</v>
      </c>
      <c r="AB13" s="84"/>
      <c r="AC13" s="107">
        <v>157</v>
      </c>
      <c r="AD13" s="30"/>
      <c r="AE13" s="65"/>
    </row>
    <row r="14" spans="1:31" s="52" customFormat="1">
      <c r="A14" s="77">
        <v>13</v>
      </c>
      <c r="B14" s="79" t="s">
        <v>909</v>
      </c>
      <c r="C14" s="76" t="s">
        <v>456</v>
      </c>
      <c r="D14" s="76" t="s">
        <v>532</v>
      </c>
      <c r="E14" s="76" t="s">
        <v>921</v>
      </c>
      <c r="F14" s="79" t="s">
        <v>731</v>
      </c>
      <c r="G14" s="76" t="s">
        <v>595</v>
      </c>
      <c r="H14" s="78">
        <v>55235</v>
      </c>
      <c r="I14" s="227">
        <v>69876</v>
      </c>
      <c r="J14" s="227">
        <v>2127</v>
      </c>
      <c r="K14" s="205" t="s">
        <v>1038</v>
      </c>
      <c r="L14" s="1293"/>
      <c r="M14" s="1296"/>
      <c r="N14" s="1274"/>
      <c r="O14" s="1318"/>
      <c r="P14" s="214">
        <v>19</v>
      </c>
      <c r="Q14" s="84">
        <v>9</v>
      </c>
      <c r="R14" s="84">
        <v>67</v>
      </c>
      <c r="S14" s="84">
        <v>31</v>
      </c>
      <c r="T14" s="84">
        <v>51</v>
      </c>
      <c r="U14" s="84">
        <v>95</v>
      </c>
      <c r="V14" s="84">
        <v>16</v>
      </c>
      <c r="W14" s="84">
        <v>23</v>
      </c>
      <c r="X14" s="251">
        <v>24</v>
      </c>
      <c r="Y14" s="84">
        <v>7</v>
      </c>
      <c r="Z14" s="84">
        <v>21</v>
      </c>
      <c r="AA14" s="84">
        <v>27</v>
      </c>
      <c r="AB14" s="84"/>
      <c r="AC14" s="107">
        <v>213</v>
      </c>
      <c r="AD14" s="30"/>
      <c r="AE14" s="65"/>
    </row>
    <row r="15" spans="1:31" s="52" customFormat="1" ht="14.25" customHeight="1">
      <c r="A15" s="77">
        <v>14</v>
      </c>
      <c r="B15" s="79" t="s">
        <v>769</v>
      </c>
      <c r="C15" s="76" t="s">
        <v>794</v>
      </c>
      <c r="D15" s="76" t="s">
        <v>532</v>
      </c>
      <c r="E15" s="76" t="s">
        <v>922</v>
      </c>
      <c r="F15" s="79" t="s">
        <v>732</v>
      </c>
      <c r="G15" s="76" t="s">
        <v>887</v>
      </c>
      <c r="H15" s="78">
        <v>55235</v>
      </c>
      <c r="I15" s="227">
        <v>69876</v>
      </c>
      <c r="J15" s="227">
        <v>2127</v>
      </c>
      <c r="K15" s="205" t="s">
        <v>1038</v>
      </c>
      <c r="L15" s="1293"/>
      <c r="M15" s="1296"/>
      <c r="N15" s="1274"/>
      <c r="O15" s="1318"/>
      <c r="P15" s="214">
        <v>5</v>
      </c>
      <c r="Q15" s="84">
        <v>0</v>
      </c>
      <c r="R15" s="84">
        <v>8</v>
      </c>
      <c r="S15" s="84">
        <v>38</v>
      </c>
      <c r="T15" s="84">
        <v>54</v>
      </c>
      <c r="U15" s="84">
        <v>31</v>
      </c>
      <c r="V15" s="84">
        <v>5</v>
      </c>
      <c r="W15" s="84">
        <v>4</v>
      </c>
      <c r="X15" s="251">
        <v>3</v>
      </c>
      <c r="Y15" s="84">
        <v>1</v>
      </c>
      <c r="Z15" s="84">
        <v>3</v>
      </c>
      <c r="AA15" s="84">
        <v>9</v>
      </c>
      <c r="AB15" s="84"/>
      <c r="AC15" s="107">
        <v>56</v>
      </c>
      <c r="AD15" s="30"/>
      <c r="AE15" s="65"/>
    </row>
    <row r="16" spans="1:31" s="52" customFormat="1" ht="14.25" customHeight="1">
      <c r="A16" s="77">
        <v>15</v>
      </c>
      <c r="B16" s="79" t="s">
        <v>476</v>
      </c>
      <c r="C16" s="76" t="s">
        <v>794</v>
      </c>
      <c r="D16" s="76" t="s">
        <v>532</v>
      </c>
      <c r="E16" s="76" t="s">
        <v>923</v>
      </c>
      <c r="F16" s="79" t="s">
        <v>733</v>
      </c>
      <c r="G16" s="76" t="s">
        <v>887</v>
      </c>
      <c r="H16" s="78">
        <v>55235</v>
      </c>
      <c r="I16" s="227">
        <v>69876</v>
      </c>
      <c r="J16" s="227">
        <v>2127</v>
      </c>
      <c r="K16" s="205" t="s">
        <v>1038</v>
      </c>
      <c r="L16" s="1293"/>
      <c r="M16" s="1296"/>
      <c r="N16" s="1274"/>
      <c r="O16" s="1318"/>
      <c r="P16" s="214">
        <v>37</v>
      </c>
      <c r="Q16" s="84">
        <v>35</v>
      </c>
      <c r="R16" s="84">
        <v>59</v>
      </c>
      <c r="S16" s="84">
        <v>8</v>
      </c>
      <c r="T16" s="84">
        <v>67</v>
      </c>
      <c r="U16" s="84">
        <v>45</v>
      </c>
      <c r="V16" s="84">
        <v>9</v>
      </c>
      <c r="W16" s="84">
        <v>7</v>
      </c>
      <c r="X16" s="251">
        <v>10</v>
      </c>
      <c r="Y16" s="84">
        <v>8</v>
      </c>
      <c r="Z16" s="84">
        <v>25</v>
      </c>
      <c r="AA16" s="84">
        <v>22</v>
      </c>
      <c r="AB16" s="84"/>
      <c r="AC16" s="107">
        <v>126</v>
      </c>
      <c r="AD16" s="30"/>
      <c r="AE16" s="65"/>
    </row>
    <row r="17" spans="1:31" s="302" customFormat="1" ht="15" thickBot="1">
      <c r="A17" s="77">
        <v>16</v>
      </c>
      <c r="B17" s="91" t="s">
        <v>1039</v>
      </c>
      <c r="C17" s="92" t="s">
        <v>792</v>
      </c>
      <c r="D17" s="92" t="s">
        <v>532</v>
      </c>
      <c r="E17" s="92" t="s">
        <v>924</v>
      </c>
      <c r="F17" s="92" t="s">
        <v>642</v>
      </c>
      <c r="G17" s="92" t="s">
        <v>887</v>
      </c>
      <c r="H17" s="300">
        <v>55235</v>
      </c>
      <c r="I17" s="227">
        <v>69876</v>
      </c>
      <c r="J17" s="227">
        <v>2127</v>
      </c>
      <c r="K17" s="301" t="s">
        <v>1038</v>
      </c>
      <c r="L17" s="1294"/>
      <c r="M17" s="1297"/>
      <c r="N17" s="1275"/>
      <c r="O17" s="1318"/>
      <c r="P17" s="141">
        <v>244</v>
      </c>
      <c r="Q17" s="106">
        <v>320</v>
      </c>
      <c r="R17" s="106">
        <v>450</v>
      </c>
      <c r="S17" s="106">
        <v>325</v>
      </c>
      <c r="T17" s="211">
        <v>204</v>
      </c>
      <c r="U17" s="106">
        <v>329</v>
      </c>
      <c r="V17" s="106">
        <v>216</v>
      </c>
      <c r="W17" s="106">
        <v>226</v>
      </c>
      <c r="X17" s="106">
        <v>173</v>
      </c>
      <c r="Y17" s="106">
        <v>163</v>
      </c>
      <c r="Z17" s="106">
        <v>224</v>
      </c>
      <c r="AA17" s="106">
        <v>206</v>
      </c>
      <c r="AB17" s="106"/>
      <c r="AC17" s="106">
        <v>1537</v>
      </c>
      <c r="AD17" s="45"/>
      <c r="AE17" s="65"/>
    </row>
    <row r="18" spans="1:31" s="59" customFormat="1" ht="14.25" customHeight="1">
      <c r="A18" s="77">
        <v>17</v>
      </c>
      <c r="B18" s="323" t="s">
        <v>769</v>
      </c>
      <c r="C18" s="77" t="s">
        <v>770</v>
      </c>
      <c r="D18" s="77" t="s">
        <v>532</v>
      </c>
      <c r="E18" s="77" t="s">
        <v>643</v>
      </c>
      <c r="F18" s="77" t="s">
        <v>645</v>
      </c>
      <c r="G18" s="77" t="s">
        <v>394</v>
      </c>
      <c r="H18" s="85">
        <v>28000</v>
      </c>
      <c r="I18" s="227">
        <v>30837</v>
      </c>
      <c r="J18" s="227">
        <v>943</v>
      </c>
      <c r="K18" s="206" t="s">
        <v>1038</v>
      </c>
      <c r="L18" s="1276">
        <v>81354758</v>
      </c>
      <c r="M18" s="1276" t="s">
        <v>609</v>
      </c>
      <c r="N18" s="1279" t="s">
        <v>112</v>
      </c>
      <c r="O18" s="1320" t="s">
        <v>0</v>
      </c>
      <c r="P18" s="214">
        <v>5</v>
      </c>
      <c r="Q18" s="84">
        <v>2</v>
      </c>
      <c r="R18" s="84">
        <v>18</v>
      </c>
      <c r="S18" s="84">
        <v>14</v>
      </c>
      <c r="T18" s="107">
        <v>12</v>
      </c>
      <c r="U18" s="107">
        <v>12</v>
      </c>
      <c r="V18" s="107">
        <v>1</v>
      </c>
      <c r="W18" s="107">
        <v>3</v>
      </c>
      <c r="X18" s="251">
        <v>1</v>
      </c>
      <c r="Y18" s="107">
        <v>7</v>
      </c>
      <c r="Z18" s="107">
        <v>11</v>
      </c>
      <c r="AA18" s="107">
        <v>4</v>
      </c>
      <c r="AB18" s="107"/>
      <c r="AC18" s="107">
        <v>39</v>
      </c>
      <c r="AD18" s="44"/>
      <c r="AE18" s="65"/>
    </row>
    <row r="19" spans="1:31" s="52" customFormat="1" ht="16.7" customHeight="1">
      <c r="A19" s="77">
        <v>18</v>
      </c>
      <c r="B19" s="79" t="s">
        <v>1056</v>
      </c>
      <c r="C19" s="76" t="s">
        <v>454</v>
      </c>
      <c r="D19" s="76" t="s">
        <v>532</v>
      </c>
      <c r="E19" s="76" t="s">
        <v>593</v>
      </c>
      <c r="F19" s="76" t="s">
        <v>14</v>
      </c>
      <c r="G19" s="76" t="s">
        <v>888</v>
      </c>
      <c r="H19" s="78">
        <v>28250</v>
      </c>
      <c r="I19" s="227">
        <v>30672</v>
      </c>
      <c r="J19" s="227">
        <v>939</v>
      </c>
      <c r="K19" s="205" t="s">
        <v>1038</v>
      </c>
      <c r="L19" s="1277"/>
      <c r="M19" s="1277"/>
      <c r="N19" s="1280"/>
      <c r="O19" s="1321"/>
      <c r="P19" s="214">
        <v>3</v>
      </c>
      <c r="Q19" s="84">
        <v>1</v>
      </c>
      <c r="R19" s="84">
        <v>22</v>
      </c>
      <c r="S19" s="84">
        <v>6</v>
      </c>
      <c r="T19" s="84">
        <v>2</v>
      </c>
      <c r="U19" s="84">
        <v>883</v>
      </c>
      <c r="V19" s="107">
        <v>704</v>
      </c>
      <c r="W19" s="84">
        <v>358</v>
      </c>
      <c r="X19" s="251">
        <v>895</v>
      </c>
      <c r="Y19" s="84">
        <v>5</v>
      </c>
      <c r="Z19" s="84">
        <v>8</v>
      </c>
      <c r="AA19" s="84">
        <v>47</v>
      </c>
      <c r="AB19" s="84"/>
      <c r="AC19" s="107">
        <v>2900</v>
      </c>
      <c r="AD19" s="30"/>
      <c r="AE19" s="65"/>
    </row>
    <row r="20" spans="1:31" s="52" customFormat="1" ht="16.7" customHeight="1">
      <c r="A20" s="77">
        <v>19</v>
      </c>
      <c r="B20" s="79" t="s">
        <v>769</v>
      </c>
      <c r="C20" s="76" t="s">
        <v>1027</v>
      </c>
      <c r="D20" s="76" t="s">
        <v>532</v>
      </c>
      <c r="E20" s="76" t="s">
        <v>1126</v>
      </c>
      <c r="F20" s="76" t="s">
        <v>505</v>
      </c>
      <c r="G20" s="76" t="s">
        <v>394</v>
      </c>
      <c r="H20" s="78">
        <v>14075</v>
      </c>
      <c r="I20" s="227">
        <v>14271</v>
      </c>
      <c r="J20" s="227">
        <v>442</v>
      </c>
      <c r="K20" s="205" t="s">
        <v>1038</v>
      </c>
      <c r="L20" s="1277"/>
      <c r="M20" s="1277"/>
      <c r="N20" s="1280"/>
      <c r="O20" s="1321"/>
      <c r="P20" s="214">
        <v>0</v>
      </c>
      <c r="Q20" s="84">
        <v>1</v>
      </c>
      <c r="R20" s="84">
        <v>4</v>
      </c>
      <c r="S20" s="84">
        <v>2</v>
      </c>
      <c r="T20" s="84">
        <v>1</v>
      </c>
      <c r="U20" s="84">
        <v>7</v>
      </c>
      <c r="V20" s="107">
        <v>8</v>
      </c>
      <c r="W20" s="84">
        <v>0</v>
      </c>
      <c r="X20" s="251">
        <v>3</v>
      </c>
      <c r="Y20" s="84">
        <v>5</v>
      </c>
      <c r="Z20" s="84">
        <v>60</v>
      </c>
      <c r="AA20" s="84">
        <v>12</v>
      </c>
      <c r="AB20" s="84"/>
      <c r="AC20" s="107">
        <v>95</v>
      </c>
      <c r="AD20" s="30"/>
      <c r="AE20" s="65"/>
    </row>
    <row r="21" spans="1:31" s="52" customFormat="1">
      <c r="A21" s="77">
        <v>20</v>
      </c>
      <c r="B21" s="79" t="s">
        <v>1076</v>
      </c>
      <c r="C21" s="76" t="s">
        <v>850</v>
      </c>
      <c r="D21" s="76" t="s">
        <v>532</v>
      </c>
      <c r="E21" s="76" t="s">
        <v>18</v>
      </c>
      <c r="F21" s="114" t="s">
        <v>15</v>
      </c>
      <c r="G21" s="76" t="s">
        <v>888</v>
      </c>
      <c r="H21" s="78">
        <v>71250</v>
      </c>
      <c r="I21" s="227">
        <v>78819</v>
      </c>
      <c r="J21" s="227">
        <v>2397</v>
      </c>
      <c r="K21" s="205" t="s">
        <v>1038</v>
      </c>
      <c r="L21" s="1277"/>
      <c r="M21" s="1277"/>
      <c r="N21" s="1280"/>
      <c r="O21" s="1321"/>
      <c r="P21" s="214">
        <v>17</v>
      </c>
      <c r="Q21" s="84">
        <v>12</v>
      </c>
      <c r="R21" s="84">
        <v>35</v>
      </c>
      <c r="S21" s="84">
        <v>37</v>
      </c>
      <c r="T21" s="84">
        <v>28</v>
      </c>
      <c r="U21" s="84">
        <v>55</v>
      </c>
      <c r="V21" s="107">
        <v>28</v>
      </c>
      <c r="W21" s="84">
        <v>20</v>
      </c>
      <c r="X21" s="251">
        <v>19</v>
      </c>
      <c r="Y21" s="84">
        <v>27</v>
      </c>
      <c r="Z21" s="84">
        <v>48</v>
      </c>
      <c r="AA21" s="84">
        <v>77</v>
      </c>
      <c r="AB21" s="84"/>
      <c r="AC21" s="107">
        <v>274</v>
      </c>
      <c r="AD21" s="30"/>
      <c r="AE21" s="65"/>
    </row>
    <row r="22" spans="1:31" s="52" customFormat="1">
      <c r="A22" s="77">
        <v>21</v>
      </c>
      <c r="B22" s="79" t="s">
        <v>909</v>
      </c>
      <c r="C22" s="76" t="s">
        <v>764</v>
      </c>
      <c r="D22" s="76" t="s">
        <v>532</v>
      </c>
      <c r="E22" s="76" t="s">
        <v>1043</v>
      </c>
      <c r="F22" s="76" t="s">
        <v>506</v>
      </c>
      <c r="G22" s="76" t="s">
        <v>394</v>
      </c>
      <c r="H22" s="78">
        <v>62175</v>
      </c>
      <c r="I22" s="227">
        <v>72120</v>
      </c>
      <c r="J22" s="227">
        <v>2195</v>
      </c>
      <c r="K22" s="205" t="s">
        <v>1038</v>
      </c>
      <c r="L22" s="1277"/>
      <c r="M22" s="1277"/>
      <c r="N22" s="1280"/>
      <c r="O22" s="1321"/>
      <c r="P22" s="214">
        <v>19</v>
      </c>
      <c r="Q22" s="84">
        <v>19</v>
      </c>
      <c r="R22" s="84">
        <v>28</v>
      </c>
      <c r="S22" s="84">
        <v>15</v>
      </c>
      <c r="T22" s="84">
        <v>12</v>
      </c>
      <c r="U22" s="84">
        <v>171</v>
      </c>
      <c r="V22" s="107">
        <v>39</v>
      </c>
      <c r="W22" s="84">
        <v>21</v>
      </c>
      <c r="X22" s="251">
        <v>11</v>
      </c>
      <c r="Y22" s="84">
        <v>50</v>
      </c>
      <c r="Z22" s="84">
        <v>68</v>
      </c>
      <c r="AA22" s="84">
        <v>76</v>
      </c>
      <c r="AB22" s="84"/>
      <c r="AC22" s="107">
        <v>436</v>
      </c>
      <c r="AD22" s="30"/>
      <c r="AE22" s="65"/>
    </row>
    <row r="23" spans="1:31" s="52" customFormat="1" ht="16.7" customHeight="1">
      <c r="A23" s="77">
        <v>22</v>
      </c>
      <c r="B23" s="79" t="s">
        <v>374</v>
      </c>
      <c r="C23" s="76" t="s">
        <v>495</v>
      </c>
      <c r="D23" s="76" t="s">
        <v>532</v>
      </c>
      <c r="E23" s="76" t="s">
        <v>1078</v>
      </c>
      <c r="F23" s="76" t="s">
        <v>16</v>
      </c>
      <c r="G23" s="76" t="s">
        <v>394</v>
      </c>
      <c r="H23" s="78">
        <v>45900</v>
      </c>
      <c r="I23" s="227">
        <v>51759</v>
      </c>
      <c r="J23" s="227">
        <v>1578</v>
      </c>
      <c r="K23" s="205" t="s">
        <v>1038</v>
      </c>
      <c r="L23" s="1277"/>
      <c r="M23" s="1277"/>
      <c r="N23" s="1280"/>
      <c r="O23" s="1321"/>
      <c r="P23" s="214">
        <v>20</v>
      </c>
      <c r="Q23" s="84">
        <v>14</v>
      </c>
      <c r="R23" s="84">
        <v>28</v>
      </c>
      <c r="S23" s="84">
        <v>29</v>
      </c>
      <c r="T23" s="84">
        <v>24</v>
      </c>
      <c r="U23" s="84">
        <v>35</v>
      </c>
      <c r="V23" s="107">
        <v>18</v>
      </c>
      <c r="W23" s="84">
        <v>17</v>
      </c>
      <c r="X23" s="251">
        <v>43</v>
      </c>
      <c r="Y23" s="84">
        <v>36</v>
      </c>
      <c r="Z23" s="84">
        <v>58</v>
      </c>
      <c r="AA23" s="84">
        <v>67</v>
      </c>
      <c r="AB23" s="84"/>
      <c r="AC23" s="107">
        <v>274</v>
      </c>
      <c r="AD23" s="30"/>
      <c r="AE23" s="65"/>
    </row>
    <row r="24" spans="1:31" s="61" customFormat="1" ht="17.25" thickBot="1">
      <c r="A24" s="77">
        <v>23</v>
      </c>
      <c r="B24" s="91" t="s">
        <v>374</v>
      </c>
      <c r="C24" s="92" t="s">
        <v>451</v>
      </c>
      <c r="D24" s="92" t="s">
        <v>532</v>
      </c>
      <c r="E24" s="92" t="s">
        <v>925</v>
      </c>
      <c r="F24" s="324" t="s">
        <v>17</v>
      </c>
      <c r="G24" s="92" t="s">
        <v>852</v>
      </c>
      <c r="H24" s="300">
        <v>31500</v>
      </c>
      <c r="I24" s="227">
        <v>35853</v>
      </c>
      <c r="J24" s="227">
        <v>1095</v>
      </c>
      <c r="K24" s="210" t="s">
        <v>1038</v>
      </c>
      <c r="L24" s="1278"/>
      <c r="M24" s="1278"/>
      <c r="N24" s="1281"/>
      <c r="O24" s="1322"/>
      <c r="P24" s="141">
        <v>6</v>
      </c>
      <c r="Q24" s="106">
        <v>11</v>
      </c>
      <c r="R24" s="106">
        <v>18</v>
      </c>
      <c r="S24" s="106">
        <v>13</v>
      </c>
      <c r="T24" s="106">
        <v>13</v>
      </c>
      <c r="U24" s="106">
        <v>10</v>
      </c>
      <c r="V24" s="106">
        <v>6</v>
      </c>
      <c r="W24" s="106">
        <v>8</v>
      </c>
      <c r="X24" s="106">
        <v>29</v>
      </c>
      <c r="Y24" s="106">
        <v>16</v>
      </c>
      <c r="Z24" s="106">
        <v>38</v>
      </c>
      <c r="AA24" s="106">
        <v>15</v>
      </c>
      <c r="AB24" s="106"/>
      <c r="AC24" s="106">
        <v>122</v>
      </c>
      <c r="AD24" s="106"/>
      <c r="AE24" s="65"/>
    </row>
    <row r="25" spans="1:31" s="61" customFormat="1" ht="34.700000000000003" customHeight="1">
      <c r="A25" s="77">
        <v>24</v>
      </c>
      <c r="B25" s="323" t="s">
        <v>374</v>
      </c>
      <c r="C25" s="77" t="s">
        <v>879</v>
      </c>
      <c r="D25" s="77" t="s">
        <v>926</v>
      </c>
      <c r="E25" s="77" t="s">
        <v>927</v>
      </c>
      <c r="F25" s="77" t="s">
        <v>723</v>
      </c>
      <c r="G25" s="304" t="s">
        <v>890</v>
      </c>
      <c r="H25" s="305"/>
      <c r="I25" s="227">
        <v>17307</v>
      </c>
      <c r="J25" s="227">
        <v>533</v>
      </c>
      <c r="K25" s="306" t="s">
        <v>1165</v>
      </c>
      <c r="L25" s="159" t="s">
        <v>1154</v>
      </c>
      <c r="M25" s="159">
        <v>525565</v>
      </c>
      <c r="N25" s="299" t="s">
        <v>113</v>
      </c>
      <c r="O25" s="298"/>
      <c r="P25" s="214">
        <v>0</v>
      </c>
      <c r="Q25" s="84">
        <v>0</v>
      </c>
      <c r="R25" s="84">
        <v>0</v>
      </c>
      <c r="S25" s="84">
        <v>0</v>
      </c>
      <c r="T25" s="84">
        <v>0</v>
      </c>
      <c r="U25" s="84">
        <v>9</v>
      </c>
      <c r="V25" s="84">
        <v>12</v>
      </c>
      <c r="W25" s="84">
        <v>11</v>
      </c>
      <c r="X25" s="251">
        <v>0</v>
      </c>
      <c r="Y25" s="251">
        <v>0</v>
      </c>
      <c r="Z25" s="251">
        <v>0</v>
      </c>
      <c r="AA25" s="93">
        <v>0</v>
      </c>
      <c r="AB25" s="93"/>
      <c r="AC25" s="107">
        <v>32</v>
      </c>
      <c r="AD25" s="151"/>
      <c r="AE25" s="65"/>
    </row>
    <row r="26" spans="1:31" s="52" customFormat="1" ht="57.2" customHeight="1">
      <c r="A26" s="77">
        <v>25</v>
      </c>
      <c r="B26" s="79" t="s">
        <v>909</v>
      </c>
      <c r="C26" s="76" t="s">
        <v>531</v>
      </c>
      <c r="D26" s="76" t="s">
        <v>532</v>
      </c>
      <c r="E26" s="76" t="s">
        <v>928</v>
      </c>
      <c r="F26" s="76" t="s">
        <v>724</v>
      </c>
      <c r="G26" s="76" t="s">
        <v>596</v>
      </c>
      <c r="H26" s="78">
        <v>104200</v>
      </c>
      <c r="I26" s="227">
        <v>126306</v>
      </c>
      <c r="J26" s="227">
        <v>3837</v>
      </c>
      <c r="K26" s="204" t="s">
        <v>1038</v>
      </c>
      <c r="L26" s="1288" t="s">
        <v>511</v>
      </c>
      <c r="M26" s="1288">
        <v>525565</v>
      </c>
      <c r="N26" s="1285" t="s">
        <v>60</v>
      </c>
      <c r="O26" s="1323" t="s">
        <v>19</v>
      </c>
      <c r="P26" s="214">
        <v>26</v>
      </c>
      <c r="Q26" s="84">
        <v>14</v>
      </c>
      <c r="R26" s="84">
        <v>75</v>
      </c>
      <c r="S26" s="84">
        <v>6</v>
      </c>
      <c r="T26" s="84">
        <v>18</v>
      </c>
      <c r="U26" s="84">
        <v>44</v>
      </c>
      <c r="V26" s="84">
        <v>9</v>
      </c>
      <c r="W26" s="84">
        <v>12</v>
      </c>
      <c r="X26" s="251">
        <v>9</v>
      </c>
      <c r="Y26" s="84">
        <v>1</v>
      </c>
      <c r="Z26" s="84">
        <v>25</v>
      </c>
      <c r="AA26" s="84">
        <v>7</v>
      </c>
      <c r="AB26" s="84"/>
      <c r="AC26" s="107">
        <v>107</v>
      </c>
      <c r="AD26" s="30"/>
      <c r="AE26" s="65"/>
    </row>
    <row r="27" spans="1:31" s="52" customFormat="1" ht="14.25" customHeight="1">
      <c r="A27" s="77">
        <v>26</v>
      </c>
      <c r="B27" s="79" t="s">
        <v>769</v>
      </c>
      <c r="C27" s="76" t="s">
        <v>1027</v>
      </c>
      <c r="D27" s="76" t="s">
        <v>532</v>
      </c>
      <c r="E27" s="76" t="s">
        <v>929</v>
      </c>
      <c r="F27" s="76" t="s">
        <v>1141</v>
      </c>
      <c r="G27" s="76" t="s">
        <v>600</v>
      </c>
      <c r="H27" s="78">
        <v>49521</v>
      </c>
      <c r="I27" s="227">
        <v>62682</v>
      </c>
      <c r="J27" s="227">
        <v>1908</v>
      </c>
      <c r="K27" s="204" t="s">
        <v>1038</v>
      </c>
      <c r="L27" s="1277"/>
      <c r="M27" s="1277"/>
      <c r="N27" s="1286"/>
      <c r="O27" s="1324"/>
      <c r="P27" s="214">
        <v>4</v>
      </c>
      <c r="Q27" s="84">
        <v>4</v>
      </c>
      <c r="R27" s="84">
        <v>24</v>
      </c>
      <c r="S27" s="84">
        <v>15</v>
      </c>
      <c r="T27" s="84">
        <v>8</v>
      </c>
      <c r="U27" s="84">
        <v>4</v>
      </c>
      <c r="V27" s="84">
        <v>2</v>
      </c>
      <c r="W27" s="84">
        <v>3</v>
      </c>
      <c r="X27" s="251">
        <v>16</v>
      </c>
      <c r="Y27" s="84">
        <v>11</v>
      </c>
      <c r="Z27" s="84">
        <v>6</v>
      </c>
      <c r="AA27" s="84">
        <v>2</v>
      </c>
      <c r="AB27" s="84"/>
      <c r="AC27" s="107">
        <v>44</v>
      </c>
      <c r="AD27" s="30"/>
      <c r="AE27" s="65"/>
    </row>
    <row r="28" spans="1:31" s="52" customFormat="1">
      <c r="A28" s="77">
        <v>27</v>
      </c>
      <c r="B28" s="79" t="s">
        <v>930</v>
      </c>
      <c r="C28" s="76" t="s">
        <v>454</v>
      </c>
      <c r="D28" s="76" t="s">
        <v>532</v>
      </c>
      <c r="E28" s="76" t="s">
        <v>931</v>
      </c>
      <c r="F28" s="114" t="s">
        <v>610</v>
      </c>
      <c r="G28" s="76" t="s">
        <v>890</v>
      </c>
      <c r="H28" s="78">
        <v>28194</v>
      </c>
      <c r="I28" s="227">
        <v>35457</v>
      </c>
      <c r="J28" s="227">
        <v>1084</v>
      </c>
      <c r="K28" s="204" t="s">
        <v>1038</v>
      </c>
      <c r="L28" s="1277"/>
      <c r="M28" s="1277"/>
      <c r="N28" s="1286"/>
      <c r="O28" s="1324"/>
      <c r="P28" s="214">
        <v>21</v>
      </c>
      <c r="Q28" s="84">
        <v>7</v>
      </c>
      <c r="R28" s="84">
        <v>70</v>
      </c>
      <c r="S28" s="84">
        <v>0</v>
      </c>
      <c r="T28" s="84">
        <v>25</v>
      </c>
      <c r="U28" s="84">
        <v>47</v>
      </c>
      <c r="V28" s="84">
        <v>2</v>
      </c>
      <c r="W28" s="84">
        <v>1</v>
      </c>
      <c r="X28" s="251">
        <v>7</v>
      </c>
      <c r="Y28" s="84">
        <v>0</v>
      </c>
      <c r="Z28" s="84">
        <v>28</v>
      </c>
      <c r="AA28" s="84">
        <v>0</v>
      </c>
      <c r="AB28" s="84"/>
      <c r="AC28" s="107">
        <v>85</v>
      </c>
      <c r="AD28" s="30"/>
      <c r="AE28" s="65"/>
    </row>
    <row r="29" spans="1:31" s="52" customFormat="1" ht="14.25" customHeight="1">
      <c r="A29" s="77">
        <v>28</v>
      </c>
      <c r="B29" s="79" t="s">
        <v>860</v>
      </c>
      <c r="C29" s="76" t="s">
        <v>697</v>
      </c>
      <c r="D29" s="76" t="s">
        <v>532</v>
      </c>
      <c r="E29" s="76" t="s">
        <v>863</v>
      </c>
      <c r="F29" s="76" t="s">
        <v>725</v>
      </c>
      <c r="G29" s="76" t="s">
        <v>890</v>
      </c>
      <c r="H29" s="78">
        <v>6980</v>
      </c>
      <c r="I29" s="227">
        <v>6483</v>
      </c>
      <c r="J29" s="227">
        <v>206</v>
      </c>
      <c r="K29" s="204" t="s">
        <v>1038</v>
      </c>
      <c r="L29" s="1277"/>
      <c r="M29" s="1277"/>
      <c r="N29" s="1286"/>
      <c r="O29" s="1324"/>
      <c r="P29" s="214">
        <v>3</v>
      </c>
      <c r="Q29" s="84">
        <v>0</v>
      </c>
      <c r="R29" s="84">
        <v>19</v>
      </c>
      <c r="S29" s="84">
        <v>11</v>
      </c>
      <c r="T29" s="84">
        <v>6</v>
      </c>
      <c r="U29" s="84">
        <v>0</v>
      </c>
      <c r="V29" s="84">
        <v>0</v>
      </c>
      <c r="W29" s="84">
        <v>14</v>
      </c>
      <c r="X29" s="251">
        <v>0</v>
      </c>
      <c r="Y29" s="84">
        <v>7</v>
      </c>
      <c r="Z29" s="84">
        <v>3</v>
      </c>
      <c r="AA29" s="84">
        <v>0</v>
      </c>
      <c r="AB29" s="84"/>
      <c r="AC29" s="107">
        <v>24</v>
      </c>
      <c r="AD29" s="30"/>
      <c r="AE29" s="65"/>
    </row>
    <row r="30" spans="1:31" s="52" customFormat="1" ht="14.25" customHeight="1">
      <c r="A30" s="77">
        <v>29</v>
      </c>
      <c r="B30" s="79" t="s">
        <v>769</v>
      </c>
      <c r="C30" s="76" t="s">
        <v>1027</v>
      </c>
      <c r="D30" s="76" t="s">
        <v>532</v>
      </c>
      <c r="E30" s="76" t="s">
        <v>864</v>
      </c>
      <c r="F30" s="76" t="s">
        <v>726</v>
      </c>
      <c r="G30" s="76" t="s">
        <v>890</v>
      </c>
      <c r="H30" s="78">
        <v>35160</v>
      </c>
      <c r="I30" s="227">
        <v>41133</v>
      </c>
      <c r="J30" s="227">
        <v>1256</v>
      </c>
      <c r="K30" s="204" t="s">
        <v>1038</v>
      </c>
      <c r="L30" s="1277"/>
      <c r="M30" s="1277"/>
      <c r="N30" s="1286"/>
      <c r="O30" s="1324"/>
      <c r="P30" s="214">
        <v>9</v>
      </c>
      <c r="Q30" s="84">
        <v>24</v>
      </c>
      <c r="R30" s="84">
        <v>4</v>
      </c>
      <c r="S30" s="84">
        <v>13</v>
      </c>
      <c r="T30" s="84">
        <v>3</v>
      </c>
      <c r="U30" s="84">
        <v>14</v>
      </c>
      <c r="V30" s="84">
        <v>1</v>
      </c>
      <c r="W30" s="84">
        <v>20</v>
      </c>
      <c r="X30" s="251">
        <v>17</v>
      </c>
      <c r="Y30" s="84">
        <v>12</v>
      </c>
      <c r="Z30" s="84">
        <v>18</v>
      </c>
      <c r="AA30" s="84">
        <v>2</v>
      </c>
      <c r="AB30" s="84"/>
      <c r="AC30" s="107">
        <v>84</v>
      </c>
      <c r="AD30" s="30"/>
      <c r="AE30" s="65"/>
    </row>
    <row r="31" spans="1:31" s="307" customFormat="1" ht="15" customHeight="1" thickBot="1">
      <c r="A31" s="77">
        <v>30</v>
      </c>
      <c r="B31" s="91" t="s">
        <v>1076</v>
      </c>
      <c r="C31" s="92" t="s">
        <v>846</v>
      </c>
      <c r="D31" s="92" t="s">
        <v>532</v>
      </c>
      <c r="E31" s="92" t="s">
        <v>771</v>
      </c>
      <c r="F31" s="92" t="s">
        <v>727</v>
      </c>
      <c r="G31" s="92" t="s">
        <v>893</v>
      </c>
      <c r="H31" s="300">
        <v>48747</v>
      </c>
      <c r="I31" s="227">
        <v>58260</v>
      </c>
      <c r="J31" s="227">
        <v>1775</v>
      </c>
      <c r="K31" s="210" t="s">
        <v>1038</v>
      </c>
      <c r="L31" s="1289"/>
      <c r="M31" s="1289"/>
      <c r="N31" s="1287"/>
      <c r="O31" s="1319"/>
      <c r="P31" s="141">
        <v>1</v>
      </c>
      <c r="Q31" s="106">
        <v>0</v>
      </c>
      <c r="R31" s="106">
        <v>20</v>
      </c>
      <c r="S31" s="106">
        <v>43</v>
      </c>
      <c r="T31" s="106">
        <v>14</v>
      </c>
      <c r="U31" s="106">
        <v>5</v>
      </c>
      <c r="V31" s="106">
        <v>0</v>
      </c>
      <c r="W31" s="106">
        <v>0</v>
      </c>
      <c r="X31" s="106">
        <v>6</v>
      </c>
      <c r="Y31" s="106">
        <v>0</v>
      </c>
      <c r="Z31" s="106">
        <v>4</v>
      </c>
      <c r="AA31" s="106">
        <v>0</v>
      </c>
      <c r="AB31" s="106"/>
      <c r="AC31" s="106">
        <v>15</v>
      </c>
      <c r="AD31" s="152"/>
      <c r="AE31" s="65"/>
    </row>
    <row r="32" spans="1:31" s="308" customFormat="1" ht="14.25" customHeight="1">
      <c r="A32" s="77">
        <v>31</v>
      </c>
      <c r="B32" s="323" t="s">
        <v>769</v>
      </c>
      <c r="C32" s="77" t="s">
        <v>1049</v>
      </c>
      <c r="D32" s="77" t="s">
        <v>532</v>
      </c>
      <c r="E32" s="77" t="s">
        <v>519</v>
      </c>
      <c r="F32" s="77" t="s">
        <v>1091</v>
      </c>
      <c r="G32" s="77" t="s">
        <v>870</v>
      </c>
      <c r="H32" s="85">
        <v>44231</v>
      </c>
      <c r="I32" s="227">
        <v>46677</v>
      </c>
      <c r="J32" s="227">
        <v>1424</v>
      </c>
      <c r="K32" s="203" t="s">
        <v>1038</v>
      </c>
      <c r="L32" s="1282" t="s">
        <v>114</v>
      </c>
      <c r="M32" s="1276" t="s">
        <v>115</v>
      </c>
      <c r="N32" s="1279" t="s">
        <v>1156</v>
      </c>
      <c r="O32" s="1325" t="s">
        <v>1</v>
      </c>
      <c r="P32" s="214">
        <v>1</v>
      </c>
      <c r="Q32" s="84">
        <v>0</v>
      </c>
      <c r="R32" s="84">
        <v>0</v>
      </c>
      <c r="S32" s="84">
        <v>1</v>
      </c>
      <c r="T32" s="84">
        <v>1</v>
      </c>
      <c r="U32" s="84">
        <v>0</v>
      </c>
      <c r="V32" s="84">
        <v>13</v>
      </c>
      <c r="W32" s="84">
        <v>5</v>
      </c>
      <c r="X32" s="251">
        <v>3</v>
      </c>
      <c r="Y32" s="251">
        <v>0</v>
      </c>
      <c r="Z32" s="251">
        <v>33</v>
      </c>
      <c r="AA32" s="107">
        <v>6</v>
      </c>
      <c r="AB32" s="107"/>
      <c r="AC32" s="107">
        <v>60</v>
      </c>
      <c r="AD32" s="153"/>
      <c r="AE32" s="65"/>
    </row>
    <row r="33" spans="1:31" s="52" customFormat="1" ht="14.25" customHeight="1">
      <c r="A33" s="77">
        <v>32</v>
      </c>
      <c r="B33" s="79" t="s">
        <v>932</v>
      </c>
      <c r="C33" s="76" t="s">
        <v>1129</v>
      </c>
      <c r="D33" s="76" t="s">
        <v>532</v>
      </c>
      <c r="E33" s="76" t="s">
        <v>1130</v>
      </c>
      <c r="F33" s="76" t="s">
        <v>933</v>
      </c>
      <c r="G33" s="76" t="s">
        <v>518</v>
      </c>
      <c r="H33" s="78">
        <v>16191</v>
      </c>
      <c r="I33" s="227">
        <v>58062</v>
      </c>
      <c r="J33" s="227">
        <v>1769</v>
      </c>
      <c r="K33" s="204" t="s">
        <v>1038</v>
      </c>
      <c r="L33" s="1283"/>
      <c r="M33" s="1277"/>
      <c r="N33" s="1290"/>
      <c r="O33" s="1326"/>
      <c r="P33" s="214">
        <v>22</v>
      </c>
      <c r="Q33" s="84">
        <v>2</v>
      </c>
      <c r="R33" s="84">
        <v>1</v>
      </c>
      <c r="S33" s="84">
        <v>1</v>
      </c>
      <c r="T33" s="84">
        <v>21</v>
      </c>
      <c r="U33" s="84">
        <v>27</v>
      </c>
      <c r="V33" s="84">
        <v>10</v>
      </c>
      <c r="W33" s="84">
        <v>37</v>
      </c>
      <c r="X33" s="251">
        <v>2</v>
      </c>
      <c r="Y33" s="251">
        <v>28</v>
      </c>
      <c r="Z33" s="251">
        <v>26</v>
      </c>
      <c r="AA33" s="84">
        <v>1</v>
      </c>
      <c r="AB33" s="84"/>
      <c r="AC33" s="107">
        <v>131</v>
      </c>
      <c r="AD33" s="30"/>
      <c r="AE33" s="65"/>
    </row>
    <row r="34" spans="1:31" s="52" customFormat="1" ht="14.25" customHeight="1">
      <c r="A34" s="77">
        <v>33</v>
      </c>
      <c r="B34" s="79" t="s">
        <v>769</v>
      </c>
      <c r="C34" s="76" t="s">
        <v>764</v>
      </c>
      <c r="D34" s="76" t="s">
        <v>532</v>
      </c>
      <c r="E34" s="76" t="s">
        <v>517</v>
      </c>
      <c r="F34" s="76" t="s">
        <v>934</v>
      </c>
      <c r="G34" s="76" t="s">
        <v>756</v>
      </c>
      <c r="H34" s="78">
        <v>16100</v>
      </c>
      <c r="I34" s="227">
        <v>15525</v>
      </c>
      <c r="J34" s="227">
        <v>480</v>
      </c>
      <c r="K34" s="204" t="s">
        <v>1038</v>
      </c>
      <c r="L34" s="1283"/>
      <c r="M34" s="1277"/>
      <c r="N34" s="1290"/>
      <c r="O34" s="1326"/>
      <c r="P34" s="214">
        <v>2</v>
      </c>
      <c r="Q34" s="84">
        <v>1</v>
      </c>
      <c r="R34" s="84">
        <v>2</v>
      </c>
      <c r="S34" s="84">
        <v>2</v>
      </c>
      <c r="T34" s="84">
        <v>1</v>
      </c>
      <c r="U34" s="84">
        <v>3</v>
      </c>
      <c r="V34" s="84">
        <v>19</v>
      </c>
      <c r="W34" s="84">
        <v>0</v>
      </c>
      <c r="X34" s="251">
        <v>6</v>
      </c>
      <c r="Y34" s="251">
        <v>2</v>
      </c>
      <c r="Z34" s="251">
        <v>5</v>
      </c>
      <c r="AA34" s="84">
        <v>1</v>
      </c>
      <c r="AB34" s="84"/>
      <c r="AC34" s="107">
        <v>36</v>
      </c>
      <c r="AD34" s="30"/>
      <c r="AE34" s="65"/>
    </row>
    <row r="35" spans="1:31" s="52" customFormat="1" ht="14.25" customHeight="1">
      <c r="A35" s="77">
        <v>34</v>
      </c>
      <c r="B35" s="79" t="s">
        <v>476</v>
      </c>
      <c r="C35" s="76" t="s">
        <v>380</v>
      </c>
      <c r="D35" s="76" t="s">
        <v>532</v>
      </c>
      <c r="E35" s="76" t="s">
        <v>694</v>
      </c>
      <c r="F35" s="76" t="s">
        <v>935</v>
      </c>
      <c r="G35" s="76" t="s">
        <v>475</v>
      </c>
      <c r="H35" s="78">
        <v>71900</v>
      </c>
      <c r="I35" s="227">
        <v>15525</v>
      </c>
      <c r="J35" s="227">
        <v>480</v>
      </c>
      <c r="K35" s="204" t="s">
        <v>1038</v>
      </c>
      <c r="L35" s="1283"/>
      <c r="M35" s="1277"/>
      <c r="N35" s="1290"/>
      <c r="O35" s="1326"/>
      <c r="P35" s="214">
        <v>1</v>
      </c>
      <c r="Q35" s="84">
        <v>0</v>
      </c>
      <c r="R35" s="84">
        <v>1</v>
      </c>
      <c r="S35" s="84">
        <v>1</v>
      </c>
      <c r="T35" s="84">
        <v>6</v>
      </c>
      <c r="U35" s="84">
        <v>11</v>
      </c>
      <c r="V35" s="84">
        <v>25</v>
      </c>
      <c r="W35" s="84">
        <v>1</v>
      </c>
      <c r="X35" s="251">
        <v>4</v>
      </c>
      <c r="Y35" s="251">
        <v>4</v>
      </c>
      <c r="Z35" s="251">
        <v>5</v>
      </c>
      <c r="AA35" s="84">
        <v>0</v>
      </c>
      <c r="AB35" s="84"/>
      <c r="AC35" s="107">
        <v>50</v>
      </c>
      <c r="AD35" s="30"/>
      <c r="AE35" s="65"/>
    </row>
    <row r="36" spans="1:31" s="61" customFormat="1" ht="14.25" customHeight="1" thickBot="1">
      <c r="A36" s="77">
        <v>35</v>
      </c>
      <c r="B36" s="91" t="s">
        <v>769</v>
      </c>
      <c r="C36" s="92" t="s">
        <v>874</v>
      </c>
      <c r="D36" s="92" t="s">
        <v>936</v>
      </c>
      <c r="E36" s="92" t="s">
        <v>875</v>
      </c>
      <c r="F36" s="92" t="s">
        <v>937</v>
      </c>
      <c r="G36" s="92" t="s">
        <v>756</v>
      </c>
      <c r="H36" s="300">
        <v>209091</v>
      </c>
      <c r="I36" s="227">
        <v>222600</v>
      </c>
      <c r="J36" s="227">
        <v>6755</v>
      </c>
      <c r="K36" s="309" t="s">
        <v>1038</v>
      </c>
      <c r="L36" s="1284"/>
      <c r="M36" s="1289"/>
      <c r="N36" s="1291"/>
      <c r="O36" s="1326"/>
      <c r="P36" s="141">
        <v>10</v>
      </c>
      <c r="Q36" s="106">
        <v>11</v>
      </c>
      <c r="R36" s="106">
        <v>3</v>
      </c>
      <c r="S36" s="106">
        <v>2</v>
      </c>
      <c r="T36" s="84">
        <v>0</v>
      </c>
      <c r="U36" s="84">
        <v>2</v>
      </c>
      <c r="V36" s="84">
        <v>8</v>
      </c>
      <c r="W36" s="84">
        <v>0</v>
      </c>
      <c r="X36" s="84">
        <v>15</v>
      </c>
      <c r="Y36" s="84">
        <v>3</v>
      </c>
      <c r="Z36" s="84">
        <v>4</v>
      </c>
      <c r="AA36" s="106">
        <v>2</v>
      </c>
      <c r="AB36" s="106"/>
      <c r="AC36" s="106">
        <v>34</v>
      </c>
      <c r="AD36" s="106"/>
      <c r="AE36" s="65"/>
    </row>
    <row r="37" spans="1:31" s="59" customFormat="1" ht="33.75" thickBot="1">
      <c r="A37" s="77">
        <v>36</v>
      </c>
      <c r="B37" s="325" t="s">
        <v>769</v>
      </c>
      <c r="C37" s="310" t="s">
        <v>770</v>
      </c>
      <c r="D37" s="310" t="s">
        <v>532</v>
      </c>
      <c r="E37" s="310" t="s">
        <v>938</v>
      </c>
      <c r="F37" s="310" t="s">
        <v>939</v>
      </c>
      <c r="G37" s="310" t="s">
        <v>601</v>
      </c>
      <c r="H37" s="311">
        <v>20278</v>
      </c>
      <c r="I37" s="227">
        <v>22455</v>
      </c>
      <c r="J37" s="227">
        <v>690</v>
      </c>
      <c r="K37" s="218" t="s">
        <v>1038</v>
      </c>
      <c r="L37" s="283" t="s">
        <v>21</v>
      </c>
      <c r="M37" s="139">
        <v>686676</v>
      </c>
      <c r="N37" s="239" t="s">
        <v>20</v>
      </c>
      <c r="O37" s="278" t="s">
        <v>606</v>
      </c>
      <c r="P37" s="219">
        <v>7</v>
      </c>
      <c r="Q37" s="108">
        <v>11</v>
      </c>
      <c r="R37" s="108">
        <v>2</v>
      </c>
      <c r="S37" s="108">
        <v>0</v>
      </c>
      <c r="T37" s="234">
        <v>0</v>
      </c>
      <c r="U37" s="108">
        <v>0</v>
      </c>
      <c r="V37" s="108">
        <v>0</v>
      </c>
      <c r="W37" s="108">
        <v>0</v>
      </c>
      <c r="X37" s="108">
        <v>5</v>
      </c>
      <c r="Y37" s="108">
        <v>0</v>
      </c>
      <c r="Z37" s="108">
        <v>1</v>
      </c>
      <c r="AA37" s="108">
        <v>0</v>
      </c>
      <c r="AB37" s="108"/>
      <c r="AC37" s="108">
        <v>6</v>
      </c>
      <c r="AD37" s="108"/>
      <c r="AE37" s="65"/>
    </row>
    <row r="38" spans="1:31" s="52" customFormat="1" ht="14.25" customHeight="1">
      <c r="A38" s="77">
        <v>37</v>
      </c>
      <c r="B38" s="323" t="s">
        <v>769</v>
      </c>
      <c r="C38" s="77" t="s">
        <v>813</v>
      </c>
      <c r="D38" s="77" t="s">
        <v>532</v>
      </c>
      <c r="E38" s="77" t="s">
        <v>650</v>
      </c>
      <c r="F38" s="77" t="s">
        <v>611</v>
      </c>
      <c r="G38" s="77" t="s">
        <v>654</v>
      </c>
      <c r="H38" s="85">
        <v>56426</v>
      </c>
      <c r="I38" s="227">
        <v>67632</v>
      </c>
      <c r="J38" s="227">
        <v>2058</v>
      </c>
      <c r="K38" s="203" t="s">
        <v>1038</v>
      </c>
      <c r="L38" s="1301" t="s">
        <v>117</v>
      </c>
      <c r="M38" s="1304">
        <v>8561722</v>
      </c>
      <c r="N38" s="1315" t="s">
        <v>116</v>
      </c>
      <c r="O38" s="1327" t="s">
        <v>22</v>
      </c>
      <c r="P38" s="213">
        <v>39</v>
      </c>
      <c r="Q38" s="107">
        <v>35</v>
      </c>
      <c r="R38" s="107">
        <v>32</v>
      </c>
      <c r="S38" s="107">
        <v>7</v>
      </c>
      <c r="T38" s="235">
        <v>44</v>
      </c>
      <c r="U38" s="107">
        <v>46</v>
      </c>
      <c r="V38" s="107">
        <v>30</v>
      </c>
      <c r="W38" s="107">
        <v>61</v>
      </c>
      <c r="X38" s="251">
        <v>22</v>
      </c>
      <c r="Y38" s="107">
        <v>36</v>
      </c>
      <c r="Z38" s="107">
        <v>43</v>
      </c>
      <c r="AA38" s="107">
        <v>22</v>
      </c>
      <c r="AB38" s="107"/>
      <c r="AC38" s="107">
        <v>260</v>
      </c>
      <c r="AD38" s="150"/>
      <c r="AE38" s="65"/>
    </row>
    <row r="39" spans="1:31" s="52" customFormat="1" ht="16.7" customHeight="1">
      <c r="A39" s="77">
        <v>38</v>
      </c>
      <c r="B39" s="79" t="s">
        <v>940</v>
      </c>
      <c r="C39" s="76" t="s">
        <v>1068</v>
      </c>
      <c r="D39" s="76" t="s">
        <v>532</v>
      </c>
      <c r="E39" s="76" t="s">
        <v>23</v>
      </c>
      <c r="F39" s="76" t="s">
        <v>1142</v>
      </c>
      <c r="G39" s="76" t="s">
        <v>655</v>
      </c>
      <c r="H39" s="78">
        <v>186061</v>
      </c>
      <c r="I39" s="227">
        <v>224151</v>
      </c>
      <c r="J39" s="227">
        <v>6802</v>
      </c>
      <c r="K39" s="204" t="s">
        <v>1038</v>
      </c>
      <c r="L39" s="1302"/>
      <c r="M39" s="1304"/>
      <c r="N39" s="1316"/>
      <c r="O39" s="1328"/>
      <c r="P39" s="214">
        <v>4</v>
      </c>
      <c r="Q39" s="84">
        <v>3</v>
      </c>
      <c r="R39" s="84">
        <v>2</v>
      </c>
      <c r="S39" s="84">
        <v>1</v>
      </c>
      <c r="T39" s="233">
        <v>39</v>
      </c>
      <c r="U39" s="84">
        <v>46</v>
      </c>
      <c r="V39" s="107">
        <v>16</v>
      </c>
      <c r="W39" s="84">
        <v>13</v>
      </c>
      <c r="X39" s="251">
        <v>0</v>
      </c>
      <c r="Y39" s="84">
        <v>0</v>
      </c>
      <c r="Z39" s="84">
        <v>11</v>
      </c>
      <c r="AA39" s="84">
        <v>4</v>
      </c>
      <c r="AB39" s="84"/>
      <c r="AC39" s="107">
        <v>90</v>
      </c>
      <c r="AD39" s="30"/>
      <c r="AE39" s="65"/>
    </row>
    <row r="40" spans="1:31" s="302" customFormat="1" ht="17.25" customHeight="1" thickBot="1">
      <c r="A40" s="77">
        <v>39</v>
      </c>
      <c r="B40" s="79" t="s">
        <v>860</v>
      </c>
      <c r="C40" s="92" t="s">
        <v>378</v>
      </c>
      <c r="D40" s="92" t="s">
        <v>532</v>
      </c>
      <c r="E40" s="92" t="s">
        <v>582</v>
      </c>
      <c r="F40" s="92" t="s">
        <v>614</v>
      </c>
      <c r="G40" s="92" t="s">
        <v>820</v>
      </c>
      <c r="H40" s="300">
        <v>26602</v>
      </c>
      <c r="I40" s="227">
        <v>30936</v>
      </c>
      <c r="J40" s="227">
        <v>947</v>
      </c>
      <c r="K40" s="210" t="s">
        <v>1038</v>
      </c>
      <c r="L40" s="1303"/>
      <c r="M40" s="1305"/>
      <c r="N40" s="1317"/>
      <c r="O40" s="1329"/>
      <c r="P40" s="141">
        <v>8</v>
      </c>
      <c r="Q40" s="106">
        <v>2</v>
      </c>
      <c r="R40" s="106">
        <v>2</v>
      </c>
      <c r="S40" s="106">
        <v>3</v>
      </c>
      <c r="T40" s="236">
        <v>5</v>
      </c>
      <c r="U40" s="236">
        <v>5</v>
      </c>
      <c r="V40" s="107">
        <v>10</v>
      </c>
      <c r="W40" s="106">
        <v>32</v>
      </c>
      <c r="X40" s="251">
        <v>25</v>
      </c>
      <c r="Y40" s="106">
        <v>21</v>
      </c>
      <c r="Z40" s="106">
        <v>23</v>
      </c>
      <c r="AA40" s="106">
        <v>23</v>
      </c>
      <c r="AB40" s="106"/>
      <c r="AC40" s="106">
        <v>139</v>
      </c>
      <c r="AD40" s="45"/>
      <c r="AE40" s="65"/>
    </row>
    <row r="41" spans="1:31" ht="33.75" thickBot="1">
      <c r="A41" s="77">
        <v>40</v>
      </c>
      <c r="B41" s="176" t="s">
        <v>1029</v>
      </c>
      <c r="C41" s="310" t="s">
        <v>495</v>
      </c>
      <c r="D41" s="200" t="s">
        <v>554</v>
      </c>
      <c r="E41" s="310" t="s">
        <v>1094</v>
      </c>
      <c r="F41" s="310" t="s">
        <v>5</v>
      </c>
      <c r="G41" s="310" t="s">
        <v>891</v>
      </c>
      <c r="H41" s="311">
        <v>12485</v>
      </c>
      <c r="I41" s="227">
        <v>18825</v>
      </c>
      <c r="J41" s="227">
        <v>580</v>
      </c>
      <c r="K41" s="312" t="s">
        <v>1038</v>
      </c>
      <c r="L41" s="295" t="s">
        <v>1154</v>
      </c>
      <c r="M41" s="296" t="s">
        <v>1115</v>
      </c>
      <c r="N41" s="297" t="s">
        <v>113</v>
      </c>
      <c r="O41" s="278" t="s">
        <v>7</v>
      </c>
      <c r="P41" s="219">
        <v>0</v>
      </c>
      <c r="Q41" s="108">
        <v>0</v>
      </c>
      <c r="R41" s="108">
        <v>0</v>
      </c>
      <c r="S41" s="108">
        <v>0</v>
      </c>
      <c r="T41" s="108">
        <v>0</v>
      </c>
      <c r="U41" s="108">
        <v>12</v>
      </c>
      <c r="V41" s="108">
        <v>0</v>
      </c>
      <c r="W41" s="108">
        <v>7</v>
      </c>
      <c r="X41" s="108">
        <v>0</v>
      </c>
      <c r="Y41" s="108">
        <v>0</v>
      </c>
      <c r="Z41" s="108">
        <v>0</v>
      </c>
      <c r="AA41" s="108">
        <v>0</v>
      </c>
      <c r="AB41" s="108"/>
      <c r="AC41" s="108">
        <v>19</v>
      </c>
      <c r="AD41" s="108"/>
      <c r="AE41" s="65"/>
    </row>
    <row r="42" spans="1:31" s="313" customFormat="1" ht="29.25" customHeight="1" thickTop="1">
      <c r="A42" s="77">
        <v>41</v>
      </c>
      <c r="B42" s="323" t="s">
        <v>941</v>
      </c>
      <c r="C42" s="77" t="s">
        <v>497</v>
      </c>
      <c r="D42" s="77" t="s">
        <v>532</v>
      </c>
      <c r="E42" s="77" t="s">
        <v>942</v>
      </c>
      <c r="F42" s="77" t="s">
        <v>943</v>
      </c>
      <c r="G42" s="77" t="s">
        <v>841</v>
      </c>
      <c r="H42" s="85">
        <v>82837</v>
      </c>
      <c r="I42" s="227">
        <v>97167</v>
      </c>
      <c r="J42" s="227">
        <v>2953</v>
      </c>
      <c r="K42" s="203" t="s">
        <v>1038</v>
      </c>
      <c r="L42" s="275">
        <v>1302971</v>
      </c>
      <c r="M42" s="65" t="s">
        <v>62</v>
      </c>
      <c r="N42" s="1274" t="s">
        <v>63</v>
      </c>
      <c r="O42" s="1318" t="s">
        <v>61</v>
      </c>
      <c r="P42" s="213">
        <v>35</v>
      </c>
      <c r="Q42" s="107">
        <v>0</v>
      </c>
      <c r="R42" s="107">
        <v>0</v>
      </c>
      <c r="S42" s="107">
        <v>30</v>
      </c>
      <c r="T42" s="107">
        <v>38</v>
      </c>
      <c r="U42" s="250">
        <v>33</v>
      </c>
      <c r="V42" s="143">
        <v>25</v>
      </c>
      <c r="W42" s="143">
        <v>26</v>
      </c>
      <c r="X42" s="143">
        <v>16</v>
      </c>
      <c r="Y42" s="143">
        <v>26</v>
      </c>
      <c r="Z42" s="322">
        <v>27</v>
      </c>
      <c r="AA42" s="107">
        <v>46</v>
      </c>
      <c r="AB42" s="107"/>
      <c r="AC42" s="107">
        <v>199</v>
      </c>
      <c r="AD42" s="150"/>
      <c r="AE42" s="65"/>
    </row>
    <row r="43" spans="1:31" s="319" customFormat="1" ht="17.25" thickBot="1">
      <c r="A43" s="77">
        <v>42</v>
      </c>
      <c r="B43" s="91" t="s">
        <v>944</v>
      </c>
      <c r="C43" s="92" t="s">
        <v>497</v>
      </c>
      <c r="D43" s="92" t="s">
        <v>532</v>
      </c>
      <c r="E43" s="314" t="s">
        <v>945</v>
      </c>
      <c r="F43" s="326" t="s">
        <v>946</v>
      </c>
      <c r="G43" s="314" t="s">
        <v>822</v>
      </c>
      <c r="H43" s="315">
        <v>134458</v>
      </c>
      <c r="I43" s="227">
        <v>159042</v>
      </c>
      <c r="J43" s="227">
        <v>4828</v>
      </c>
      <c r="K43" s="316" t="s">
        <v>1038</v>
      </c>
      <c r="L43" s="317">
        <v>1302971</v>
      </c>
      <c r="M43" s="318" t="s">
        <v>947</v>
      </c>
      <c r="N43" s="1274"/>
      <c r="O43" s="1318"/>
      <c r="P43" s="141">
        <v>149</v>
      </c>
      <c r="Q43" s="106">
        <v>43</v>
      </c>
      <c r="R43" s="106">
        <v>14</v>
      </c>
      <c r="S43" s="106">
        <v>64</v>
      </c>
      <c r="T43" s="106">
        <v>149</v>
      </c>
      <c r="U43" s="106">
        <v>54</v>
      </c>
      <c r="V43" s="106">
        <v>78</v>
      </c>
      <c r="W43" s="106">
        <v>85</v>
      </c>
      <c r="X43" s="106">
        <v>83</v>
      </c>
      <c r="Y43" s="106">
        <v>81</v>
      </c>
      <c r="Z43" s="106">
        <v>72</v>
      </c>
      <c r="AA43" s="106">
        <v>92</v>
      </c>
      <c r="AB43" s="106"/>
      <c r="AC43" s="106">
        <v>545</v>
      </c>
      <c r="AD43" s="106"/>
      <c r="AE43" s="65"/>
    </row>
    <row r="44" spans="1:31" s="62" customFormat="1" ht="49.5">
      <c r="A44" s="77">
        <v>43</v>
      </c>
      <c r="B44" s="323" t="s">
        <v>860</v>
      </c>
      <c r="C44" s="77" t="s">
        <v>1051</v>
      </c>
      <c r="D44" s="77" t="s">
        <v>532</v>
      </c>
      <c r="E44" s="77" t="s">
        <v>948</v>
      </c>
      <c r="F44" s="77" t="s">
        <v>1143</v>
      </c>
      <c r="G44" s="77" t="s">
        <v>1026</v>
      </c>
      <c r="H44" s="85">
        <v>18671</v>
      </c>
      <c r="I44" s="227">
        <v>20508</v>
      </c>
      <c r="J44" s="227">
        <v>630</v>
      </c>
      <c r="K44" s="203" t="s">
        <v>1038</v>
      </c>
      <c r="L44" s="275" t="s">
        <v>64</v>
      </c>
      <c r="M44" s="65" t="s">
        <v>463</v>
      </c>
      <c r="N44" s="252" t="s">
        <v>118</v>
      </c>
      <c r="O44" s="279" t="s">
        <v>24</v>
      </c>
      <c r="P44" s="213">
        <v>0</v>
      </c>
      <c r="Q44" s="107">
        <v>0</v>
      </c>
      <c r="R44" s="107">
        <v>0</v>
      </c>
      <c r="S44" s="107">
        <v>0</v>
      </c>
      <c r="T44" s="107">
        <v>16</v>
      </c>
      <c r="U44" s="107">
        <v>24</v>
      </c>
      <c r="V44" s="107">
        <v>28</v>
      </c>
      <c r="W44" s="107">
        <v>6</v>
      </c>
      <c r="X44" s="251">
        <v>2</v>
      </c>
      <c r="Y44" s="251">
        <v>4</v>
      </c>
      <c r="Z44" s="107">
        <v>11</v>
      </c>
      <c r="AA44" s="107">
        <v>2</v>
      </c>
      <c r="AB44" s="107"/>
      <c r="AC44" s="107">
        <v>77</v>
      </c>
      <c r="AD44" s="150"/>
      <c r="AE44" s="65"/>
    </row>
    <row r="45" spans="1:31" s="52" customFormat="1" ht="49.5">
      <c r="A45" s="77">
        <v>44</v>
      </c>
      <c r="B45" s="79" t="s">
        <v>949</v>
      </c>
      <c r="C45" s="76" t="s">
        <v>576</v>
      </c>
      <c r="D45" s="76" t="s">
        <v>532</v>
      </c>
      <c r="E45" s="76" t="s">
        <v>950</v>
      </c>
      <c r="F45" s="76" t="s">
        <v>692</v>
      </c>
      <c r="G45" s="76" t="s">
        <v>474</v>
      </c>
      <c r="H45" s="78">
        <v>92768</v>
      </c>
      <c r="I45" s="227">
        <v>109080</v>
      </c>
      <c r="J45" s="227">
        <v>3314</v>
      </c>
      <c r="K45" s="204" t="s">
        <v>1038</v>
      </c>
      <c r="L45" s="284" t="s">
        <v>26</v>
      </c>
      <c r="M45" s="63" t="s">
        <v>346</v>
      </c>
      <c r="N45" s="263" t="s">
        <v>119</v>
      </c>
      <c r="O45" s="280" t="s">
        <v>6</v>
      </c>
      <c r="P45" s="214">
        <v>8</v>
      </c>
      <c r="Q45" s="84">
        <v>9</v>
      </c>
      <c r="R45" s="84">
        <v>9</v>
      </c>
      <c r="S45" s="84">
        <v>30</v>
      </c>
      <c r="T45" s="84">
        <v>83</v>
      </c>
      <c r="U45" s="84">
        <v>50</v>
      </c>
      <c r="V45" s="84">
        <v>24</v>
      </c>
      <c r="W45" s="84">
        <v>25</v>
      </c>
      <c r="X45" s="251">
        <v>27</v>
      </c>
      <c r="Y45" s="251">
        <v>22</v>
      </c>
      <c r="Z45" s="251">
        <v>31</v>
      </c>
      <c r="AA45" s="84">
        <v>17</v>
      </c>
      <c r="AB45" s="84"/>
      <c r="AC45" s="107">
        <v>196</v>
      </c>
      <c r="AD45" s="30"/>
      <c r="AE45" s="65"/>
    </row>
    <row r="46" spans="1:31" s="52" customFormat="1" ht="33">
      <c r="A46" s="77">
        <v>45</v>
      </c>
      <c r="B46" s="79" t="s">
        <v>1076</v>
      </c>
      <c r="C46" s="76" t="s">
        <v>1027</v>
      </c>
      <c r="D46" s="76" t="s">
        <v>532</v>
      </c>
      <c r="E46" s="76" t="s">
        <v>952</v>
      </c>
      <c r="F46" s="76" t="s">
        <v>953</v>
      </c>
      <c r="G46" s="76" t="s">
        <v>1111</v>
      </c>
      <c r="H46" s="78">
        <v>36296</v>
      </c>
      <c r="I46" s="227">
        <v>75387</v>
      </c>
      <c r="J46" s="227">
        <v>2293</v>
      </c>
      <c r="K46" s="205" t="s">
        <v>1038</v>
      </c>
      <c r="L46" s="290" t="s">
        <v>114</v>
      </c>
      <c r="M46" s="63" t="s">
        <v>28</v>
      </c>
      <c r="N46" s="264" t="s">
        <v>27</v>
      </c>
      <c r="O46" s="280"/>
      <c r="P46" s="214">
        <v>1</v>
      </c>
      <c r="Q46" s="84">
        <v>2</v>
      </c>
      <c r="R46" s="84">
        <v>0</v>
      </c>
      <c r="S46" s="84">
        <v>0</v>
      </c>
      <c r="T46" s="84">
        <v>16</v>
      </c>
      <c r="U46" s="84">
        <v>9</v>
      </c>
      <c r="V46" s="84">
        <v>27</v>
      </c>
      <c r="W46" s="84">
        <v>15</v>
      </c>
      <c r="X46" s="251">
        <v>14</v>
      </c>
      <c r="Y46" s="251">
        <v>121</v>
      </c>
      <c r="Z46" s="251">
        <v>11</v>
      </c>
      <c r="AA46" s="84">
        <v>0</v>
      </c>
      <c r="AB46" s="84"/>
      <c r="AC46" s="107">
        <v>197</v>
      </c>
      <c r="AD46" s="30"/>
      <c r="AE46" s="65"/>
    </row>
    <row r="47" spans="1:31" s="52" customFormat="1" ht="99.75">
      <c r="A47" s="77">
        <v>46</v>
      </c>
      <c r="B47" s="79" t="s">
        <v>949</v>
      </c>
      <c r="C47" s="76" t="s">
        <v>1032</v>
      </c>
      <c r="D47" s="76" t="s">
        <v>532</v>
      </c>
      <c r="E47" s="76" t="s">
        <v>954</v>
      </c>
      <c r="F47" s="114" t="s">
        <v>658</v>
      </c>
      <c r="G47" s="76" t="s">
        <v>1146</v>
      </c>
      <c r="H47" s="78">
        <v>51128</v>
      </c>
      <c r="I47" s="227">
        <v>63474</v>
      </c>
      <c r="J47" s="227">
        <v>1933</v>
      </c>
      <c r="K47" s="204" t="s">
        <v>1038</v>
      </c>
      <c r="L47" s="342" t="s">
        <v>375</v>
      </c>
      <c r="M47" s="343" t="s">
        <v>1116</v>
      </c>
      <c r="N47" s="344" t="s">
        <v>120</v>
      </c>
      <c r="O47" s="278" t="s">
        <v>29</v>
      </c>
      <c r="P47" s="214">
        <v>1</v>
      </c>
      <c r="Q47" s="84">
        <v>22</v>
      </c>
      <c r="R47" s="84">
        <v>0</v>
      </c>
      <c r="S47" s="84">
        <v>0</v>
      </c>
      <c r="T47" s="84">
        <v>19</v>
      </c>
      <c r="U47" s="84">
        <v>55</v>
      </c>
      <c r="V47" s="84">
        <v>112</v>
      </c>
      <c r="W47" s="84">
        <v>139</v>
      </c>
      <c r="X47" s="251">
        <v>113</v>
      </c>
      <c r="Y47" s="251">
        <v>215</v>
      </c>
      <c r="Z47" s="84">
        <v>230</v>
      </c>
      <c r="AA47" s="84">
        <v>224</v>
      </c>
      <c r="AB47" s="84"/>
      <c r="AC47" s="107">
        <v>1088</v>
      </c>
      <c r="AD47" s="30"/>
      <c r="AE47" s="65"/>
    </row>
    <row r="48" spans="1:31" s="52" customFormat="1" ht="16.5">
      <c r="A48" s="77">
        <v>47</v>
      </c>
      <c r="B48" s="79" t="s">
        <v>1076</v>
      </c>
      <c r="C48" s="76" t="s">
        <v>956</v>
      </c>
      <c r="D48" s="220" t="s">
        <v>532</v>
      </c>
      <c r="E48" s="220" t="s">
        <v>583</v>
      </c>
      <c r="F48" s="220" t="s">
        <v>957</v>
      </c>
      <c r="G48" s="220" t="s">
        <v>395</v>
      </c>
      <c r="H48" s="221">
        <v>34418</v>
      </c>
      <c r="I48" s="227">
        <v>45258</v>
      </c>
      <c r="J48" s="227">
        <v>1381</v>
      </c>
      <c r="K48" s="222" t="s">
        <v>1038</v>
      </c>
      <c r="L48" s="285" t="s">
        <v>31</v>
      </c>
      <c r="M48" s="223">
        <v>585643</v>
      </c>
      <c r="N48" s="255" t="s">
        <v>30</v>
      </c>
      <c r="O48" s="279"/>
      <c r="P48" s="214">
        <v>22</v>
      </c>
      <c r="Q48" s="84">
        <v>4</v>
      </c>
      <c r="R48" s="84">
        <v>0</v>
      </c>
      <c r="S48" s="84">
        <v>3</v>
      </c>
      <c r="T48" s="107">
        <v>11</v>
      </c>
      <c r="U48" s="84">
        <v>12</v>
      </c>
      <c r="V48" s="107">
        <v>11</v>
      </c>
      <c r="W48" s="107">
        <v>2</v>
      </c>
      <c r="X48" s="251">
        <v>4</v>
      </c>
      <c r="Y48" s="107">
        <v>1</v>
      </c>
      <c r="Z48" s="84">
        <v>28</v>
      </c>
      <c r="AA48" s="84">
        <v>20</v>
      </c>
      <c r="AB48" s="84"/>
      <c r="AC48" s="107">
        <v>78</v>
      </c>
      <c r="AD48" s="30"/>
      <c r="AE48" s="65"/>
    </row>
    <row r="49" spans="1:31" s="52" customFormat="1" ht="16.5">
      <c r="A49" s="328">
        <v>48</v>
      </c>
      <c r="B49" s="190" t="s">
        <v>769</v>
      </c>
      <c r="C49" s="189" t="s">
        <v>804</v>
      </c>
      <c r="D49" s="328" t="s">
        <v>532</v>
      </c>
      <c r="E49" s="328" t="s">
        <v>958</v>
      </c>
      <c r="F49" s="328" t="s">
        <v>659</v>
      </c>
      <c r="G49" s="77" t="s">
        <v>1046</v>
      </c>
      <c r="H49" s="85">
        <v>44155</v>
      </c>
      <c r="I49" s="227">
        <v>51462</v>
      </c>
      <c r="J49" s="227">
        <v>1569</v>
      </c>
      <c r="K49" s="203" t="s">
        <v>1038</v>
      </c>
      <c r="L49" s="286" t="s">
        <v>70</v>
      </c>
      <c r="M49" s="265">
        <v>70586</v>
      </c>
      <c r="N49" s="266" t="s">
        <v>69</v>
      </c>
      <c r="O49" s="280" t="s">
        <v>1157</v>
      </c>
      <c r="P49" s="214">
        <v>0</v>
      </c>
      <c r="Q49" s="84">
        <v>5</v>
      </c>
      <c r="R49" s="84">
        <v>0</v>
      </c>
      <c r="S49" s="84">
        <v>0</v>
      </c>
      <c r="T49" s="84">
        <v>0</v>
      </c>
      <c r="U49" s="84">
        <v>0</v>
      </c>
      <c r="V49" s="84">
        <v>0</v>
      </c>
      <c r="W49" s="84">
        <v>0</v>
      </c>
      <c r="X49" s="251">
        <v>0</v>
      </c>
      <c r="Y49" s="253" t="s">
        <v>1164</v>
      </c>
      <c r="Z49" s="84">
        <v>0</v>
      </c>
      <c r="AA49" s="253" t="s">
        <v>136</v>
      </c>
      <c r="AB49" s="84"/>
      <c r="AC49" s="107">
        <v>0</v>
      </c>
      <c r="AD49" s="31"/>
      <c r="AE49" s="65"/>
    </row>
    <row r="50" spans="1:31" s="30" customFormat="1" ht="33">
      <c r="A50" s="77">
        <v>49</v>
      </c>
      <c r="B50" s="79" t="s">
        <v>476</v>
      </c>
      <c r="C50" s="76" t="s">
        <v>778</v>
      </c>
      <c r="D50" s="76" t="s">
        <v>532</v>
      </c>
      <c r="E50" s="76" t="s">
        <v>959</v>
      </c>
      <c r="F50" s="76" t="s">
        <v>960</v>
      </c>
      <c r="G50" s="76" t="s">
        <v>1121</v>
      </c>
      <c r="H50" s="78">
        <v>99513</v>
      </c>
      <c r="I50" s="227">
        <v>141915</v>
      </c>
      <c r="J50" s="227">
        <v>4310</v>
      </c>
      <c r="K50" s="204" t="s">
        <v>1038</v>
      </c>
      <c r="L50" s="29" t="s">
        <v>25</v>
      </c>
      <c r="M50" s="31" t="s">
        <v>615</v>
      </c>
      <c r="N50" s="185" t="s">
        <v>121</v>
      </c>
      <c r="O50" s="279"/>
      <c r="P50" s="214">
        <v>56</v>
      </c>
      <c r="Q50" s="84">
        <v>45</v>
      </c>
      <c r="R50" s="84">
        <v>0</v>
      </c>
      <c r="S50" s="84">
        <v>0</v>
      </c>
      <c r="T50" s="84">
        <v>63</v>
      </c>
      <c r="U50" s="84">
        <v>55</v>
      </c>
      <c r="V50" s="107">
        <v>77</v>
      </c>
      <c r="W50" s="84">
        <v>106</v>
      </c>
      <c r="X50" s="251">
        <v>86</v>
      </c>
      <c r="Y50" s="251">
        <v>41</v>
      </c>
      <c r="Z50" s="320">
        <v>92</v>
      </c>
      <c r="AA50" s="84">
        <v>28</v>
      </c>
      <c r="AB50" s="84"/>
      <c r="AC50" s="107">
        <v>485</v>
      </c>
      <c r="AE50" s="65"/>
    </row>
    <row r="51" spans="1:31" s="62" customFormat="1" ht="28.5">
      <c r="A51" s="77">
        <v>50</v>
      </c>
      <c r="B51" s="323" t="s">
        <v>1076</v>
      </c>
      <c r="C51" s="77" t="s">
        <v>429</v>
      </c>
      <c r="D51" s="77" t="s">
        <v>532</v>
      </c>
      <c r="E51" s="77" t="s">
        <v>961</v>
      </c>
      <c r="F51" s="77" t="s">
        <v>616</v>
      </c>
      <c r="G51" s="77" t="s">
        <v>1108</v>
      </c>
      <c r="H51" s="85">
        <v>11133</v>
      </c>
      <c r="I51" s="227">
        <v>28098</v>
      </c>
      <c r="J51" s="227">
        <v>861</v>
      </c>
      <c r="K51" s="203" t="s">
        <v>1038</v>
      </c>
      <c r="L51" s="29" t="s">
        <v>613</v>
      </c>
      <c r="M51" s="122">
        <v>8561722</v>
      </c>
      <c r="N51" s="256" t="s">
        <v>612</v>
      </c>
      <c r="O51" s="279"/>
      <c r="P51" s="213">
        <v>31</v>
      </c>
      <c r="Q51" s="107">
        <v>17</v>
      </c>
      <c r="R51" s="107">
        <v>9</v>
      </c>
      <c r="S51" s="107">
        <v>3</v>
      </c>
      <c r="T51" s="107">
        <v>22</v>
      </c>
      <c r="U51" s="107">
        <v>26</v>
      </c>
      <c r="V51" s="84">
        <v>26</v>
      </c>
      <c r="W51" s="107">
        <v>38</v>
      </c>
      <c r="X51" s="251">
        <v>24</v>
      </c>
      <c r="Y51" s="107">
        <v>32</v>
      </c>
      <c r="Z51" s="107">
        <v>35</v>
      </c>
      <c r="AA51" s="107">
        <v>38</v>
      </c>
      <c r="AB51" s="107"/>
      <c r="AC51" s="107">
        <v>219</v>
      </c>
      <c r="AD51" s="150"/>
      <c r="AE51" s="65"/>
    </row>
    <row r="52" spans="1:31" s="52" customFormat="1" ht="33.75" thickBot="1">
      <c r="A52" s="77">
        <v>51</v>
      </c>
      <c r="B52" s="91" t="s">
        <v>476</v>
      </c>
      <c r="C52" s="92" t="s">
        <v>776</v>
      </c>
      <c r="D52" s="92" t="s">
        <v>532</v>
      </c>
      <c r="E52" s="76" t="s">
        <v>656</v>
      </c>
      <c r="F52" s="76" t="s">
        <v>962</v>
      </c>
      <c r="G52" s="76" t="s">
        <v>1047</v>
      </c>
      <c r="H52" s="78" t="s">
        <v>963</v>
      </c>
      <c r="I52" s="227">
        <v>0</v>
      </c>
      <c r="J52" s="227">
        <v>0</v>
      </c>
      <c r="K52" s="204" t="s">
        <v>1038</v>
      </c>
      <c r="L52" s="290" t="s">
        <v>123</v>
      </c>
      <c r="M52" s="31">
        <v>2648000</v>
      </c>
      <c r="N52" s="257" t="s">
        <v>122</v>
      </c>
      <c r="O52" s="278"/>
      <c r="P52" s="214">
        <v>78</v>
      </c>
      <c r="Q52" s="114">
        <v>0</v>
      </c>
      <c r="R52" s="114">
        <v>0</v>
      </c>
      <c r="S52" s="114">
        <v>0</v>
      </c>
      <c r="T52" s="84">
        <v>0</v>
      </c>
      <c r="U52" s="84">
        <v>0</v>
      </c>
      <c r="V52" s="84">
        <v>0</v>
      </c>
      <c r="W52" s="84">
        <v>0</v>
      </c>
      <c r="X52" s="84">
        <v>0</v>
      </c>
      <c r="Y52" s="215">
        <v>0</v>
      </c>
      <c r="Z52" s="215">
        <v>0</v>
      </c>
      <c r="AA52" s="106">
        <v>0</v>
      </c>
      <c r="AB52" s="106"/>
      <c r="AC52" s="106">
        <v>0</v>
      </c>
      <c r="AD52" s="106"/>
      <c r="AE52" s="65"/>
    </row>
    <row r="53" spans="1:31" s="52" customFormat="1" ht="49.5">
      <c r="A53" s="77">
        <v>52</v>
      </c>
      <c r="B53" s="323" t="s">
        <v>769</v>
      </c>
      <c r="C53" s="77" t="s">
        <v>495</v>
      </c>
      <c r="D53" s="77" t="s">
        <v>964</v>
      </c>
      <c r="E53" s="76" t="s">
        <v>1082</v>
      </c>
      <c r="F53" s="160" t="s">
        <v>660</v>
      </c>
      <c r="G53" s="76" t="s">
        <v>1083</v>
      </c>
      <c r="H53" s="78">
        <v>125318</v>
      </c>
      <c r="I53" s="227">
        <v>148086</v>
      </c>
      <c r="J53" s="227">
        <v>4496</v>
      </c>
      <c r="K53" s="204" t="s">
        <v>1038</v>
      </c>
      <c r="L53" s="29"/>
      <c r="M53" s="31"/>
      <c r="N53" s="252" t="s">
        <v>124</v>
      </c>
      <c r="O53" s="274" t="s">
        <v>607</v>
      </c>
      <c r="P53" s="242">
        <v>4</v>
      </c>
      <c r="Q53" s="140">
        <v>5</v>
      </c>
      <c r="R53" s="140">
        <v>3</v>
      </c>
      <c r="S53" s="140">
        <v>19</v>
      </c>
      <c r="T53" s="140">
        <v>3</v>
      </c>
      <c r="U53" s="140">
        <v>50</v>
      </c>
      <c r="V53" s="140">
        <v>33</v>
      </c>
      <c r="W53" s="140">
        <v>3</v>
      </c>
      <c r="X53" s="140">
        <v>9</v>
      </c>
      <c r="Y53" s="84">
        <v>20</v>
      </c>
      <c r="Z53" s="107">
        <v>7</v>
      </c>
      <c r="AA53" s="84">
        <v>6</v>
      </c>
      <c r="AB53" s="84"/>
      <c r="AC53" s="107">
        <v>128</v>
      </c>
      <c r="AD53" s="31"/>
      <c r="AE53" s="65"/>
    </row>
    <row r="54" spans="1:31" s="52" customFormat="1" ht="16.5">
      <c r="A54" s="77">
        <v>53</v>
      </c>
      <c r="B54" s="79" t="s">
        <v>965</v>
      </c>
      <c r="C54" s="76" t="s">
        <v>440</v>
      </c>
      <c r="D54" s="76" t="s">
        <v>532</v>
      </c>
      <c r="E54" s="76" t="s">
        <v>966</v>
      </c>
      <c r="F54" s="76" t="s">
        <v>32</v>
      </c>
      <c r="G54" s="76" t="s">
        <v>527</v>
      </c>
      <c r="H54" s="78">
        <v>74780</v>
      </c>
      <c r="I54" s="227">
        <v>86343</v>
      </c>
      <c r="J54" s="227">
        <v>2626</v>
      </c>
      <c r="K54" s="204" t="s">
        <v>1038</v>
      </c>
      <c r="L54" s="29" t="s">
        <v>449</v>
      </c>
      <c r="M54" s="31" t="s">
        <v>463</v>
      </c>
      <c r="N54" s="254" t="s">
        <v>796</v>
      </c>
      <c r="O54" s="279"/>
      <c r="P54" s="214">
        <v>32</v>
      </c>
      <c r="Q54" s="84">
        <v>8</v>
      </c>
      <c r="R54" s="84">
        <v>12</v>
      </c>
      <c r="S54" s="84">
        <v>6</v>
      </c>
      <c r="T54" s="84">
        <v>38</v>
      </c>
      <c r="U54" s="84">
        <v>24</v>
      </c>
      <c r="V54" s="84">
        <v>20</v>
      </c>
      <c r="W54" s="84">
        <v>0</v>
      </c>
      <c r="X54" s="251">
        <v>38</v>
      </c>
      <c r="Y54" s="84">
        <v>40</v>
      </c>
      <c r="Z54" s="84">
        <v>67</v>
      </c>
      <c r="AA54" s="84">
        <v>25</v>
      </c>
      <c r="AB54" s="84"/>
      <c r="AC54" s="107">
        <v>214</v>
      </c>
      <c r="AD54" s="30"/>
      <c r="AE54" s="65"/>
    </row>
    <row r="55" spans="1:31" s="52" customFormat="1" ht="49.5">
      <c r="A55" s="77">
        <v>54</v>
      </c>
      <c r="B55" s="79" t="s">
        <v>967</v>
      </c>
      <c r="C55" s="76" t="s">
        <v>896</v>
      </c>
      <c r="D55" s="76" t="s">
        <v>532</v>
      </c>
      <c r="E55" s="76" t="s">
        <v>968</v>
      </c>
      <c r="F55" s="76" t="s">
        <v>1132</v>
      </c>
      <c r="G55" s="76" t="s">
        <v>393</v>
      </c>
      <c r="H55" s="78">
        <v>39615</v>
      </c>
      <c r="I55" s="227">
        <v>43113</v>
      </c>
      <c r="J55" s="227">
        <v>1316</v>
      </c>
      <c r="K55" s="204" t="s">
        <v>1038</v>
      </c>
      <c r="L55" s="290" t="s">
        <v>126</v>
      </c>
      <c r="M55" s="43" t="s">
        <v>521</v>
      </c>
      <c r="N55" s="256" t="s">
        <v>125</v>
      </c>
      <c r="O55" s="279" t="s">
        <v>33</v>
      </c>
      <c r="P55" s="246">
        <v>4</v>
      </c>
      <c r="Q55" s="109">
        <v>5</v>
      </c>
      <c r="R55" s="109">
        <v>0</v>
      </c>
      <c r="S55" s="109">
        <v>1</v>
      </c>
      <c r="T55" s="109">
        <v>0</v>
      </c>
      <c r="U55" s="109">
        <v>4</v>
      </c>
      <c r="V55" s="109">
        <v>16</v>
      </c>
      <c r="W55" s="142">
        <v>29</v>
      </c>
      <c r="X55" s="251">
        <v>7</v>
      </c>
      <c r="Y55" s="142">
        <v>27</v>
      </c>
      <c r="Z55" s="84">
        <v>8</v>
      </c>
      <c r="AA55" s="84">
        <v>2</v>
      </c>
      <c r="AB55" s="84"/>
      <c r="AC55" s="107">
        <v>93</v>
      </c>
      <c r="AD55" s="30"/>
      <c r="AE55" s="65"/>
    </row>
    <row r="56" spans="1:31" s="52" customFormat="1" ht="33">
      <c r="A56" s="328">
        <v>55</v>
      </c>
      <c r="B56" s="190" t="s">
        <v>769</v>
      </c>
      <c r="C56" s="189" t="s">
        <v>847</v>
      </c>
      <c r="D56" s="189" t="s">
        <v>532</v>
      </c>
      <c r="E56" s="189" t="s">
        <v>969</v>
      </c>
      <c r="F56" s="189" t="s">
        <v>970</v>
      </c>
      <c r="G56" s="76" t="s">
        <v>971</v>
      </c>
      <c r="H56" s="78">
        <v>21210</v>
      </c>
      <c r="I56" s="227">
        <v>23115</v>
      </c>
      <c r="J56" s="227">
        <v>710</v>
      </c>
      <c r="K56" s="204" t="s">
        <v>1038</v>
      </c>
      <c r="L56" s="293" t="s">
        <v>127</v>
      </c>
      <c r="M56" s="267" t="s">
        <v>618</v>
      </c>
      <c r="N56" s="268" t="s">
        <v>71</v>
      </c>
      <c r="O56" s="280" t="s">
        <v>1159</v>
      </c>
      <c r="P56" s="214">
        <v>0</v>
      </c>
      <c r="Q56" s="84">
        <v>4</v>
      </c>
      <c r="R56" s="84">
        <v>0</v>
      </c>
      <c r="S56" s="84">
        <v>0</v>
      </c>
      <c r="T56" s="84">
        <v>93</v>
      </c>
      <c r="U56" s="84">
        <v>12</v>
      </c>
      <c r="V56" s="84">
        <v>0</v>
      </c>
      <c r="W56" s="84">
        <v>0</v>
      </c>
      <c r="X56" s="251">
        <v>7</v>
      </c>
      <c r="Y56" s="253" t="s">
        <v>1164</v>
      </c>
      <c r="Z56" s="253" t="s">
        <v>1164</v>
      </c>
      <c r="AA56" s="253" t="s">
        <v>1164</v>
      </c>
      <c r="AB56" s="84"/>
      <c r="AC56" s="107">
        <v>19</v>
      </c>
      <c r="AD56" s="30"/>
      <c r="AE56" s="65"/>
    </row>
    <row r="57" spans="1:31" s="52" customFormat="1" ht="49.5">
      <c r="A57" s="77">
        <v>56</v>
      </c>
      <c r="B57" s="79" t="s">
        <v>769</v>
      </c>
      <c r="C57" s="76" t="s">
        <v>809</v>
      </c>
      <c r="D57" s="76" t="s">
        <v>532</v>
      </c>
      <c r="E57" s="76" t="s">
        <v>35</v>
      </c>
      <c r="F57" s="76" t="s">
        <v>1072</v>
      </c>
      <c r="G57" s="76" t="s">
        <v>849</v>
      </c>
      <c r="H57" s="78">
        <v>91500</v>
      </c>
      <c r="I57" s="227">
        <v>117165</v>
      </c>
      <c r="J57" s="227">
        <v>3560</v>
      </c>
      <c r="K57" s="204" t="s">
        <v>1038</v>
      </c>
      <c r="L57" s="29" t="s">
        <v>449</v>
      </c>
      <c r="M57" s="31" t="s">
        <v>463</v>
      </c>
      <c r="N57" s="240" t="s">
        <v>128</v>
      </c>
      <c r="O57" s="279" t="s">
        <v>34</v>
      </c>
      <c r="P57" s="214">
        <v>15</v>
      </c>
      <c r="Q57" s="84">
        <v>5</v>
      </c>
      <c r="R57" s="84">
        <v>0</v>
      </c>
      <c r="S57" s="84">
        <v>0</v>
      </c>
      <c r="T57" s="84">
        <v>1</v>
      </c>
      <c r="U57" s="84">
        <v>26</v>
      </c>
      <c r="V57" s="84">
        <v>0</v>
      </c>
      <c r="W57" s="84">
        <v>12</v>
      </c>
      <c r="X57" s="251">
        <v>6</v>
      </c>
      <c r="Y57" s="84">
        <v>9</v>
      </c>
      <c r="Z57" s="84">
        <v>5</v>
      </c>
      <c r="AA57" s="84">
        <v>6</v>
      </c>
      <c r="AB57" s="84"/>
      <c r="AC57" s="107">
        <v>64</v>
      </c>
      <c r="AD57" s="30"/>
      <c r="AE57" s="65"/>
    </row>
    <row r="58" spans="1:31" s="52" customFormat="1" ht="33">
      <c r="A58" s="328">
        <v>57</v>
      </c>
      <c r="B58" s="190" t="s">
        <v>972</v>
      </c>
      <c r="C58" s="189" t="s">
        <v>745</v>
      </c>
      <c r="D58" s="189" t="s">
        <v>532</v>
      </c>
      <c r="E58" s="189" t="s">
        <v>973</v>
      </c>
      <c r="F58" s="189" t="s">
        <v>974</v>
      </c>
      <c r="G58" s="76" t="s">
        <v>832</v>
      </c>
      <c r="H58" s="78">
        <v>181500</v>
      </c>
      <c r="I58" s="227">
        <v>221082</v>
      </c>
      <c r="J58" s="227">
        <v>6708</v>
      </c>
      <c r="K58" s="204" t="s">
        <v>1038</v>
      </c>
      <c r="L58" s="290" t="s">
        <v>130</v>
      </c>
      <c r="M58" s="31" t="s">
        <v>72</v>
      </c>
      <c r="N58" s="240" t="s">
        <v>129</v>
      </c>
      <c r="O58" s="278" t="s">
        <v>36</v>
      </c>
      <c r="P58" s="214">
        <v>1564</v>
      </c>
      <c r="Q58" s="84">
        <v>1110</v>
      </c>
      <c r="R58" s="84">
        <v>1496</v>
      </c>
      <c r="S58" s="84">
        <v>1134</v>
      </c>
      <c r="T58" s="84">
        <v>1093</v>
      </c>
      <c r="U58" s="84">
        <v>953</v>
      </c>
      <c r="V58" s="84">
        <v>994</v>
      </c>
      <c r="W58" s="84">
        <v>1117</v>
      </c>
      <c r="X58" s="251">
        <v>1090</v>
      </c>
      <c r="Y58" s="84">
        <v>967</v>
      </c>
      <c r="Z58" s="192">
        <v>1117</v>
      </c>
      <c r="AA58" s="84">
        <v>1155</v>
      </c>
      <c r="AB58" s="84"/>
      <c r="AC58" s="107">
        <v>7393</v>
      </c>
      <c r="AD58" s="30"/>
      <c r="AE58" s="65"/>
    </row>
    <row r="59" spans="1:31" s="52" customFormat="1" ht="33">
      <c r="A59" s="77">
        <v>58</v>
      </c>
      <c r="B59" s="79" t="s">
        <v>374</v>
      </c>
      <c r="C59" s="76" t="s">
        <v>349</v>
      </c>
      <c r="D59" s="76" t="s">
        <v>532</v>
      </c>
      <c r="E59" s="76" t="s">
        <v>37</v>
      </c>
      <c r="F59" s="76" t="s">
        <v>975</v>
      </c>
      <c r="G59" s="76" t="s">
        <v>597</v>
      </c>
      <c r="H59" s="78">
        <v>26962</v>
      </c>
      <c r="I59" s="227">
        <v>30573</v>
      </c>
      <c r="J59" s="227">
        <v>935</v>
      </c>
      <c r="K59" s="204" t="s">
        <v>1038</v>
      </c>
      <c r="L59" s="29">
        <v>260363</v>
      </c>
      <c r="M59" s="31">
        <v>2023118</v>
      </c>
      <c r="N59" s="240" t="s">
        <v>131</v>
      </c>
      <c r="O59" s="279"/>
      <c r="P59" s="247">
        <v>0</v>
      </c>
      <c r="Q59" s="30">
        <v>1</v>
      </c>
      <c r="R59" s="30">
        <v>0</v>
      </c>
      <c r="S59" s="30">
        <v>0</v>
      </c>
      <c r="T59" s="84">
        <v>0</v>
      </c>
      <c r="U59" s="84">
        <v>0</v>
      </c>
      <c r="V59" s="84">
        <v>0</v>
      </c>
      <c r="W59" s="84">
        <v>0</v>
      </c>
      <c r="X59" s="251">
        <v>0</v>
      </c>
      <c r="Y59" s="84">
        <v>0</v>
      </c>
      <c r="Z59" s="84">
        <v>0</v>
      </c>
      <c r="AA59" s="84">
        <v>2</v>
      </c>
      <c r="AB59" s="84"/>
      <c r="AC59" s="107">
        <v>2</v>
      </c>
      <c r="AD59" s="30"/>
      <c r="AE59" s="65"/>
    </row>
    <row r="60" spans="1:31" s="52" customFormat="1">
      <c r="A60" s="77">
        <v>59</v>
      </c>
      <c r="B60" s="79" t="s">
        <v>374</v>
      </c>
      <c r="C60" s="76" t="s">
        <v>696</v>
      </c>
      <c r="D60" s="76" t="s">
        <v>532</v>
      </c>
      <c r="E60" s="76" t="s">
        <v>881</v>
      </c>
      <c r="F60" s="76" t="s">
        <v>639</v>
      </c>
      <c r="G60" s="76" t="s">
        <v>882</v>
      </c>
      <c r="H60" s="78">
        <v>24640</v>
      </c>
      <c r="I60" s="227">
        <v>41595</v>
      </c>
      <c r="J60" s="227">
        <v>1270</v>
      </c>
      <c r="K60" s="204" t="s">
        <v>1038</v>
      </c>
      <c r="L60" s="29"/>
      <c r="M60" s="31"/>
      <c r="N60" s="258"/>
      <c r="O60" s="261" t="s">
        <v>630</v>
      </c>
      <c r="P60" s="243" t="s">
        <v>384</v>
      </c>
      <c r="Q60" s="212" t="s">
        <v>384</v>
      </c>
      <c r="R60" s="212" t="s">
        <v>812</v>
      </c>
      <c r="S60" s="212" t="s">
        <v>812</v>
      </c>
      <c r="T60" s="212" t="s">
        <v>812</v>
      </c>
      <c r="U60" s="199" t="s">
        <v>605</v>
      </c>
      <c r="V60" s="199" t="s">
        <v>438</v>
      </c>
      <c r="W60" s="199" t="s">
        <v>640</v>
      </c>
      <c r="X60" s="251" t="s">
        <v>585</v>
      </c>
      <c r="Y60" s="199" t="s">
        <v>1150</v>
      </c>
      <c r="Z60" s="199" t="s">
        <v>384</v>
      </c>
      <c r="AA60" s="199" t="s">
        <v>384</v>
      </c>
      <c r="AB60" s="84"/>
      <c r="AC60" s="107">
        <v>0</v>
      </c>
      <c r="AD60" s="31"/>
      <c r="AE60" s="31"/>
    </row>
    <row r="61" spans="1:31" s="52" customFormat="1" ht="28.5" customHeight="1">
      <c r="A61" s="77">
        <v>60</v>
      </c>
      <c r="B61" s="79" t="s">
        <v>748</v>
      </c>
      <c r="C61" s="76" t="s">
        <v>432</v>
      </c>
      <c r="D61" s="76" t="s">
        <v>532</v>
      </c>
      <c r="E61" s="76" t="s">
        <v>1093</v>
      </c>
      <c r="F61" s="76" t="s">
        <v>664</v>
      </c>
      <c r="G61" s="76" t="s">
        <v>835</v>
      </c>
      <c r="H61" s="78">
        <v>89404</v>
      </c>
      <c r="I61" s="227">
        <v>73539</v>
      </c>
      <c r="J61" s="227">
        <v>2237</v>
      </c>
      <c r="K61" s="204" t="s">
        <v>1038</v>
      </c>
      <c r="L61" s="1311">
        <v>446819</v>
      </c>
      <c r="M61" s="1308" t="s">
        <v>39</v>
      </c>
      <c r="N61" s="1273" t="s">
        <v>38</v>
      </c>
      <c r="O61" s="1332" t="s">
        <v>1160</v>
      </c>
      <c r="P61" s="214">
        <v>25</v>
      </c>
      <c r="Q61" s="84">
        <v>24</v>
      </c>
      <c r="R61" s="84">
        <v>140</v>
      </c>
      <c r="S61" s="84">
        <v>37</v>
      </c>
      <c r="T61" s="84">
        <v>73</v>
      </c>
      <c r="U61" s="84">
        <v>51</v>
      </c>
      <c r="V61" s="84">
        <v>38</v>
      </c>
      <c r="W61" s="84">
        <v>29</v>
      </c>
      <c r="X61" s="292">
        <v>37</v>
      </c>
      <c r="Y61" s="292">
        <v>67</v>
      </c>
      <c r="Z61" s="327">
        <v>55</v>
      </c>
      <c r="AA61" s="84">
        <v>73</v>
      </c>
      <c r="AB61" s="84"/>
      <c r="AC61" s="107">
        <v>350</v>
      </c>
      <c r="AD61" s="154"/>
      <c r="AE61" s="65"/>
    </row>
    <row r="62" spans="1:31" s="52" customFormat="1" ht="37.5" customHeight="1">
      <c r="A62" s="77">
        <v>61</v>
      </c>
      <c r="B62" s="82" t="s">
        <v>748</v>
      </c>
      <c r="C62" s="76" t="s">
        <v>429</v>
      </c>
      <c r="D62" s="121" t="s">
        <v>554</v>
      </c>
      <c r="E62" s="76" t="s">
        <v>976</v>
      </c>
      <c r="F62" s="76" t="s">
        <v>665</v>
      </c>
      <c r="G62" s="76" t="s">
        <v>835</v>
      </c>
      <c r="H62" s="78">
        <v>36751</v>
      </c>
      <c r="I62" s="227">
        <v>73539</v>
      </c>
      <c r="J62" s="227">
        <v>2238</v>
      </c>
      <c r="K62" s="204" t="s">
        <v>1038</v>
      </c>
      <c r="L62" s="1312"/>
      <c r="M62" s="1309"/>
      <c r="N62" s="1300"/>
      <c r="O62" s="1333"/>
      <c r="P62" s="214">
        <v>63</v>
      </c>
      <c r="Q62" s="84">
        <v>47</v>
      </c>
      <c r="R62" s="84">
        <v>74</v>
      </c>
      <c r="S62" s="84">
        <v>84</v>
      </c>
      <c r="T62" s="84">
        <v>68</v>
      </c>
      <c r="U62" s="84">
        <v>116</v>
      </c>
      <c r="V62" s="84">
        <v>64</v>
      </c>
      <c r="W62" s="84">
        <v>35</v>
      </c>
      <c r="X62" s="292">
        <v>48</v>
      </c>
      <c r="Y62" s="292">
        <v>91</v>
      </c>
      <c r="Z62" s="327">
        <v>20</v>
      </c>
      <c r="AA62" s="84">
        <v>56</v>
      </c>
      <c r="AB62" s="84"/>
      <c r="AC62" s="107">
        <v>430</v>
      </c>
      <c r="AD62" s="154"/>
      <c r="AE62" s="65"/>
    </row>
    <row r="63" spans="1:31" s="52" customFormat="1" ht="42.75">
      <c r="A63" s="77">
        <v>62</v>
      </c>
      <c r="B63" s="79" t="s">
        <v>476</v>
      </c>
      <c r="C63" s="76" t="s">
        <v>1129</v>
      </c>
      <c r="D63" s="76" t="s">
        <v>532</v>
      </c>
      <c r="E63" s="76" t="s">
        <v>782</v>
      </c>
      <c r="F63" s="160" t="s">
        <v>977</v>
      </c>
      <c r="G63" s="76" t="s">
        <v>718</v>
      </c>
      <c r="H63" s="78">
        <v>48654</v>
      </c>
      <c r="I63" s="227">
        <v>56940</v>
      </c>
      <c r="J63" s="227">
        <v>1734</v>
      </c>
      <c r="K63" s="204" t="s">
        <v>1038</v>
      </c>
      <c r="L63" s="29" t="s">
        <v>132</v>
      </c>
      <c r="M63" s="29" t="s">
        <v>133</v>
      </c>
      <c r="N63" s="256" t="s">
        <v>40</v>
      </c>
      <c r="O63" s="339" t="s">
        <v>631</v>
      </c>
      <c r="P63" s="213">
        <v>23</v>
      </c>
      <c r="Q63" s="107">
        <v>5</v>
      </c>
      <c r="R63" s="107">
        <v>11</v>
      </c>
      <c r="S63" s="107">
        <v>0</v>
      </c>
      <c r="T63" s="84">
        <v>139</v>
      </c>
      <c r="U63" s="84">
        <v>92</v>
      </c>
      <c r="V63" s="84">
        <v>53</v>
      </c>
      <c r="W63" s="84">
        <v>35</v>
      </c>
      <c r="X63" s="251">
        <v>20</v>
      </c>
      <c r="Y63" s="84">
        <v>70</v>
      </c>
      <c r="Z63" s="84">
        <v>27</v>
      </c>
      <c r="AA63" s="84">
        <v>21</v>
      </c>
      <c r="AB63" s="84"/>
      <c r="AC63" s="107">
        <v>318</v>
      </c>
      <c r="AD63" s="30"/>
      <c r="AE63" s="65"/>
    </row>
    <row r="64" spans="1:31" s="52" customFormat="1" ht="33">
      <c r="A64" s="77">
        <v>63</v>
      </c>
      <c r="B64" s="79" t="s">
        <v>1149</v>
      </c>
      <c r="C64" s="76" t="s">
        <v>1129</v>
      </c>
      <c r="D64" s="76" t="s">
        <v>532</v>
      </c>
      <c r="E64" s="76" t="s">
        <v>717</v>
      </c>
      <c r="F64" s="76" t="s">
        <v>602</v>
      </c>
      <c r="G64" s="76" t="s">
        <v>1106</v>
      </c>
      <c r="H64" s="78">
        <v>8150</v>
      </c>
      <c r="I64" s="227">
        <v>17835</v>
      </c>
      <c r="J64" s="227">
        <v>549</v>
      </c>
      <c r="K64" s="204" t="s">
        <v>1038</v>
      </c>
      <c r="L64" s="287">
        <v>309640</v>
      </c>
      <c r="M64" s="31" t="s">
        <v>42</v>
      </c>
      <c r="N64" s="259" t="s">
        <v>41</v>
      </c>
      <c r="O64" s="279"/>
      <c r="P64" s="214">
        <v>12</v>
      </c>
      <c r="Q64" s="84">
        <v>11</v>
      </c>
      <c r="R64" s="84">
        <v>33</v>
      </c>
      <c r="S64" s="84">
        <v>1</v>
      </c>
      <c r="T64" s="84">
        <v>2</v>
      </c>
      <c r="U64" s="84">
        <v>2</v>
      </c>
      <c r="V64" s="84">
        <v>4</v>
      </c>
      <c r="W64" s="84">
        <v>9</v>
      </c>
      <c r="X64" s="251">
        <v>0</v>
      </c>
      <c r="Y64" s="84">
        <v>12</v>
      </c>
      <c r="Z64" s="84">
        <v>0</v>
      </c>
      <c r="AA64" s="84">
        <v>0</v>
      </c>
      <c r="AB64" s="84"/>
      <c r="AC64" s="107">
        <v>27</v>
      </c>
      <c r="AD64" s="31"/>
      <c r="AE64" s="65"/>
    </row>
    <row r="65" spans="1:31" s="52" customFormat="1" ht="49.5">
      <c r="A65" s="77">
        <v>64</v>
      </c>
      <c r="B65" s="79" t="s">
        <v>769</v>
      </c>
      <c r="C65" s="76" t="s">
        <v>871</v>
      </c>
      <c r="D65" s="76" t="s">
        <v>532</v>
      </c>
      <c r="E65" s="76" t="s">
        <v>741</v>
      </c>
      <c r="F65" s="76" t="s">
        <v>978</v>
      </c>
      <c r="G65" s="76" t="s">
        <v>1113</v>
      </c>
      <c r="H65" s="78">
        <v>16209</v>
      </c>
      <c r="I65" s="227">
        <v>17538</v>
      </c>
      <c r="J65" s="227">
        <v>540</v>
      </c>
      <c r="K65" s="204" t="s">
        <v>1038</v>
      </c>
      <c r="L65" s="29" t="s">
        <v>1161</v>
      </c>
      <c r="M65" s="31">
        <v>54254468</v>
      </c>
      <c r="N65" s="240" t="s">
        <v>134</v>
      </c>
      <c r="O65" s="278" t="s">
        <v>1160</v>
      </c>
      <c r="P65" s="84">
        <v>8</v>
      </c>
      <c r="Q65" s="84">
        <v>6</v>
      </c>
      <c r="R65" s="84">
        <v>4</v>
      </c>
      <c r="S65" s="84">
        <v>5</v>
      </c>
      <c r="T65" s="84">
        <v>8</v>
      </c>
      <c r="U65" s="84">
        <v>3</v>
      </c>
      <c r="V65" s="84">
        <v>8</v>
      </c>
      <c r="W65" s="84">
        <v>56</v>
      </c>
      <c r="X65" s="251">
        <v>1</v>
      </c>
      <c r="Y65" s="292">
        <v>13</v>
      </c>
      <c r="Z65" s="84">
        <v>12</v>
      </c>
      <c r="AA65" s="84">
        <v>11</v>
      </c>
      <c r="AB65" s="84"/>
      <c r="AC65" s="107">
        <v>104</v>
      </c>
      <c r="AD65" s="31"/>
      <c r="AE65" s="31"/>
    </row>
    <row r="66" spans="1:31" s="52" customFormat="1" ht="33">
      <c r="A66" s="328">
        <v>65</v>
      </c>
      <c r="B66" s="190" t="s">
        <v>769</v>
      </c>
      <c r="C66" s="189" t="s">
        <v>871</v>
      </c>
      <c r="D66" s="189" t="s">
        <v>532</v>
      </c>
      <c r="E66" s="189" t="s">
        <v>979</v>
      </c>
      <c r="F66" s="189" t="s">
        <v>980</v>
      </c>
      <c r="G66" s="76" t="s">
        <v>757</v>
      </c>
      <c r="H66" s="78">
        <v>7530</v>
      </c>
      <c r="I66" s="227">
        <v>15294</v>
      </c>
      <c r="J66" s="227">
        <v>474</v>
      </c>
      <c r="K66" s="204" t="s">
        <v>1038</v>
      </c>
      <c r="L66" s="284" t="s">
        <v>1158</v>
      </c>
      <c r="M66" s="63" t="s">
        <v>1155</v>
      </c>
      <c r="N66" s="266" t="s">
        <v>55</v>
      </c>
      <c r="O66" s="280" t="s">
        <v>1159</v>
      </c>
      <c r="P66" s="84">
        <v>0</v>
      </c>
      <c r="Q66" s="84">
        <v>0</v>
      </c>
      <c r="R66" s="84">
        <v>1</v>
      </c>
      <c r="S66" s="84">
        <v>0</v>
      </c>
      <c r="T66" s="84">
        <v>0</v>
      </c>
      <c r="U66" s="84">
        <v>17</v>
      </c>
      <c r="V66" s="84">
        <v>0</v>
      </c>
      <c r="W66" s="84">
        <v>0</v>
      </c>
      <c r="X66" s="251">
        <v>14</v>
      </c>
      <c r="Y66" s="294" t="s">
        <v>1163</v>
      </c>
      <c r="Z66" s="253" t="s">
        <v>1164</v>
      </c>
      <c r="AA66" s="253" t="s">
        <v>1164</v>
      </c>
      <c r="AB66" s="84"/>
      <c r="AC66" s="107">
        <v>31</v>
      </c>
      <c r="AD66" s="30"/>
      <c r="AE66" s="65"/>
    </row>
    <row r="67" spans="1:31" s="193" customFormat="1" ht="33">
      <c r="A67" s="328">
        <v>66</v>
      </c>
      <c r="B67" s="190" t="s">
        <v>769</v>
      </c>
      <c r="C67" s="189" t="s">
        <v>876</v>
      </c>
      <c r="D67" s="189" t="s">
        <v>981</v>
      </c>
      <c r="E67" s="189" t="s">
        <v>982</v>
      </c>
      <c r="F67" s="189" t="s">
        <v>983</v>
      </c>
      <c r="G67" s="189" t="s">
        <v>878</v>
      </c>
      <c r="H67" s="191">
        <v>29404</v>
      </c>
      <c r="I67" s="227">
        <v>32883</v>
      </c>
      <c r="J67" s="227">
        <v>1006</v>
      </c>
      <c r="K67" s="207" t="s">
        <v>1038</v>
      </c>
      <c r="L67" s="29" t="s">
        <v>1158</v>
      </c>
      <c r="M67" s="269" t="s">
        <v>1155</v>
      </c>
      <c r="N67" s="268" t="s">
        <v>1162</v>
      </c>
      <c r="O67" s="280" t="s">
        <v>1159</v>
      </c>
      <c r="P67" s="84">
        <v>0</v>
      </c>
      <c r="Q67" s="84">
        <v>0</v>
      </c>
      <c r="R67" s="84">
        <v>0</v>
      </c>
      <c r="S67" s="84">
        <v>0</v>
      </c>
      <c r="T67" s="84">
        <v>0</v>
      </c>
      <c r="U67" s="84">
        <v>0</v>
      </c>
      <c r="V67" s="84">
        <v>0</v>
      </c>
      <c r="W67" s="84">
        <v>0</v>
      </c>
      <c r="X67" s="251">
        <v>0</v>
      </c>
      <c r="Y67" s="253" t="s">
        <v>1163</v>
      </c>
      <c r="Z67" s="253" t="s">
        <v>1164</v>
      </c>
      <c r="AA67" s="253" t="s">
        <v>1164</v>
      </c>
      <c r="AB67" s="84"/>
      <c r="AC67" s="107">
        <v>0</v>
      </c>
      <c r="AD67" s="31"/>
      <c r="AE67" s="31"/>
    </row>
    <row r="68" spans="1:31" s="52" customFormat="1" ht="85.5">
      <c r="A68" s="328">
        <v>67</v>
      </c>
      <c r="B68" s="190" t="s">
        <v>769</v>
      </c>
      <c r="C68" s="189" t="s">
        <v>690</v>
      </c>
      <c r="D68" s="189" t="s">
        <v>984</v>
      </c>
      <c r="E68" s="189" t="s">
        <v>985</v>
      </c>
      <c r="F68" s="189" t="s">
        <v>411</v>
      </c>
      <c r="G68" s="76" t="s">
        <v>439</v>
      </c>
      <c r="H68" s="78">
        <v>46937</v>
      </c>
      <c r="I68" s="227">
        <v>49779</v>
      </c>
      <c r="J68" s="227">
        <v>1517</v>
      </c>
      <c r="K68" s="205" t="s">
        <v>1038</v>
      </c>
      <c r="L68" s="290" t="s">
        <v>126</v>
      </c>
      <c r="M68" s="43" t="s">
        <v>45</v>
      </c>
      <c r="N68" s="185" t="s">
        <v>43</v>
      </c>
      <c r="O68" s="279" t="s">
        <v>44</v>
      </c>
      <c r="P68" s="84">
        <v>0</v>
      </c>
      <c r="Q68" s="84">
        <v>1</v>
      </c>
      <c r="R68" s="84">
        <v>0</v>
      </c>
      <c r="S68" s="84">
        <v>2</v>
      </c>
      <c r="T68" s="84">
        <v>3</v>
      </c>
      <c r="U68" s="84">
        <v>1</v>
      </c>
      <c r="V68" s="84">
        <v>13</v>
      </c>
      <c r="W68" s="115">
        <v>1</v>
      </c>
      <c r="X68" s="251">
        <v>0</v>
      </c>
      <c r="Y68" s="115">
        <v>0</v>
      </c>
      <c r="Z68" s="84">
        <v>3</v>
      </c>
      <c r="AA68" s="115">
        <v>0</v>
      </c>
      <c r="AB68" s="84"/>
      <c r="AC68" s="107">
        <v>18</v>
      </c>
      <c r="AD68" s="30"/>
      <c r="AE68" s="65"/>
    </row>
    <row r="69" spans="1:31" s="30" customFormat="1" ht="16.5">
      <c r="A69" s="77">
        <v>68</v>
      </c>
      <c r="B69" s="86" t="s">
        <v>1056</v>
      </c>
      <c r="C69" s="87" t="s">
        <v>458</v>
      </c>
      <c r="D69" s="87" t="s">
        <v>532</v>
      </c>
      <c r="E69" s="87" t="s">
        <v>986</v>
      </c>
      <c r="F69" s="88" t="s">
        <v>987</v>
      </c>
      <c r="G69" s="87"/>
      <c r="H69" s="89">
        <v>12919</v>
      </c>
      <c r="I69" s="227">
        <v>13512</v>
      </c>
      <c r="J69" s="227">
        <v>419</v>
      </c>
      <c r="K69" s="205" t="s">
        <v>1038</v>
      </c>
      <c r="L69" s="29">
        <v>825171</v>
      </c>
      <c r="M69" s="31" t="s">
        <v>988</v>
      </c>
      <c r="N69" s="262"/>
      <c r="O69" s="261" t="s">
        <v>632</v>
      </c>
      <c r="P69" s="84" t="s">
        <v>384</v>
      </c>
      <c r="Q69" s="84" t="s">
        <v>384</v>
      </c>
      <c r="R69" s="84" t="s">
        <v>812</v>
      </c>
      <c r="S69" s="84" t="s">
        <v>812</v>
      </c>
      <c r="T69" s="84" t="s">
        <v>812</v>
      </c>
      <c r="U69" s="84" t="s">
        <v>640</v>
      </c>
      <c r="V69" s="84" t="s">
        <v>438</v>
      </c>
      <c r="W69" s="84" t="s">
        <v>640</v>
      </c>
      <c r="X69" s="251" t="s">
        <v>585</v>
      </c>
      <c r="Y69" s="199" t="s">
        <v>1151</v>
      </c>
      <c r="Z69" s="199" t="s">
        <v>384</v>
      </c>
      <c r="AA69" s="199" t="s">
        <v>384</v>
      </c>
      <c r="AB69" s="84"/>
      <c r="AC69" s="107">
        <v>0</v>
      </c>
      <c r="AD69" s="31"/>
      <c r="AE69" s="65"/>
    </row>
    <row r="70" spans="1:31" s="62" customFormat="1" ht="25.5" customHeight="1">
      <c r="A70" s="77">
        <v>69</v>
      </c>
      <c r="B70" s="82" t="s">
        <v>989</v>
      </c>
      <c r="C70" s="80" t="s">
        <v>990</v>
      </c>
      <c r="D70" s="87" t="s">
        <v>532</v>
      </c>
      <c r="E70" s="80" t="s">
        <v>754</v>
      </c>
      <c r="F70" s="83" t="s">
        <v>991</v>
      </c>
      <c r="G70" s="81"/>
      <c r="H70" s="78">
        <v>11099</v>
      </c>
      <c r="I70" s="227">
        <v>9288</v>
      </c>
      <c r="J70" s="227">
        <v>291</v>
      </c>
      <c r="K70" s="83" t="s">
        <v>1038</v>
      </c>
      <c r="L70" s="290" t="s">
        <v>114</v>
      </c>
      <c r="M70" s="281" t="s">
        <v>46</v>
      </c>
      <c r="N70" s="185" t="s">
        <v>1156</v>
      </c>
      <c r="O70" s="273" t="s">
        <v>1166</v>
      </c>
      <c r="P70" s="84">
        <v>1</v>
      </c>
      <c r="Q70" s="84">
        <v>0</v>
      </c>
      <c r="R70" s="84">
        <v>0</v>
      </c>
      <c r="S70" s="84">
        <v>1</v>
      </c>
      <c r="T70" s="84">
        <v>1</v>
      </c>
      <c r="U70" s="84">
        <v>0</v>
      </c>
      <c r="V70" s="84">
        <v>25</v>
      </c>
      <c r="W70" s="84">
        <v>0</v>
      </c>
      <c r="X70" s="251">
        <v>1</v>
      </c>
      <c r="Y70" s="251">
        <v>10</v>
      </c>
      <c r="Z70" s="251">
        <v>11</v>
      </c>
      <c r="AA70" s="84">
        <v>1</v>
      </c>
      <c r="AB70" s="84"/>
      <c r="AC70" s="107">
        <v>48</v>
      </c>
      <c r="AD70" s="150"/>
      <c r="AE70" s="65"/>
    </row>
    <row r="71" spans="1:31" s="62" customFormat="1" ht="75.75" customHeight="1">
      <c r="A71" s="77">
        <v>70</v>
      </c>
      <c r="B71" s="82" t="s">
        <v>992</v>
      </c>
      <c r="C71" s="80" t="s">
        <v>993</v>
      </c>
      <c r="D71" s="87" t="s">
        <v>532</v>
      </c>
      <c r="E71" s="80" t="s">
        <v>994</v>
      </c>
      <c r="F71" s="83" t="s">
        <v>755</v>
      </c>
      <c r="G71" s="81"/>
      <c r="H71" s="78">
        <v>7617</v>
      </c>
      <c r="I71" s="227">
        <v>6648</v>
      </c>
      <c r="J71" s="227">
        <v>211</v>
      </c>
      <c r="K71" s="83" t="s">
        <v>1038</v>
      </c>
      <c r="L71" s="288" t="s">
        <v>48</v>
      </c>
      <c r="M71" s="248" t="s">
        <v>544</v>
      </c>
      <c r="N71" s="185" t="s">
        <v>47</v>
      </c>
      <c r="O71" s="273" t="s">
        <v>641</v>
      </c>
      <c r="P71" s="84">
        <v>3</v>
      </c>
      <c r="Q71" s="84">
        <v>4</v>
      </c>
      <c r="R71" s="84">
        <v>2</v>
      </c>
      <c r="S71" s="84">
        <v>2</v>
      </c>
      <c r="T71" s="84">
        <v>2</v>
      </c>
      <c r="U71" s="84">
        <v>4</v>
      </c>
      <c r="V71" s="84">
        <v>0</v>
      </c>
      <c r="W71" s="84">
        <v>0</v>
      </c>
      <c r="X71" s="251">
        <v>1</v>
      </c>
      <c r="Y71" s="251">
        <v>0</v>
      </c>
      <c r="Z71" s="327">
        <v>0</v>
      </c>
      <c r="AA71" s="84">
        <v>0</v>
      </c>
      <c r="AB71" s="84"/>
      <c r="AC71" s="107">
        <v>5</v>
      </c>
      <c r="AD71" s="150"/>
      <c r="AE71" s="65"/>
    </row>
    <row r="72" spans="1:31" s="62" customFormat="1" ht="33">
      <c r="A72" s="77">
        <v>71</v>
      </c>
      <c r="B72" s="82" t="s">
        <v>992</v>
      </c>
      <c r="C72" s="80" t="s">
        <v>995</v>
      </c>
      <c r="D72" s="87" t="s">
        <v>532</v>
      </c>
      <c r="E72" s="80" t="s">
        <v>996</v>
      </c>
      <c r="F72" s="83" t="s">
        <v>8</v>
      </c>
      <c r="G72" s="97"/>
      <c r="H72" s="89">
        <v>19074</v>
      </c>
      <c r="I72" s="227">
        <v>20343</v>
      </c>
      <c r="J72" s="227">
        <v>626</v>
      </c>
      <c r="K72" s="83" t="s">
        <v>1038</v>
      </c>
      <c r="L72" s="29" t="s">
        <v>1154</v>
      </c>
      <c r="M72" s="31">
        <v>525565</v>
      </c>
      <c r="N72" s="185" t="s">
        <v>49</v>
      </c>
      <c r="O72" s="261"/>
      <c r="P72" s="84">
        <v>0</v>
      </c>
      <c r="Q72" s="84">
        <v>0</v>
      </c>
      <c r="R72" s="84">
        <v>0</v>
      </c>
      <c r="S72" s="84">
        <v>0</v>
      </c>
      <c r="T72" s="84">
        <v>0</v>
      </c>
      <c r="U72" s="84">
        <v>0</v>
      </c>
      <c r="V72" s="84">
        <v>0</v>
      </c>
      <c r="W72" s="84">
        <v>0</v>
      </c>
      <c r="X72" s="251">
        <v>0</v>
      </c>
      <c r="Y72" s="251">
        <v>0</v>
      </c>
      <c r="Z72" s="327">
        <v>0</v>
      </c>
      <c r="AA72" s="93">
        <v>0</v>
      </c>
      <c r="AB72" s="93"/>
      <c r="AC72" s="107">
        <v>0</v>
      </c>
      <c r="AD72" s="150"/>
      <c r="AE72" s="65"/>
    </row>
    <row r="73" spans="1:31" s="62" customFormat="1" ht="28.5">
      <c r="A73" s="77">
        <v>72</v>
      </c>
      <c r="B73" s="82" t="s">
        <v>769</v>
      </c>
      <c r="C73" s="80" t="s">
        <v>813</v>
      </c>
      <c r="D73" s="117" t="s">
        <v>557</v>
      </c>
      <c r="E73" s="80" t="s">
        <v>545</v>
      </c>
      <c r="F73" s="83" t="s">
        <v>558</v>
      </c>
      <c r="G73" s="97"/>
      <c r="H73" s="89"/>
      <c r="I73" s="227">
        <v>29682</v>
      </c>
      <c r="J73" s="227">
        <v>909</v>
      </c>
      <c r="K73" s="83" t="s">
        <v>1038</v>
      </c>
      <c r="L73" s="291" t="s">
        <v>2</v>
      </c>
      <c r="M73" s="122">
        <v>8561722</v>
      </c>
      <c r="N73" s="185" t="s">
        <v>612</v>
      </c>
      <c r="O73" s="261"/>
      <c r="P73" s="84">
        <v>22</v>
      </c>
      <c r="Q73" s="84">
        <v>5</v>
      </c>
      <c r="R73" s="84">
        <v>5</v>
      </c>
      <c r="S73" s="84">
        <v>0</v>
      </c>
      <c r="T73" s="84">
        <v>5</v>
      </c>
      <c r="U73" s="84">
        <v>180</v>
      </c>
      <c r="V73" s="84">
        <v>20</v>
      </c>
      <c r="W73" s="84">
        <v>47</v>
      </c>
      <c r="X73" s="251">
        <v>35</v>
      </c>
      <c r="Y73" s="251">
        <v>23</v>
      </c>
      <c r="Z73" s="327">
        <v>54</v>
      </c>
      <c r="AA73" s="93">
        <v>19</v>
      </c>
      <c r="AB73" s="93"/>
      <c r="AC73" s="107">
        <v>378</v>
      </c>
      <c r="AD73" s="150"/>
      <c r="AE73" s="65"/>
    </row>
    <row r="74" spans="1:31" s="62" customFormat="1">
      <c r="A74" s="77">
        <v>73</v>
      </c>
      <c r="B74" s="82" t="s">
        <v>769</v>
      </c>
      <c r="C74" s="80" t="s">
        <v>1051</v>
      </c>
      <c r="D74" s="117" t="s">
        <v>557</v>
      </c>
      <c r="E74" s="80" t="s">
        <v>566</v>
      </c>
      <c r="F74" s="83" t="s">
        <v>559</v>
      </c>
      <c r="G74" s="97"/>
      <c r="H74" s="89"/>
      <c r="I74" s="227">
        <v>11796</v>
      </c>
      <c r="J74" s="227">
        <v>367</v>
      </c>
      <c r="K74" s="208" t="s">
        <v>1038</v>
      </c>
      <c r="L74" s="276"/>
      <c r="M74" s="130"/>
      <c r="N74" s="258"/>
      <c r="O74" s="261" t="s">
        <v>633</v>
      </c>
      <c r="P74" s="84" t="s">
        <v>585</v>
      </c>
      <c r="Q74" s="84" t="s">
        <v>585</v>
      </c>
      <c r="R74" s="84" t="s">
        <v>585</v>
      </c>
      <c r="S74" s="84" t="s">
        <v>585</v>
      </c>
      <c r="T74" s="84" t="s">
        <v>585</v>
      </c>
      <c r="U74" s="84" t="s">
        <v>640</v>
      </c>
      <c r="V74" s="84" t="s">
        <v>438</v>
      </c>
      <c r="W74" s="84" t="s">
        <v>640</v>
      </c>
      <c r="X74" s="251" t="s">
        <v>585</v>
      </c>
      <c r="Y74" s="199" t="s">
        <v>1151</v>
      </c>
      <c r="Z74" s="199" t="s">
        <v>384</v>
      </c>
      <c r="AA74" s="199" t="s">
        <v>384</v>
      </c>
      <c r="AB74" s="93"/>
      <c r="AC74" s="107">
        <v>0</v>
      </c>
      <c r="AD74" s="150"/>
      <c r="AE74" s="65"/>
    </row>
    <row r="75" spans="1:31" s="62" customFormat="1" ht="49.5" customHeight="1">
      <c r="A75" s="77">
        <v>74</v>
      </c>
      <c r="B75" s="82" t="s">
        <v>1056</v>
      </c>
      <c r="C75" s="80" t="s">
        <v>811</v>
      </c>
      <c r="D75" s="117" t="s">
        <v>557</v>
      </c>
      <c r="E75" s="80" t="s">
        <v>52</v>
      </c>
      <c r="F75" s="83" t="s">
        <v>560</v>
      </c>
      <c r="G75" s="97"/>
      <c r="H75" s="89"/>
      <c r="I75" s="227">
        <v>87399</v>
      </c>
      <c r="J75" s="227">
        <v>2658</v>
      </c>
      <c r="K75" s="208" t="s">
        <v>1038</v>
      </c>
      <c r="L75" s="1306" t="s">
        <v>51</v>
      </c>
      <c r="M75" s="1295" t="s">
        <v>3</v>
      </c>
      <c r="N75" s="1306" t="s">
        <v>50</v>
      </c>
      <c r="O75" s="1330" t="s">
        <v>4</v>
      </c>
      <c r="P75" s="84">
        <v>5</v>
      </c>
      <c r="Q75" s="84">
        <v>0</v>
      </c>
      <c r="R75" s="84">
        <v>1</v>
      </c>
      <c r="S75" s="84">
        <v>0</v>
      </c>
      <c r="T75" s="84">
        <v>6</v>
      </c>
      <c r="U75" s="84">
        <v>9</v>
      </c>
      <c r="V75" s="84">
        <v>0</v>
      </c>
      <c r="W75" s="84">
        <v>1</v>
      </c>
      <c r="X75" s="251">
        <v>0</v>
      </c>
      <c r="Y75" s="251">
        <v>0</v>
      </c>
      <c r="Z75" s="251">
        <v>11</v>
      </c>
      <c r="AA75" s="93">
        <v>37</v>
      </c>
      <c r="AB75" s="93"/>
      <c r="AC75" s="107">
        <v>58</v>
      </c>
      <c r="AD75" s="150"/>
      <c r="AE75" s="65"/>
    </row>
    <row r="76" spans="1:31" s="62" customFormat="1" ht="49.5" customHeight="1">
      <c r="A76" s="77">
        <v>75</v>
      </c>
      <c r="B76" s="82" t="s">
        <v>1056</v>
      </c>
      <c r="C76" s="80" t="s">
        <v>1129</v>
      </c>
      <c r="D76" s="117" t="s">
        <v>557</v>
      </c>
      <c r="E76" s="80" t="s">
        <v>53</v>
      </c>
      <c r="F76" s="83" t="s">
        <v>561</v>
      </c>
      <c r="G76" s="97"/>
      <c r="H76" s="89"/>
      <c r="I76" s="227">
        <v>19188</v>
      </c>
      <c r="J76" s="227">
        <v>590</v>
      </c>
      <c r="K76" s="208" t="s">
        <v>1038</v>
      </c>
      <c r="L76" s="1307"/>
      <c r="M76" s="1313"/>
      <c r="N76" s="1314"/>
      <c r="O76" s="1331"/>
      <c r="P76" s="84">
        <v>0</v>
      </c>
      <c r="Q76" s="84">
        <v>0</v>
      </c>
      <c r="R76" s="84">
        <v>0</v>
      </c>
      <c r="S76" s="84">
        <v>0</v>
      </c>
      <c r="T76" s="84">
        <v>3</v>
      </c>
      <c r="U76" s="84">
        <v>104</v>
      </c>
      <c r="V76" s="84">
        <v>0</v>
      </c>
      <c r="W76" s="84">
        <v>14</v>
      </c>
      <c r="X76" s="251">
        <v>0</v>
      </c>
      <c r="Y76" s="251">
        <v>8</v>
      </c>
      <c r="Z76" s="251">
        <v>5</v>
      </c>
      <c r="AA76" s="93">
        <v>9</v>
      </c>
      <c r="AB76" s="93"/>
      <c r="AC76" s="107">
        <v>140</v>
      </c>
      <c r="AD76" s="150"/>
      <c r="AE76" s="65"/>
    </row>
    <row r="77" spans="1:31" s="62" customFormat="1" ht="16.5">
      <c r="A77" s="77">
        <v>76</v>
      </c>
      <c r="B77" s="82" t="s">
        <v>1056</v>
      </c>
      <c r="C77" s="80" t="s">
        <v>740</v>
      </c>
      <c r="D77" s="117" t="s">
        <v>557</v>
      </c>
      <c r="E77" s="80" t="s">
        <v>569</v>
      </c>
      <c r="F77" s="83" t="s">
        <v>562</v>
      </c>
      <c r="G77" s="97"/>
      <c r="H77" s="89"/>
      <c r="I77" s="227">
        <v>54597</v>
      </c>
      <c r="J77" s="227">
        <v>1663</v>
      </c>
      <c r="K77" s="208" t="s">
        <v>1038</v>
      </c>
      <c r="L77" s="29" t="s">
        <v>54</v>
      </c>
      <c r="M77" s="130" t="s">
        <v>1000</v>
      </c>
      <c r="N77" s="240" t="s">
        <v>619</v>
      </c>
      <c r="O77" s="261"/>
      <c r="P77" s="84">
        <v>0</v>
      </c>
      <c r="Q77" s="84">
        <v>0</v>
      </c>
      <c r="R77" s="84">
        <v>0</v>
      </c>
      <c r="S77" s="84">
        <v>0</v>
      </c>
      <c r="T77" s="84">
        <v>0</v>
      </c>
      <c r="U77" s="84">
        <v>33</v>
      </c>
      <c r="V77" s="84">
        <v>2</v>
      </c>
      <c r="W77" s="84">
        <v>0</v>
      </c>
      <c r="X77" s="251">
        <v>8</v>
      </c>
      <c r="Y77" s="251">
        <v>6</v>
      </c>
      <c r="Z77" s="84">
        <v>0</v>
      </c>
      <c r="AA77" s="345" t="s">
        <v>137</v>
      </c>
      <c r="AB77" s="93"/>
      <c r="AC77" s="107">
        <v>49</v>
      </c>
      <c r="AD77" s="150"/>
      <c r="AE77" s="65"/>
    </row>
    <row r="78" spans="1:31" s="62" customFormat="1" ht="33.75" thickBot="1">
      <c r="A78" s="328">
        <v>77</v>
      </c>
      <c r="B78" s="335" t="s">
        <v>374</v>
      </c>
      <c r="C78" s="336" t="s">
        <v>564</v>
      </c>
      <c r="D78" s="337" t="s">
        <v>557</v>
      </c>
      <c r="E78" s="336" t="s">
        <v>570</v>
      </c>
      <c r="F78" s="338" t="s">
        <v>563</v>
      </c>
      <c r="G78" s="97"/>
      <c r="H78" s="89"/>
      <c r="I78" s="227">
        <v>29252</v>
      </c>
      <c r="J78" s="227">
        <v>897</v>
      </c>
      <c r="K78" s="208" t="s">
        <v>1038</v>
      </c>
      <c r="L78" s="321" t="s">
        <v>65</v>
      </c>
      <c r="M78" s="267" t="s">
        <v>618</v>
      </c>
      <c r="N78" s="268" t="s">
        <v>55</v>
      </c>
      <c r="O78" s="270" t="s">
        <v>1159</v>
      </c>
      <c r="P78" s="84">
        <v>0</v>
      </c>
      <c r="Q78" s="84">
        <v>0</v>
      </c>
      <c r="R78" s="84">
        <v>0</v>
      </c>
      <c r="S78" s="84">
        <v>0</v>
      </c>
      <c r="T78" s="84">
        <v>0</v>
      </c>
      <c r="U78" s="84">
        <v>1</v>
      </c>
      <c r="V78" s="84">
        <v>3</v>
      </c>
      <c r="W78" s="84">
        <v>2</v>
      </c>
      <c r="X78" s="251">
        <v>0</v>
      </c>
      <c r="Y78" s="294" t="s">
        <v>1163</v>
      </c>
      <c r="Z78" s="294" t="s">
        <v>1164</v>
      </c>
      <c r="AA78" s="294" t="s">
        <v>1164</v>
      </c>
      <c r="AB78" s="93"/>
      <c r="AC78" s="106">
        <v>6</v>
      </c>
      <c r="AD78" s="106"/>
      <c r="AE78" s="65"/>
    </row>
    <row r="79" spans="1:31" s="62" customFormat="1" ht="14.25" customHeight="1">
      <c r="A79" s="328">
        <v>78</v>
      </c>
      <c r="B79" s="331" t="s">
        <v>769</v>
      </c>
      <c r="C79" s="332" t="s">
        <v>458</v>
      </c>
      <c r="D79" s="332" t="s">
        <v>532</v>
      </c>
      <c r="E79" s="332" t="s">
        <v>584</v>
      </c>
      <c r="F79" s="332" t="s">
        <v>1152</v>
      </c>
      <c r="G79" s="90" t="s">
        <v>997</v>
      </c>
      <c r="H79" s="90"/>
      <c r="I79" s="227">
        <v>98530</v>
      </c>
      <c r="J79" s="228">
        <v>2067.5</v>
      </c>
      <c r="K79" s="209" t="s">
        <v>535</v>
      </c>
      <c r="L79" s="1310" t="s">
        <v>135</v>
      </c>
      <c r="M79" s="1298" t="s">
        <v>74</v>
      </c>
      <c r="N79" s="1279" t="s">
        <v>56</v>
      </c>
      <c r="O79" s="1318"/>
      <c r="P79" s="112">
        <v>4</v>
      </c>
      <c r="Q79" s="112">
        <v>6</v>
      </c>
      <c r="R79" s="112">
        <v>32</v>
      </c>
      <c r="S79" s="112">
        <v>24</v>
      </c>
      <c r="T79" s="112">
        <v>7</v>
      </c>
      <c r="U79" s="112">
        <v>39</v>
      </c>
      <c r="V79" s="112">
        <v>2</v>
      </c>
      <c r="W79" s="112">
        <v>2</v>
      </c>
      <c r="X79" s="112">
        <v>13</v>
      </c>
      <c r="Y79" s="112">
        <v>8</v>
      </c>
      <c r="Z79" s="330">
        <v>30</v>
      </c>
      <c r="AA79" s="112">
        <v>9</v>
      </c>
      <c r="AB79" s="112"/>
      <c r="AC79" s="107">
        <v>103</v>
      </c>
      <c r="AD79" s="150"/>
      <c r="AE79" s="65"/>
    </row>
    <row r="80" spans="1:31" s="52" customFormat="1" ht="14.25" customHeight="1">
      <c r="A80" s="328">
        <v>79</v>
      </c>
      <c r="B80" s="190" t="s">
        <v>769</v>
      </c>
      <c r="C80" s="189" t="s">
        <v>770</v>
      </c>
      <c r="D80" s="189" t="s">
        <v>532</v>
      </c>
      <c r="E80" s="189" t="s">
        <v>781</v>
      </c>
      <c r="F80" s="189" t="s">
        <v>628</v>
      </c>
      <c r="G80" s="76" t="s">
        <v>1022</v>
      </c>
      <c r="H80" s="30"/>
      <c r="I80" s="227">
        <v>51504</v>
      </c>
      <c r="J80" s="228">
        <v>1081.3</v>
      </c>
      <c r="K80" s="204" t="s">
        <v>535</v>
      </c>
      <c r="L80" s="1293"/>
      <c r="M80" s="1293"/>
      <c r="N80" s="1274"/>
      <c r="O80" s="1318"/>
      <c r="P80" s="84">
        <v>17</v>
      </c>
      <c r="Q80" s="84">
        <v>32</v>
      </c>
      <c r="R80" s="84">
        <v>17</v>
      </c>
      <c r="S80" s="84">
        <v>29</v>
      </c>
      <c r="T80" s="84">
        <v>10</v>
      </c>
      <c r="U80" s="84">
        <v>24</v>
      </c>
      <c r="V80" s="84">
        <v>10</v>
      </c>
      <c r="W80" s="84">
        <v>6</v>
      </c>
      <c r="X80" s="251">
        <v>6</v>
      </c>
      <c r="Y80" s="84">
        <v>3</v>
      </c>
      <c r="Z80" s="192">
        <v>35</v>
      </c>
      <c r="AA80" s="84">
        <v>9</v>
      </c>
      <c r="AB80" s="84"/>
      <c r="AC80" s="107">
        <v>93</v>
      </c>
      <c r="AD80" s="30"/>
      <c r="AE80" s="65"/>
    </row>
    <row r="81" spans="1:31" s="52" customFormat="1" ht="14.25" customHeight="1">
      <c r="A81" s="328">
        <v>80</v>
      </c>
      <c r="B81" s="190" t="s">
        <v>769</v>
      </c>
      <c r="C81" s="189" t="s">
        <v>456</v>
      </c>
      <c r="D81" s="189" t="s">
        <v>532</v>
      </c>
      <c r="E81" s="189" t="s">
        <v>75</v>
      </c>
      <c r="F81" s="189" t="s">
        <v>728</v>
      </c>
      <c r="G81" s="76" t="s">
        <v>1022</v>
      </c>
      <c r="H81" s="30"/>
      <c r="I81" s="227">
        <v>26205</v>
      </c>
      <c r="J81" s="228">
        <v>549.5</v>
      </c>
      <c r="K81" s="204" t="s">
        <v>535</v>
      </c>
      <c r="L81" s="1293"/>
      <c r="M81" s="1293"/>
      <c r="N81" s="1274"/>
      <c r="O81" s="1318"/>
      <c r="P81" s="84">
        <v>16</v>
      </c>
      <c r="Q81" s="84">
        <v>11</v>
      </c>
      <c r="R81" s="84">
        <v>14</v>
      </c>
      <c r="S81" s="84">
        <v>32</v>
      </c>
      <c r="T81" s="84">
        <v>4</v>
      </c>
      <c r="U81" s="84">
        <v>10</v>
      </c>
      <c r="V81" s="84">
        <v>5</v>
      </c>
      <c r="W81" s="84">
        <v>6</v>
      </c>
      <c r="X81" s="251">
        <v>11</v>
      </c>
      <c r="Y81" s="84">
        <v>16</v>
      </c>
      <c r="Z81" s="192">
        <v>23</v>
      </c>
      <c r="AA81" s="84">
        <v>26</v>
      </c>
      <c r="AB81" s="84"/>
      <c r="AC81" s="107">
        <v>97</v>
      </c>
      <c r="AD81" s="30"/>
      <c r="AE81" s="65"/>
    </row>
    <row r="82" spans="1:31" s="52" customFormat="1" ht="14.25" customHeight="1">
      <c r="A82" s="328">
        <v>81</v>
      </c>
      <c r="B82" s="190" t="s">
        <v>1076</v>
      </c>
      <c r="C82" s="189" t="s">
        <v>1110</v>
      </c>
      <c r="D82" s="189" t="s">
        <v>532</v>
      </c>
      <c r="E82" s="189" t="s">
        <v>539</v>
      </c>
      <c r="F82" s="189" t="s">
        <v>729</v>
      </c>
      <c r="G82" s="76" t="s">
        <v>1022</v>
      </c>
      <c r="H82" s="30"/>
      <c r="I82" s="227">
        <v>60700</v>
      </c>
      <c r="J82" s="227">
        <v>1274.2</v>
      </c>
      <c r="K82" s="204" t="s">
        <v>139</v>
      </c>
      <c r="L82" s="1293"/>
      <c r="M82" s="1293"/>
      <c r="N82" s="1274"/>
      <c r="O82" s="1318"/>
      <c r="P82" s="84">
        <v>35</v>
      </c>
      <c r="Q82" s="84">
        <v>0</v>
      </c>
      <c r="R82" s="84">
        <v>0</v>
      </c>
      <c r="S82" s="84">
        <v>0</v>
      </c>
      <c r="T82" s="84">
        <v>0</v>
      </c>
      <c r="U82" s="84">
        <v>0</v>
      </c>
      <c r="V82" s="84">
        <v>0</v>
      </c>
      <c r="W82" s="84">
        <v>0</v>
      </c>
      <c r="X82" s="251">
        <v>0</v>
      </c>
      <c r="Y82" s="84">
        <v>0</v>
      </c>
      <c r="Z82" s="192">
        <v>0</v>
      </c>
      <c r="AA82" s="84">
        <v>0</v>
      </c>
      <c r="AB82" s="84"/>
      <c r="AC82" s="107">
        <v>0</v>
      </c>
      <c r="AD82" s="30"/>
      <c r="AE82" s="65"/>
    </row>
    <row r="83" spans="1:31" s="52" customFormat="1">
      <c r="A83" s="328">
        <v>82</v>
      </c>
      <c r="B83" s="190" t="s">
        <v>748</v>
      </c>
      <c r="C83" s="189" t="s">
        <v>857</v>
      </c>
      <c r="D83" s="189" t="s">
        <v>532</v>
      </c>
      <c r="E83" s="189" t="s">
        <v>859</v>
      </c>
      <c r="F83" s="189" t="s">
        <v>1144</v>
      </c>
      <c r="G83" s="76" t="s">
        <v>598</v>
      </c>
      <c r="H83" s="30"/>
      <c r="I83" s="227">
        <v>98530</v>
      </c>
      <c r="J83" s="227">
        <v>2067.5</v>
      </c>
      <c r="K83" s="204" t="s">
        <v>535</v>
      </c>
      <c r="L83" s="1293"/>
      <c r="M83" s="1293"/>
      <c r="N83" s="1274"/>
      <c r="O83" s="1318"/>
      <c r="P83" s="84">
        <v>50</v>
      </c>
      <c r="Q83" s="84">
        <v>18</v>
      </c>
      <c r="R83" s="84">
        <v>23</v>
      </c>
      <c r="S83" s="84">
        <v>135</v>
      </c>
      <c r="T83" s="84">
        <v>109</v>
      </c>
      <c r="U83" s="84">
        <v>66</v>
      </c>
      <c r="V83" s="84">
        <v>62</v>
      </c>
      <c r="W83" s="84">
        <v>122</v>
      </c>
      <c r="X83" s="251">
        <v>54</v>
      </c>
      <c r="Y83" s="84">
        <v>107</v>
      </c>
      <c r="Z83" s="192">
        <v>47</v>
      </c>
      <c r="AA83" s="84">
        <v>53</v>
      </c>
      <c r="AB83" s="84"/>
      <c r="AC83" s="107">
        <v>511</v>
      </c>
      <c r="AD83" s="30"/>
      <c r="AE83" s="65"/>
    </row>
    <row r="84" spans="1:31" s="30" customFormat="1" ht="14.25" customHeight="1">
      <c r="A84" s="328">
        <v>83</v>
      </c>
      <c r="B84" s="190" t="s">
        <v>769</v>
      </c>
      <c r="C84" s="189" t="s">
        <v>791</v>
      </c>
      <c r="D84" s="189" t="s">
        <v>532</v>
      </c>
      <c r="E84" s="189" t="s">
        <v>998</v>
      </c>
      <c r="F84" s="189" t="s">
        <v>482</v>
      </c>
      <c r="G84" s="76" t="s">
        <v>1120</v>
      </c>
      <c r="I84" s="227">
        <f>J84*32</f>
        <v>77920</v>
      </c>
      <c r="J84" s="227">
        <v>2435</v>
      </c>
      <c r="K84" s="204" t="s">
        <v>140</v>
      </c>
      <c r="L84" s="1293"/>
      <c r="M84" s="1293"/>
      <c r="N84" s="1274"/>
      <c r="O84" s="1318"/>
      <c r="P84" s="84">
        <v>3</v>
      </c>
      <c r="Q84" s="84">
        <v>1</v>
      </c>
      <c r="R84" s="84">
        <v>0</v>
      </c>
      <c r="S84" s="84">
        <v>0</v>
      </c>
      <c r="T84" s="84">
        <v>0</v>
      </c>
      <c r="U84" s="84">
        <v>0</v>
      </c>
      <c r="V84" s="84">
        <v>0</v>
      </c>
      <c r="W84" s="84">
        <v>0</v>
      </c>
      <c r="X84" s="251">
        <v>0</v>
      </c>
      <c r="Y84" s="84">
        <v>0</v>
      </c>
      <c r="Z84" s="192">
        <v>0</v>
      </c>
      <c r="AA84" s="84">
        <v>0</v>
      </c>
      <c r="AB84" s="84"/>
      <c r="AC84" s="107">
        <v>0</v>
      </c>
      <c r="AE84" s="65"/>
    </row>
    <row r="85" spans="1:31" s="30" customFormat="1" ht="15" customHeight="1" thickBot="1">
      <c r="A85" s="328">
        <v>84</v>
      </c>
      <c r="B85" s="333" t="s">
        <v>769</v>
      </c>
      <c r="C85" s="334" t="s">
        <v>857</v>
      </c>
      <c r="D85" s="334" t="s">
        <v>532</v>
      </c>
      <c r="E85" s="334" t="s">
        <v>1117</v>
      </c>
      <c r="F85" s="334" t="s">
        <v>1101</v>
      </c>
      <c r="G85" s="92" t="s">
        <v>1120</v>
      </c>
      <c r="H85" s="92"/>
      <c r="I85" s="227">
        <f>J85*32</f>
        <v>44352</v>
      </c>
      <c r="J85" s="227">
        <v>1386</v>
      </c>
      <c r="K85" s="210" t="s">
        <v>535</v>
      </c>
      <c r="L85" s="1294"/>
      <c r="M85" s="1294"/>
      <c r="N85" s="1274"/>
      <c r="O85" s="1318"/>
      <c r="P85" s="106">
        <v>20</v>
      </c>
      <c r="Q85" s="106">
        <v>5</v>
      </c>
      <c r="R85" s="106">
        <v>4</v>
      </c>
      <c r="S85" s="106">
        <v>11</v>
      </c>
      <c r="T85" s="106">
        <v>33</v>
      </c>
      <c r="U85" s="106">
        <v>17</v>
      </c>
      <c r="V85" s="106">
        <v>4</v>
      </c>
      <c r="W85" s="106">
        <v>11</v>
      </c>
      <c r="X85" s="106">
        <v>7</v>
      </c>
      <c r="Y85" s="106">
        <v>6</v>
      </c>
      <c r="Z85" s="113">
        <v>558</v>
      </c>
      <c r="AA85" s="106">
        <v>11</v>
      </c>
      <c r="AB85" s="106"/>
      <c r="AC85" s="106">
        <v>614</v>
      </c>
      <c r="AD85" s="106"/>
      <c r="AE85" s="65"/>
    </row>
    <row r="86" spans="1:31" s="30" customFormat="1" ht="16.5">
      <c r="A86" s="77">
        <v>85</v>
      </c>
      <c r="B86" s="79" t="s">
        <v>575</v>
      </c>
      <c r="C86" s="77" t="s">
        <v>810</v>
      </c>
      <c r="D86" s="77" t="s">
        <v>532</v>
      </c>
      <c r="E86" s="77" t="s">
        <v>435</v>
      </c>
      <c r="F86" s="77" t="s">
        <v>500</v>
      </c>
      <c r="G86" s="77" t="s">
        <v>599</v>
      </c>
      <c r="I86" s="227">
        <f>J86*32</f>
        <v>153216</v>
      </c>
      <c r="J86" s="227">
        <v>4788</v>
      </c>
      <c r="K86" s="203" t="s">
        <v>719</v>
      </c>
      <c r="L86" s="196"/>
      <c r="M86" s="196"/>
      <c r="N86" s="244"/>
      <c r="O86" s="271" t="s">
        <v>1153</v>
      </c>
      <c r="P86" s="107">
        <v>7</v>
      </c>
      <c r="Q86" s="107">
        <v>5</v>
      </c>
      <c r="R86" s="107">
        <v>2</v>
      </c>
      <c r="S86" s="107">
        <v>57</v>
      </c>
      <c r="T86" s="107">
        <v>13</v>
      </c>
      <c r="U86" s="107">
        <v>12</v>
      </c>
      <c r="V86" s="107">
        <v>27</v>
      </c>
      <c r="W86" s="107">
        <v>18</v>
      </c>
      <c r="X86" s="107">
        <v>18</v>
      </c>
      <c r="Y86" s="107">
        <v>9</v>
      </c>
      <c r="Z86" s="107">
        <v>31</v>
      </c>
      <c r="AA86" s="107">
        <v>44</v>
      </c>
      <c r="AB86" s="107"/>
      <c r="AC86" s="107">
        <v>159</v>
      </c>
      <c r="AE86" s="65"/>
    </row>
    <row r="87" spans="1:31" s="30" customFormat="1" ht="43.5" customHeight="1">
      <c r="A87" s="77">
        <v>86</v>
      </c>
      <c r="B87" s="79" t="s">
        <v>374</v>
      </c>
      <c r="C87" s="76" t="s">
        <v>1136</v>
      </c>
      <c r="D87" s="76" t="s">
        <v>532</v>
      </c>
      <c r="E87" s="76" t="s">
        <v>999</v>
      </c>
      <c r="F87" s="76" t="s">
        <v>67</v>
      </c>
      <c r="G87" s="76" t="s">
        <v>886</v>
      </c>
      <c r="I87" s="227">
        <f>J87*32</f>
        <v>1786880</v>
      </c>
      <c r="J87" s="227">
        <v>55840</v>
      </c>
      <c r="K87" s="58" t="s">
        <v>707</v>
      </c>
      <c r="L87" s="289" t="s">
        <v>68</v>
      </c>
      <c r="M87" s="42" t="s">
        <v>1079</v>
      </c>
      <c r="N87" s="240" t="s">
        <v>73</v>
      </c>
      <c r="O87" s="272" t="s">
        <v>66</v>
      </c>
      <c r="P87" s="214">
        <v>0</v>
      </c>
      <c r="Q87" s="84">
        <v>1</v>
      </c>
      <c r="R87" s="84">
        <v>0</v>
      </c>
      <c r="S87" s="84">
        <v>13</v>
      </c>
      <c r="T87" s="84">
        <v>15</v>
      </c>
      <c r="U87" s="84">
        <v>12</v>
      </c>
      <c r="V87" s="84">
        <v>6</v>
      </c>
      <c r="W87" s="84">
        <v>21</v>
      </c>
      <c r="X87" s="84">
        <v>15</v>
      </c>
      <c r="Y87" s="84">
        <v>9</v>
      </c>
      <c r="Z87" s="84">
        <v>4</v>
      </c>
      <c r="AA87" s="84">
        <v>10</v>
      </c>
      <c r="AB87" s="84"/>
      <c r="AC87" s="84">
        <v>77</v>
      </c>
      <c r="AE87" s="65"/>
    </row>
    <row r="88" spans="1:31" ht="16.5">
      <c r="J88" s="229" t="s">
        <v>589</v>
      </c>
      <c r="AC88" s="110"/>
    </row>
  </sheetData>
  <mergeCells count="38">
    <mergeCell ref="O79:O85"/>
    <mergeCell ref="O2:O10"/>
    <mergeCell ref="O11:O17"/>
    <mergeCell ref="O18:O24"/>
    <mergeCell ref="O26:O31"/>
    <mergeCell ref="O32:O36"/>
    <mergeCell ref="O38:O40"/>
    <mergeCell ref="O75:O76"/>
    <mergeCell ref="O42:O43"/>
    <mergeCell ref="O61:O62"/>
    <mergeCell ref="N79:N85"/>
    <mergeCell ref="N61:N62"/>
    <mergeCell ref="L38:L40"/>
    <mergeCell ref="M38:M40"/>
    <mergeCell ref="L75:L76"/>
    <mergeCell ref="M61:M62"/>
    <mergeCell ref="L79:L85"/>
    <mergeCell ref="M79:M85"/>
    <mergeCell ref="L61:L62"/>
    <mergeCell ref="M75:M76"/>
    <mergeCell ref="N75:N76"/>
    <mergeCell ref="N38:N40"/>
    <mergeCell ref="N42:N43"/>
    <mergeCell ref="N2:N10"/>
    <mergeCell ref="M18:M24"/>
    <mergeCell ref="N18:N24"/>
    <mergeCell ref="L32:L36"/>
    <mergeCell ref="L18:L24"/>
    <mergeCell ref="N26:N31"/>
    <mergeCell ref="M26:M31"/>
    <mergeCell ref="L26:L31"/>
    <mergeCell ref="N11:N17"/>
    <mergeCell ref="M32:M36"/>
    <mergeCell ref="N32:N36"/>
    <mergeCell ref="L2:L10"/>
    <mergeCell ref="M2:M10"/>
    <mergeCell ref="L11:L17"/>
    <mergeCell ref="M11:M17"/>
  </mergeCells>
  <phoneticPr fontId="11" type="noConversion"/>
  <hyperlinks>
    <hyperlink ref="N11" r:id="rId1"/>
    <hyperlink ref="N87" r:id="rId2"/>
    <hyperlink ref="N66" r:id="rId3"/>
    <hyperlink ref="N64" r:id="rId4"/>
    <hyperlink ref="N63" r:id="rId5"/>
    <hyperlink ref="N59" r:id="rId6"/>
    <hyperlink ref="N58" r:id="rId7"/>
    <hyperlink ref="N57" r:id="rId8"/>
    <hyperlink ref="N55" r:id="rId9"/>
    <hyperlink ref="N54" r:id="rId10"/>
    <hyperlink ref="N51" r:id="rId11"/>
    <hyperlink ref="N49" r:id="rId12"/>
    <hyperlink ref="N48" r:id="rId13"/>
    <hyperlink ref="N45" r:id="rId14"/>
    <hyperlink ref="N44" r:id="rId15"/>
    <hyperlink ref="R1" r:id="rId16" display="zing01@tzuchi.com.tw "/>
    <hyperlink ref="Q1" r:id="rId17" display="http://highwire.stanford.edu/librarians/"/>
    <hyperlink ref="L1" r:id="rId18" display="http://highwire.stanford.edu/librarians/"/>
    <hyperlink ref="N47" r:id="rId19"/>
    <hyperlink ref="L56" r:id="rId20"/>
    <hyperlink ref="N65" r:id="rId21"/>
    <hyperlink ref="N26" r:id="rId22"/>
    <hyperlink ref="N37" r:id="rId23"/>
    <hyperlink ref="N56" r:id="rId24"/>
    <hyperlink ref="N46" r:id="rId25"/>
    <hyperlink ref="N42" r:id="rId26"/>
    <hyperlink ref="N50" r:id="rId27"/>
    <hyperlink ref="N68" r:id="rId28"/>
    <hyperlink ref="N67" r:id="rId29"/>
    <hyperlink ref="N79" r:id="rId30"/>
    <hyperlink ref="N18" r:id="rId31"/>
    <hyperlink ref="N53" r:id="rId32" location="pageview_count"/>
    <hyperlink ref="N61" r:id="rId33"/>
    <hyperlink ref="N77" r:id="rId34"/>
    <hyperlink ref="N52" r:id="rId35"/>
    <hyperlink ref="N70" r:id="rId36"/>
    <hyperlink ref="N71" r:id="rId37"/>
    <hyperlink ref="N73" r:id="rId38"/>
    <hyperlink ref="N78" r:id="rId39"/>
    <hyperlink ref="N38" r:id="rId40"/>
    <hyperlink ref="N32" r:id="rId41"/>
    <hyperlink ref="N41" r:id="rId42"/>
    <hyperlink ref="N75" r:id="rId43"/>
    <hyperlink ref="L75" r:id="rId44"/>
    <hyperlink ref="L46" r:id="rId45"/>
    <hyperlink ref="N25" r:id="rId46"/>
    <hyperlink ref="L38" r:id="rId47"/>
    <hyperlink ref="L52" r:id="rId48"/>
    <hyperlink ref="L55" r:id="rId49"/>
    <hyperlink ref="L58" r:id="rId50"/>
    <hyperlink ref="L79" r:id="rId51"/>
    <hyperlink ref="L68" r:id="rId52"/>
    <hyperlink ref="L70" r:id="rId53"/>
    <hyperlink ref="N72" r:id="rId54"/>
    <hyperlink ref="L78" r:id="rId55"/>
    <hyperlink ref="N2" r:id="rId56"/>
    <hyperlink ref="L32" r:id="rId57"/>
  </hyperlinks>
  <pageMargins left="0.75" right="0.75" top="1" bottom="1" header="0.5" footer="0.5"/>
  <pageSetup paperSize="9" orientation="portrait" r:id="rId58"/>
  <headerFooter alignWithMargins="0"/>
  <legacyDrawing r:id="rId5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7"/>
  <sheetViews>
    <sheetView workbookViewId="0">
      <selection sqref="A1:E1"/>
    </sheetView>
  </sheetViews>
  <sheetFormatPr defaultRowHeight="16.5"/>
  <cols>
    <col min="1" max="1" width="52.875" customWidth="1"/>
    <col min="2" max="3" width="12.25" bestFit="1" customWidth="1"/>
    <col min="4" max="4" width="13.875" bestFit="1" customWidth="1"/>
    <col min="5" max="5" width="12.25" bestFit="1" customWidth="1"/>
    <col min="6" max="6" width="12.75" style="123" customWidth="1"/>
  </cols>
  <sheetData>
    <row r="1" spans="1:7" ht="25.15" customHeight="1">
      <c r="A1" s="1335" t="s">
        <v>166</v>
      </c>
      <c r="B1" s="1335"/>
      <c r="C1" s="1335"/>
      <c r="D1" s="1335"/>
      <c r="E1" s="1335"/>
    </row>
    <row r="2" spans="1:7">
      <c r="A2" s="1334" t="s">
        <v>1060</v>
      </c>
      <c r="B2" s="1334"/>
      <c r="C2" s="1334"/>
      <c r="D2" s="1334"/>
      <c r="E2" s="1334"/>
    </row>
    <row r="3" spans="1:7">
      <c r="A3" s="27" t="s">
        <v>1061</v>
      </c>
      <c r="B3" s="23" t="s">
        <v>369</v>
      </c>
      <c r="C3" s="23" t="s">
        <v>499</v>
      </c>
      <c r="D3" s="23" t="s">
        <v>366</v>
      </c>
      <c r="E3" s="23" t="s">
        <v>580</v>
      </c>
    </row>
    <row r="4" spans="1:7">
      <c r="A4" s="24" t="s">
        <v>443</v>
      </c>
      <c r="B4" s="156" t="s">
        <v>382</v>
      </c>
      <c r="C4" s="156" t="s">
        <v>513</v>
      </c>
      <c r="D4" s="358">
        <v>1941</v>
      </c>
      <c r="E4" s="156" t="s">
        <v>513</v>
      </c>
      <c r="F4" s="124" t="s">
        <v>856</v>
      </c>
    </row>
    <row r="5" spans="1:7">
      <c r="A5" s="24" t="s">
        <v>424</v>
      </c>
      <c r="B5" s="156" t="s">
        <v>513</v>
      </c>
      <c r="C5" s="156">
        <v>10772</v>
      </c>
      <c r="D5" s="358">
        <v>1343</v>
      </c>
      <c r="E5" s="156">
        <v>684</v>
      </c>
      <c r="F5" s="124" t="s">
        <v>856</v>
      </c>
    </row>
    <row r="6" spans="1:7">
      <c r="A6" s="24" t="s">
        <v>486</v>
      </c>
      <c r="B6" s="358">
        <v>5366</v>
      </c>
      <c r="C6" s="358">
        <v>2466</v>
      </c>
      <c r="D6" s="358">
        <v>1940</v>
      </c>
      <c r="E6" s="358">
        <v>3598</v>
      </c>
      <c r="F6" s="124" t="s">
        <v>856</v>
      </c>
      <c r="G6" s="349"/>
    </row>
    <row r="7" spans="1:7">
      <c r="A7" s="145" t="s">
        <v>215</v>
      </c>
      <c r="B7" s="358">
        <v>1876</v>
      </c>
      <c r="C7" s="358">
        <v>12755</v>
      </c>
      <c r="D7" s="156" t="s">
        <v>513</v>
      </c>
      <c r="E7" s="156" t="s">
        <v>513</v>
      </c>
      <c r="F7" s="124" t="s">
        <v>856</v>
      </c>
    </row>
    <row r="8" spans="1:7">
      <c r="A8" s="24" t="s">
        <v>216</v>
      </c>
      <c r="B8" s="156" t="s">
        <v>513</v>
      </c>
      <c r="C8" s="156" t="s">
        <v>513</v>
      </c>
      <c r="D8" s="156" t="s">
        <v>513</v>
      </c>
      <c r="E8" s="358">
        <v>20739</v>
      </c>
      <c r="F8" s="124" t="s">
        <v>856</v>
      </c>
    </row>
    <row r="9" spans="1:7">
      <c r="A9" s="24" t="s">
        <v>485</v>
      </c>
      <c r="B9" s="156" t="s">
        <v>382</v>
      </c>
      <c r="C9" s="358">
        <v>219</v>
      </c>
      <c r="D9" s="358">
        <v>327</v>
      </c>
      <c r="E9" s="156" t="s">
        <v>382</v>
      </c>
      <c r="F9" s="124" t="s">
        <v>856</v>
      </c>
    </row>
    <row r="10" spans="1:7">
      <c r="A10" s="24" t="s">
        <v>736</v>
      </c>
      <c r="B10" s="358">
        <v>273</v>
      </c>
      <c r="C10" s="358">
        <v>458</v>
      </c>
      <c r="D10" s="358">
        <v>759</v>
      </c>
      <c r="E10" s="358">
        <v>937</v>
      </c>
      <c r="F10" s="127" t="s">
        <v>856</v>
      </c>
    </row>
    <row r="11" spans="1:7">
      <c r="A11" s="145" t="s">
        <v>209</v>
      </c>
      <c r="B11" s="156" t="s">
        <v>382</v>
      </c>
      <c r="C11" s="358">
        <v>26</v>
      </c>
      <c r="D11" s="156" t="s">
        <v>382</v>
      </c>
      <c r="E11" s="156" t="s">
        <v>382</v>
      </c>
      <c r="F11" s="127" t="s">
        <v>167</v>
      </c>
    </row>
    <row r="12" spans="1:7">
      <c r="A12" s="128" t="s">
        <v>843</v>
      </c>
      <c r="B12" s="358">
        <v>68</v>
      </c>
      <c r="C12" s="358">
        <v>189</v>
      </c>
      <c r="D12" s="358">
        <v>48</v>
      </c>
      <c r="E12" s="156" t="s">
        <v>382</v>
      </c>
      <c r="F12" s="126" t="s">
        <v>1054</v>
      </c>
    </row>
    <row r="13" spans="1:7">
      <c r="A13" s="129" t="s">
        <v>464</v>
      </c>
      <c r="B13" s="358">
        <v>45</v>
      </c>
      <c r="C13" s="358">
        <v>85</v>
      </c>
      <c r="D13" s="358">
        <v>62</v>
      </c>
      <c r="E13" s="156" t="s">
        <v>382</v>
      </c>
      <c r="F13" s="126" t="s">
        <v>1053</v>
      </c>
    </row>
    <row r="14" spans="1:7">
      <c r="A14" s="24" t="s">
        <v>428</v>
      </c>
      <c r="B14" s="156" t="s">
        <v>382</v>
      </c>
      <c r="C14" s="156" t="s">
        <v>382</v>
      </c>
      <c r="D14" s="156" t="s">
        <v>382</v>
      </c>
      <c r="E14" s="358">
        <v>121</v>
      </c>
      <c r="F14" s="125" t="s">
        <v>425</v>
      </c>
    </row>
    <row r="15" spans="1:7">
      <c r="A15" s="10" t="s">
        <v>427</v>
      </c>
      <c r="B15" s="156" t="s">
        <v>382</v>
      </c>
      <c r="C15" s="358">
        <v>103</v>
      </c>
      <c r="D15" s="156" t="s">
        <v>382</v>
      </c>
      <c r="E15" s="156" t="s">
        <v>382</v>
      </c>
      <c r="F15" s="125" t="s">
        <v>425</v>
      </c>
    </row>
    <row r="16" spans="1:7">
      <c r="A16" s="24" t="s">
        <v>634</v>
      </c>
      <c r="B16" s="156" t="s">
        <v>382</v>
      </c>
      <c r="C16" s="156" t="s">
        <v>382</v>
      </c>
      <c r="D16" s="156" t="s">
        <v>382</v>
      </c>
      <c r="E16" s="358">
        <v>42</v>
      </c>
      <c r="F16" s="125" t="s">
        <v>425</v>
      </c>
    </row>
    <row r="17" spans="1:7">
      <c r="A17" s="24" t="s">
        <v>635</v>
      </c>
      <c r="B17" s="156" t="s">
        <v>382</v>
      </c>
      <c r="C17" s="156" t="s">
        <v>382</v>
      </c>
      <c r="D17" s="156" t="s">
        <v>382</v>
      </c>
      <c r="E17" s="358">
        <v>28</v>
      </c>
      <c r="F17" s="125" t="s">
        <v>425</v>
      </c>
    </row>
    <row r="18" spans="1:7">
      <c r="A18" s="24" t="s">
        <v>251</v>
      </c>
      <c r="B18" s="358">
        <v>63</v>
      </c>
      <c r="C18" s="358">
        <v>14</v>
      </c>
      <c r="D18" s="156" t="s">
        <v>382</v>
      </c>
      <c r="E18" s="358">
        <v>709</v>
      </c>
      <c r="F18" s="123" t="s">
        <v>217</v>
      </c>
    </row>
    <row r="20" spans="1:7">
      <c r="A20" s="1334" t="s">
        <v>487</v>
      </c>
      <c r="B20" s="1334"/>
      <c r="C20" s="1334"/>
      <c r="D20" s="1334"/>
      <c r="E20" s="1334"/>
    </row>
    <row r="21" spans="1:7">
      <c r="A21" s="27" t="s">
        <v>1061</v>
      </c>
      <c r="B21" s="23" t="s">
        <v>369</v>
      </c>
      <c r="C21" s="23" t="s">
        <v>499</v>
      </c>
      <c r="D21" s="23" t="s">
        <v>366</v>
      </c>
      <c r="E21" s="23" t="s">
        <v>580</v>
      </c>
    </row>
    <row r="22" spans="1:7">
      <c r="A22" s="24" t="s">
        <v>443</v>
      </c>
      <c r="B22" s="156" t="s">
        <v>382</v>
      </c>
      <c r="C22" s="156" t="s">
        <v>513</v>
      </c>
      <c r="D22" s="358">
        <v>2096</v>
      </c>
      <c r="E22" s="156" t="s">
        <v>513</v>
      </c>
      <c r="F22" s="124" t="s">
        <v>856</v>
      </c>
    </row>
    <row r="23" spans="1:7">
      <c r="A23" s="24" t="s">
        <v>424</v>
      </c>
      <c r="B23" s="156" t="s">
        <v>513</v>
      </c>
      <c r="C23" s="156">
        <v>11863</v>
      </c>
      <c r="D23" s="358">
        <v>1969</v>
      </c>
      <c r="E23" s="156">
        <v>2861</v>
      </c>
      <c r="F23" s="124" t="s">
        <v>856</v>
      </c>
    </row>
    <row r="24" spans="1:7">
      <c r="A24" s="24" t="s">
        <v>486</v>
      </c>
      <c r="B24" s="358">
        <v>5769</v>
      </c>
      <c r="C24" s="358">
        <v>3453</v>
      </c>
      <c r="D24" s="358">
        <v>1641</v>
      </c>
      <c r="E24" s="358">
        <v>2425</v>
      </c>
      <c r="F24" s="124" t="s">
        <v>856</v>
      </c>
      <c r="G24" s="349"/>
    </row>
    <row r="25" spans="1:7">
      <c r="A25" s="145" t="s">
        <v>853</v>
      </c>
      <c r="B25" s="358">
        <v>1855</v>
      </c>
      <c r="C25" s="358">
        <v>12923</v>
      </c>
      <c r="D25" s="156" t="s">
        <v>513</v>
      </c>
      <c r="E25" s="156" t="s">
        <v>513</v>
      </c>
      <c r="F25" s="124" t="s">
        <v>856</v>
      </c>
    </row>
    <row r="26" spans="1:7">
      <c r="A26" s="24" t="s">
        <v>216</v>
      </c>
      <c r="B26" s="156" t="s">
        <v>513</v>
      </c>
      <c r="C26" s="156" t="s">
        <v>513</v>
      </c>
      <c r="D26" s="156" t="s">
        <v>513</v>
      </c>
      <c r="E26" s="358">
        <v>26039</v>
      </c>
      <c r="F26" s="124" t="s">
        <v>856</v>
      </c>
    </row>
    <row r="27" spans="1:7">
      <c r="A27" s="24" t="s">
        <v>485</v>
      </c>
      <c r="B27" s="156" t="s">
        <v>382</v>
      </c>
      <c r="C27" s="358">
        <v>224</v>
      </c>
      <c r="D27" s="358">
        <v>259</v>
      </c>
      <c r="E27" s="156" t="s">
        <v>382</v>
      </c>
      <c r="F27" s="124" t="s">
        <v>856</v>
      </c>
    </row>
    <row r="28" spans="1:7">
      <c r="A28" s="24" t="s">
        <v>736</v>
      </c>
      <c r="B28" s="358">
        <v>268</v>
      </c>
      <c r="C28" s="358">
        <v>414</v>
      </c>
      <c r="D28" s="358">
        <v>478</v>
      </c>
      <c r="E28" s="358">
        <v>540</v>
      </c>
      <c r="F28" s="127" t="s">
        <v>856</v>
      </c>
    </row>
    <row r="29" spans="1:7">
      <c r="A29" s="145" t="s">
        <v>209</v>
      </c>
      <c r="B29" s="156" t="s">
        <v>382</v>
      </c>
      <c r="C29" s="358">
        <v>17</v>
      </c>
      <c r="D29" s="156" t="s">
        <v>382</v>
      </c>
      <c r="E29" s="156" t="s">
        <v>382</v>
      </c>
      <c r="F29" s="127" t="s">
        <v>167</v>
      </c>
    </row>
    <row r="30" spans="1:7">
      <c r="A30" s="128" t="s">
        <v>843</v>
      </c>
      <c r="B30" s="358">
        <v>86</v>
      </c>
      <c r="C30" s="358">
        <v>193</v>
      </c>
      <c r="D30" s="358">
        <v>64</v>
      </c>
      <c r="E30" s="156" t="s">
        <v>382</v>
      </c>
      <c r="F30" s="126" t="s">
        <v>1054</v>
      </c>
    </row>
    <row r="31" spans="1:7">
      <c r="A31" s="129" t="s">
        <v>464</v>
      </c>
      <c r="B31" s="358">
        <v>62</v>
      </c>
      <c r="C31" s="358">
        <v>132</v>
      </c>
      <c r="D31" s="358">
        <v>119</v>
      </c>
      <c r="E31" s="156" t="s">
        <v>382</v>
      </c>
      <c r="F31" s="126" t="s">
        <v>1053</v>
      </c>
    </row>
    <row r="32" spans="1:7">
      <c r="A32" s="24" t="s">
        <v>428</v>
      </c>
      <c r="B32" s="156" t="s">
        <v>382</v>
      </c>
      <c r="C32" s="156" t="s">
        <v>382</v>
      </c>
      <c r="D32" s="156" t="s">
        <v>382</v>
      </c>
      <c r="E32" s="358">
        <v>111</v>
      </c>
      <c r="F32" s="125" t="s">
        <v>425</v>
      </c>
    </row>
    <row r="33" spans="1:7">
      <c r="A33" s="10" t="s">
        <v>427</v>
      </c>
      <c r="B33" s="156" t="s">
        <v>382</v>
      </c>
      <c r="C33" s="358">
        <v>205</v>
      </c>
      <c r="D33" s="156" t="s">
        <v>382</v>
      </c>
      <c r="E33" s="156" t="s">
        <v>382</v>
      </c>
      <c r="F33" s="125" t="s">
        <v>425</v>
      </c>
    </row>
    <row r="34" spans="1:7">
      <c r="A34" s="24" t="s">
        <v>634</v>
      </c>
      <c r="B34" s="156" t="s">
        <v>382</v>
      </c>
      <c r="C34" s="156" t="s">
        <v>382</v>
      </c>
      <c r="D34" s="156" t="s">
        <v>382</v>
      </c>
      <c r="E34" s="358">
        <v>42</v>
      </c>
      <c r="F34" s="125" t="s">
        <v>425</v>
      </c>
    </row>
    <row r="35" spans="1:7">
      <c r="A35" s="24" t="s">
        <v>635</v>
      </c>
      <c r="B35" s="156" t="s">
        <v>382</v>
      </c>
      <c r="C35" s="156" t="s">
        <v>382</v>
      </c>
      <c r="D35" s="156" t="s">
        <v>382</v>
      </c>
      <c r="E35" s="358">
        <v>18</v>
      </c>
      <c r="F35" s="125" t="s">
        <v>425</v>
      </c>
    </row>
    <row r="36" spans="1:7">
      <c r="A36" s="24" t="s">
        <v>251</v>
      </c>
      <c r="B36" s="358">
        <v>48</v>
      </c>
      <c r="C36" s="358">
        <v>58</v>
      </c>
      <c r="D36" s="156" t="s">
        <v>382</v>
      </c>
      <c r="E36" s="358">
        <v>1366</v>
      </c>
      <c r="F36" s="123" t="s">
        <v>217</v>
      </c>
    </row>
    <row r="37" spans="1:7">
      <c r="A37" s="54"/>
      <c r="B37" s="357"/>
      <c r="C37" s="357"/>
      <c r="D37" s="357"/>
      <c r="E37" s="74"/>
    </row>
    <row r="38" spans="1:7">
      <c r="A38" s="1334" t="s">
        <v>488</v>
      </c>
      <c r="B38" s="1334"/>
      <c r="C38" s="1334"/>
      <c r="D38" s="1334"/>
      <c r="E38" s="1334"/>
    </row>
    <row r="39" spans="1:7">
      <c r="A39" s="27" t="s">
        <v>1061</v>
      </c>
      <c r="B39" s="23" t="s">
        <v>369</v>
      </c>
      <c r="C39" s="23" t="s">
        <v>499</v>
      </c>
      <c r="D39" s="23" t="s">
        <v>366</v>
      </c>
      <c r="E39" s="23" t="s">
        <v>580</v>
      </c>
    </row>
    <row r="40" spans="1:7">
      <c r="A40" s="24" t="s">
        <v>443</v>
      </c>
      <c r="B40" s="156" t="s">
        <v>382</v>
      </c>
      <c r="C40" s="156" t="s">
        <v>513</v>
      </c>
      <c r="D40" s="358">
        <v>1636</v>
      </c>
      <c r="E40" s="156" t="s">
        <v>513</v>
      </c>
      <c r="F40" s="124" t="s">
        <v>856</v>
      </c>
    </row>
    <row r="41" spans="1:7">
      <c r="A41" s="24" t="s">
        <v>424</v>
      </c>
      <c r="B41" s="156" t="s">
        <v>513</v>
      </c>
      <c r="C41" s="156">
        <v>14009</v>
      </c>
      <c r="D41" s="358">
        <v>1928</v>
      </c>
      <c r="E41" s="156">
        <v>1891</v>
      </c>
      <c r="F41" s="124" t="s">
        <v>856</v>
      </c>
    </row>
    <row r="42" spans="1:7">
      <c r="A42" s="24" t="s">
        <v>486</v>
      </c>
      <c r="B42" s="358">
        <v>7176</v>
      </c>
      <c r="C42" s="358">
        <v>4339</v>
      </c>
      <c r="D42" s="358">
        <v>2079</v>
      </c>
      <c r="E42" s="358">
        <v>2982</v>
      </c>
      <c r="F42" s="124" t="s">
        <v>856</v>
      </c>
      <c r="G42" s="349"/>
    </row>
    <row r="43" spans="1:7">
      <c r="A43" s="145" t="s">
        <v>853</v>
      </c>
      <c r="B43" s="358">
        <v>1892</v>
      </c>
      <c r="C43" s="358">
        <v>12927</v>
      </c>
      <c r="D43" s="156" t="s">
        <v>513</v>
      </c>
      <c r="E43" s="156" t="s">
        <v>513</v>
      </c>
      <c r="F43" s="124" t="s">
        <v>856</v>
      </c>
    </row>
    <row r="44" spans="1:7">
      <c r="A44" s="24" t="s">
        <v>216</v>
      </c>
      <c r="B44" s="156" t="s">
        <v>513</v>
      </c>
      <c r="C44" s="156" t="s">
        <v>513</v>
      </c>
      <c r="D44" s="156" t="s">
        <v>513</v>
      </c>
      <c r="E44" s="358">
        <v>50139</v>
      </c>
      <c r="F44" s="124" t="s">
        <v>856</v>
      </c>
    </row>
    <row r="45" spans="1:7">
      <c r="A45" s="24" t="s">
        <v>485</v>
      </c>
      <c r="B45" s="156" t="s">
        <v>382</v>
      </c>
      <c r="C45" s="358">
        <v>341</v>
      </c>
      <c r="D45" s="358">
        <v>414</v>
      </c>
      <c r="E45" s="156" t="s">
        <v>382</v>
      </c>
      <c r="F45" s="124" t="s">
        <v>856</v>
      </c>
    </row>
    <row r="46" spans="1:7">
      <c r="A46" s="24" t="s">
        <v>736</v>
      </c>
      <c r="B46" s="358">
        <v>229</v>
      </c>
      <c r="C46" s="358">
        <v>741</v>
      </c>
      <c r="D46" s="358">
        <v>1272</v>
      </c>
      <c r="E46" s="358">
        <v>1119</v>
      </c>
      <c r="F46" s="127" t="s">
        <v>856</v>
      </c>
    </row>
    <row r="47" spans="1:7">
      <c r="A47" s="145" t="s">
        <v>209</v>
      </c>
      <c r="B47" s="156" t="s">
        <v>382</v>
      </c>
      <c r="C47" s="358">
        <v>24</v>
      </c>
      <c r="D47" s="156" t="s">
        <v>382</v>
      </c>
      <c r="E47" s="156" t="s">
        <v>382</v>
      </c>
      <c r="F47" s="127" t="s">
        <v>167</v>
      </c>
    </row>
    <row r="48" spans="1:7">
      <c r="A48" s="128" t="s">
        <v>843</v>
      </c>
      <c r="B48" s="358">
        <v>229</v>
      </c>
      <c r="C48" s="358">
        <v>591</v>
      </c>
      <c r="D48" s="358">
        <v>184</v>
      </c>
      <c r="E48" s="156" t="s">
        <v>382</v>
      </c>
      <c r="F48" s="126" t="s">
        <v>1054</v>
      </c>
    </row>
    <row r="49" spans="1:7">
      <c r="A49" s="129" t="s">
        <v>464</v>
      </c>
      <c r="B49" s="358">
        <v>77</v>
      </c>
      <c r="C49" s="358">
        <v>192</v>
      </c>
      <c r="D49" s="358">
        <v>81</v>
      </c>
      <c r="E49" s="156" t="s">
        <v>382</v>
      </c>
      <c r="F49" s="126" t="s">
        <v>1053</v>
      </c>
    </row>
    <row r="50" spans="1:7">
      <c r="A50" s="24" t="s">
        <v>428</v>
      </c>
      <c r="B50" s="156" t="s">
        <v>382</v>
      </c>
      <c r="C50" s="156" t="s">
        <v>382</v>
      </c>
      <c r="D50" s="156" t="s">
        <v>382</v>
      </c>
      <c r="E50" s="358">
        <v>182</v>
      </c>
      <c r="F50" s="125" t="s">
        <v>425</v>
      </c>
    </row>
    <row r="51" spans="1:7">
      <c r="A51" s="10" t="s">
        <v>427</v>
      </c>
      <c r="B51" s="156" t="s">
        <v>382</v>
      </c>
      <c r="C51" s="358">
        <v>234</v>
      </c>
      <c r="D51" s="156" t="s">
        <v>382</v>
      </c>
      <c r="E51" s="156" t="s">
        <v>382</v>
      </c>
      <c r="F51" s="125" t="s">
        <v>425</v>
      </c>
    </row>
    <row r="52" spans="1:7">
      <c r="A52" s="24" t="s">
        <v>634</v>
      </c>
      <c r="B52" s="156" t="s">
        <v>382</v>
      </c>
      <c r="C52" s="156" t="s">
        <v>382</v>
      </c>
      <c r="D52" s="156" t="s">
        <v>382</v>
      </c>
      <c r="E52" s="358">
        <v>130</v>
      </c>
      <c r="F52" s="125" t="s">
        <v>425</v>
      </c>
    </row>
    <row r="53" spans="1:7">
      <c r="A53" s="24" t="s">
        <v>635</v>
      </c>
      <c r="B53" s="156" t="s">
        <v>382</v>
      </c>
      <c r="C53" s="156" t="s">
        <v>382</v>
      </c>
      <c r="D53" s="156" t="s">
        <v>382</v>
      </c>
      <c r="E53" s="358">
        <v>31</v>
      </c>
      <c r="F53" s="125" t="s">
        <v>425</v>
      </c>
    </row>
    <row r="54" spans="1:7">
      <c r="A54" s="24" t="s">
        <v>251</v>
      </c>
      <c r="B54" s="358">
        <v>336</v>
      </c>
      <c r="C54" s="358">
        <v>12</v>
      </c>
      <c r="D54" s="156" t="s">
        <v>382</v>
      </c>
      <c r="E54" s="358">
        <v>10204</v>
      </c>
      <c r="F54" s="123" t="s">
        <v>217</v>
      </c>
    </row>
    <row r="55" spans="1:7">
      <c r="A55" s="54"/>
      <c r="B55" s="357"/>
      <c r="C55" s="357"/>
      <c r="D55" s="357"/>
      <c r="E55" s="74"/>
    </row>
    <row r="56" spans="1:7">
      <c r="A56" s="1334" t="s">
        <v>489</v>
      </c>
      <c r="B56" s="1334"/>
      <c r="C56" s="1334"/>
      <c r="D56" s="1334"/>
      <c r="E56" s="1334"/>
    </row>
    <row r="57" spans="1:7">
      <c r="A57" s="27" t="s">
        <v>1061</v>
      </c>
      <c r="B57" s="23" t="s">
        <v>369</v>
      </c>
      <c r="C57" s="23" t="s">
        <v>499</v>
      </c>
      <c r="D57" s="23" t="s">
        <v>366</v>
      </c>
      <c r="E57" s="23" t="s">
        <v>580</v>
      </c>
    </row>
    <row r="58" spans="1:7">
      <c r="A58" s="24" t="s">
        <v>443</v>
      </c>
      <c r="B58" s="156" t="s">
        <v>382</v>
      </c>
      <c r="C58" s="156" t="s">
        <v>513</v>
      </c>
      <c r="D58" s="358">
        <v>1550</v>
      </c>
      <c r="E58" s="156" t="s">
        <v>513</v>
      </c>
      <c r="F58" s="124" t="s">
        <v>856</v>
      </c>
    </row>
    <row r="59" spans="1:7">
      <c r="A59" s="24" t="s">
        <v>424</v>
      </c>
      <c r="B59" s="156" t="s">
        <v>513</v>
      </c>
      <c r="C59" s="156">
        <v>12000</v>
      </c>
      <c r="D59" s="358">
        <v>1793</v>
      </c>
      <c r="E59" s="156">
        <v>1489</v>
      </c>
      <c r="F59" s="124" t="s">
        <v>856</v>
      </c>
    </row>
    <row r="60" spans="1:7">
      <c r="A60" s="24" t="s">
        <v>486</v>
      </c>
      <c r="B60" s="358">
        <v>4712</v>
      </c>
      <c r="C60" s="358">
        <v>2257</v>
      </c>
      <c r="D60" s="358">
        <v>3123</v>
      </c>
      <c r="E60" s="358">
        <v>2759</v>
      </c>
      <c r="F60" s="124" t="s">
        <v>856</v>
      </c>
      <c r="G60" s="349"/>
    </row>
    <row r="61" spans="1:7">
      <c r="A61" s="145" t="s">
        <v>853</v>
      </c>
      <c r="B61" s="358">
        <v>1904</v>
      </c>
      <c r="C61" s="358">
        <v>13206</v>
      </c>
      <c r="D61" s="156" t="s">
        <v>513</v>
      </c>
      <c r="E61" s="156" t="s">
        <v>513</v>
      </c>
      <c r="F61" s="124" t="s">
        <v>856</v>
      </c>
    </row>
    <row r="62" spans="1:7">
      <c r="A62" s="24" t="s">
        <v>216</v>
      </c>
      <c r="B62" s="156" t="s">
        <v>513</v>
      </c>
      <c r="C62" s="156" t="s">
        <v>513</v>
      </c>
      <c r="D62" s="156" t="s">
        <v>513</v>
      </c>
      <c r="E62" s="358">
        <v>51494</v>
      </c>
      <c r="F62" s="124" t="s">
        <v>856</v>
      </c>
    </row>
    <row r="63" spans="1:7">
      <c r="A63" s="24" t="s">
        <v>485</v>
      </c>
      <c r="B63" s="156" t="s">
        <v>382</v>
      </c>
      <c r="C63" s="358">
        <v>299</v>
      </c>
      <c r="D63" s="358">
        <v>455</v>
      </c>
      <c r="E63" s="156" t="s">
        <v>382</v>
      </c>
      <c r="F63" s="124" t="s">
        <v>856</v>
      </c>
    </row>
    <row r="64" spans="1:7">
      <c r="A64" s="24" t="s">
        <v>736</v>
      </c>
      <c r="B64" s="358">
        <v>185</v>
      </c>
      <c r="C64" s="358">
        <v>602</v>
      </c>
      <c r="D64" s="358">
        <v>1406</v>
      </c>
      <c r="E64" s="358">
        <v>1464</v>
      </c>
      <c r="F64" s="127" t="s">
        <v>856</v>
      </c>
    </row>
    <row r="65" spans="1:7">
      <c r="A65" s="145" t="s">
        <v>209</v>
      </c>
      <c r="B65" s="156" t="s">
        <v>382</v>
      </c>
      <c r="C65" s="358">
        <v>52</v>
      </c>
      <c r="D65" s="156" t="s">
        <v>382</v>
      </c>
      <c r="E65" s="156" t="s">
        <v>382</v>
      </c>
      <c r="F65" s="127" t="s">
        <v>167</v>
      </c>
    </row>
    <row r="66" spans="1:7">
      <c r="A66" s="128" t="s">
        <v>843</v>
      </c>
      <c r="B66" s="358">
        <v>517</v>
      </c>
      <c r="C66" s="358">
        <v>1036</v>
      </c>
      <c r="D66" s="358">
        <v>449</v>
      </c>
      <c r="E66" s="156" t="s">
        <v>382</v>
      </c>
      <c r="F66" s="126" t="s">
        <v>1054</v>
      </c>
    </row>
    <row r="67" spans="1:7">
      <c r="A67" s="129" t="s">
        <v>464</v>
      </c>
      <c r="B67" s="358">
        <v>121</v>
      </c>
      <c r="C67" s="358">
        <v>400</v>
      </c>
      <c r="D67" s="358">
        <v>286</v>
      </c>
      <c r="E67" s="156" t="s">
        <v>382</v>
      </c>
      <c r="F67" s="126" t="s">
        <v>1053</v>
      </c>
    </row>
    <row r="68" spans="1:7">
      <c r="A68" s="24" t="s">
        <v>428</v>
      </c>
      <c r="B68" s="156" t="s">
        <v>382</v>
      </c>
      <c r="C68" s="156" t="s">
        <v>382</v>
      </c>
      <c r="D68" s="156" t="s">
        <v>382</v>
      </c>
      <c r="E68" s="358">
        <v>357</v>
      </c>
      <c r="F68" s="125" t="s">
        <v>425</v>
      </c>
    </row>
    <row r="69" spans="1:7">
      <c r="A69" s="10" t="s">
        <v>427</v>
      </c>
      <c r="B69" s="156" t="s">
        <v>382</v>
      </c>
      <c r="C69" s="358">
        <v>179</v>
      </c>
      <c r="D69" s="156" t="s">
        <v>382</v>
      </c>
      <c r="E69" s="156" t="s">
        <v>382</v>
      </c>
      <c r="F69" s="125" t="s">
        <v>425</v>
      </c>
    </row>
    <row r="70" spans="1:7">
      <c r="A70" s="24" t="s">
        <v>634</v>
      </c>
      <c r="B70" s="156" t="s">
        <v>382</v>
      </c>
      <c r="C70" s="156" t="s">
        <v>382</v>
      </c>
      <c r="D70" s="156" t="s">
        <v>382</v>
      </c>
      <c r="E70" s="358">
        <v>42</v>
      </c>
      <c r="F70" s="125" t="s">
        <v>425</v>
      </c>
    </row>
    <row r="71" spans="1:7">
      <c r="A71" s="24" t="s">
        <v>635</v>
      </c>
      <c r="B71" s="156" t="s">
        <v>382</v>
      </c>
      <c r="C71" s="156" t="s">
        <v>382</v>
      </c>
      <c r="D71" s="156" t="s">
        <v>382</v>
      </c>
      <c r="E71" s="358">
        <v>23</v>
      </c>
      <c r="F71" s="125" t="s">
        <v>425</v>
      </c>
    </row>
    <row r="72" spans="1:7">
      <c r="A72" s="24" t="s">
        <v>251</v>
      </c>
      <c r="B72" s="358">
        <v>18</v>
      </c>
      <c r="C72" s="358">
        <v>2</v>
      </c>
      <c r="D72" s="156" t="s">
        <v>382</v>
      </c>
      <c r="E72" s="358">
        <v>426</v>
      </c>
      <c r="F72" s="123" t="s">
        <v>217</v>
      </c>
    </row>
    <row r="73" spans="1:7">
      <c r="A73" s="54"/>
      <c r="B73" s="357"/>
      <c r="C73" s="357"/>
      <c r="D73" s="357"/>
      <c r="E73" s="74"/>
    </row>
    <row r="74" spans="1:7">
      <c r="A74" s="1334" t="s">
        <v>490</v>
      </c>
      <c r="B74" s="1334"/>
      <c r="C74" s="1334"/>
      <c r="D74" s="1334"/>
      <c r="E74" s="1334"/>
    </row>
    <row r="75" spans="1:7">
      <c r="A75" s="27" t="s">
        <v>1061</v>
      </c>
      <c r="B75" s="23" t="s">
        <v>369</v>
      </c>
      <c r="C75" s="23" t="s">
        <v>499</v>
      </c>
      <c r="D75" s="23" t="s">
        <v>366</v>
      </c>
      <c r="E75" s="23" t="s">
        <v>580</v>
      </c>
    </row>
    <row r="76" spans="1:7">
      <c r="A76" s="24" t="s">
        <v>443</v>
      </c>
      <c r="B76" s="156" t="s">
        <v>382</v>
      </c>
      <c r="C76" s="156" t="s">
        <v>513</v>
      </c>
      <c r="D76" s="358">
        <v>2085</v>
      </c>
      <c r="E76" s="156" t="s">
        <v>513</v>
      </c>
      <c r="F76" s="124" t="s">
        <v>856</v>
      </c>
    </row>
    <row r="77" spans="1:7">
      <c r="A77" s="24" t="s">
        <v>424</v>
      </c>
      <c r="B77" s="156" t="s">
        <v>513</v>
      </c>
      <c r="C77" s="358">
        <v>13215</v>
      </c>
      <c r="D77" s="358">
        <v>1727</v>
      </c>
      <c r="E77" s="358">
        <v>1891</v>
      </c>
      <c r="F77" s="124" t="s">
        <v>856</v>
      </c>
    </row>
    <row r="78" spans="1:7">
      <c r="A78" s="24" t="s">
        <v>486</v>
      </c>
      <c r="B78" s="358">
        <f>2195+2481</f>
        <v>4676</v>
      </c>
      <c r="C78" s="358">
        <v>2195</v>
      </c>
      <c r="D78" s="358">
        <v>1978</v>
      </c>
      <c r="E78" s="358">
        <v>2706</v>
      </c>
      <c r="F78" s="124" t="s">
        <v>856</v>
      </c>
      <c r="G78" s="349"/>
    </row>
    <row r="79" spans="1:7">
      <c r="A79" s="145" t="s">
        <v>853</v>
      </c>
      <c r="B79" s="358">
        <v>1589</v>
      </c>
      <c r="C79" s="358">
        <v>13371</v>
      </c>
      <c r="D79" s="156" t="s">
        <v>513</v>
      </c>
      <c r="E79" s="156" t="s">
        <v>513</v>
      </c>
      <c r="F79" s="124" t="s">
        <v>856</v>
      </c>
    </row>
    <row r="80" spans="1:7">
      <c r="A80" s="24" t="s">
        <v>216</v>
      </c>
      <c r="B80" s="156" t="s">
        <v>513</v>
      </c>
      <c r="C80" s="156" t="s">
        <v>513</v>
      </c>
      <c r="D80" s="156" t="s">
        <v>513</v>
      </c>
      <c r="E80" s="358">
        <v>70381</v>
      </c>
      <c r="F80" s="124" t="s">
        <v>856</v>
      </c>
    </row>
    <row r="81" spans="1:7">
      <c r="A81" s="24" t="s">
        <v>485</v>
      </c>
      <c r="B81" s="156" t="s">
        <v>382</v>
      </c>
      <c r="C81" s="358">
        <v>159</v>
      </c>
      <c r="D81" s="358">
        <v>238</v>
      </c>
      <c r="E81" s="156" t="s">
        <v>382</v>
      </c>
      <c r="F81" s="124" t="s">
        <v>856</v>
      </c>
    </row>
    <row r="82" spans="1:7">
      <c r="A82" s="24" t="s">
        <v>736</v>
      </c>
      <c r="B82" s="358">
        <v>140</v>
      </c>
      <c r="C82" s="358">
        <v>355</v>
      </c>
      <c r="D82" s="358">
        <v>1380</v>
      </c>
      <c r="E82" s="358">
        <v>1090</v>
      </c>
      <c r="F82" s="127" t="s">
        <v>856</v>
      </c>
    </row>
    <row r="83" spans="1:7">
      <c r="A83" s="145" t="s">
        <v>209</v>
      </c>
      <c r="B83" s="156" t="s">
        <v>382</v>
      </c>
      <c r="C83" s="358">
        <v>12</v>
      </c>
      <c r="D83" s="156" t="s">
        <v>382</v>
      </c>
      <c r="E83" s="156" t="s">
        <v>382</v>
      </c>
      <c r="F83" s="127" t="s">
        <v>167</v>
      </c>
    </row>
    <row r="84" spans="1:7">
      <c r="A84" s="128" t="s">
        <v>843</v>
      </c>
      <c r="B84" s="358">
        <v>353</v>
      </c>
      <c r="C84" s="358">
        <v>841</v>
      </c>
      <c r="D84" s="358">
        <v>259</v>
      </c>
      <c r="E84" s="156" t="s">
        <v>382</v>
      </c>
      <c r="F84" s="126" t="s">
        <v>1054</v>
      </c>
    </row>
    <row r="85" spans="1:7">
      <c r="A85" s="129" t="s">
        <v>464</v>
      </c>
      <c r="B85" s="358">
        <v>81</v>
      </c>
      <c r="C85" s="358">
        <v>301</v>
      </c>
      <c r="D85" s="358">
        <v>429</v>
      </c>
      <c r="E85" s="156" t="s">
        <v>382</v>
      </c>
      <c r="F85" s="126" t="s">
        <v>1053</v>
      </c>
    </row>
    <row r="86" spans="1:7">
      <c r="A86" s="24" t="s">
        <v>428</v>
      </c>
      <c r="B86" s="156" t="s">
        <v>382</v>
      </c>
      <c r="C86" s="156" t="s">
        <v>382</v>
      </c>
      <c r="D86" s="156" t="s">
        <v>382</v>
      </c>
      <c r="E86" s="358">
        <v>385</v>
      </c>
      <c r="F86" s="125" t="s">
        <v>425</v>
      </c>
    </row>
    <row r="87" spans="1:7">
      <c r="A87" s="10" t="s">
        <v>427</v>
      </c>
      <c r="B87" s="156" t="s">
        <v>382</v>
      </c>
      <c r="C87" s="358">
        <v>218</v>
      </c>
      <c r="D87" s="156" t="s">
        <v>382</v>
      </c>
      <c r="E87" s="156" t="s">
        <v>382</v>
      </c>
      <c r="F87" s="125" t="s">
        <v>425</v>
      </c>
    </row>
    <row r="88" spans="1:7">
      <c r="A88" s="24" t="s">
        <v>634</v>
      </c>
      <c r="B88" s="156" t="s">
        <v>382</v>
      </c>
      <c r="C88" s="156" t="s">
        <v>382</v>
      </c>
      <c r="D88" s="156" t="s">
        <v>382</v>
      </c>
      <c r="E88" s="358">
        <v>100</v>
      </c>
      <c r="F88" s="125" t="s">
        <v>425</v>
      </c>
    </row>
    <row r="89" spans="1:7">
      <c r="A89" s="24" t="s">
        <v>635</v>
      </c>
      <c r="B89" s="156" t="s">
        <v>382</v>
      </c>
      <c r="C89" s="156" t="s">
        <v>382</v>
      </c>
      <c r="D89" s="156" t="s">
        <v>382</v>
      </c>
      <c r="E89" s="358">
        <v>34</v>
      </c>
      <c r="F89" s="125" t="s">
        <v>425</v>
      </c>
    </row>
    <row r="90" spans="1:7">
      <c r="A90" s="24" t="s">
        <v>251</v>
      </c>
      <c r="B90" s="358">
        <v>4</v>
      </c>
      <c r="C90" s="358">
        <v>0</v>
      </c>
      <c r="D90" s="156" t="s">
        <v>382</v>
      </c>
      <c r="E90" s="358">
        <v>22</v>
      </c>
      <c r="F90" s="123" t="s">
        <v>217</v>
      </c>
    </row>
    <row r="91" spans="1:7">
      <c r="A91" s="54"/>
      <c r="B91" s="357"/>
      <c r="C91" s="357"/>
      <c r="D91" s="357"/>
      <c r="E91" s="74"/>
    </row>
    <row r="92" spans="1:7">
      <c r="A92" s="1334" t="s">
        <v>491</v>
      </c>
      <c r="B92" s="1334"/>
      <c r="C92" s="1334"/>
      <c r="D92" s="1334"/>
      <c r="E92" s="1334"/>
    </row>
    <row r="93" spans="1:7">
      <c r="A93" s="27" t="s">
        <v>1061</v>
      </c>
      <c r="B93" s="23" t="s">
        <v>369</v>
      </c>
      <c r="C93" s="23" t="s">
        <v>499</v>
      </c>
      <c r="D93" s="23" t="s">
        <v>366</v>
      </c>
      <c r="E93" s="23" t="s">
        <v>580</v>
      </c>
    </row>
    <row r="94" spans="1:7">
      <c r="A94" s="24" t="s">
        <v>443</v>
      </c>
      <c r="B94" s="156" t="s">
        <v>382</v>
      </c>
      <c r="C94" s="156" t="s">
        <v>513</v>
      </c>
      <c r="D94" s="358">
        <v>1239</v>
      </c>
      <c r="E94" s="156" t="s">
        <v>513</v>
      </c>
      <c r="F94" s="124" t="s">
        <v>856</v>
      </c>
    </row>
    <row r="95" spans="1:7">
      <c r="A95" s="24" t="s">
        <v>424</v>
      </c>
      <c r="B95" s="156" t="s">
        <v>513</v>
      </c>
      <c r="C95" s="358">
        <v>14487</v>
      </c>
      <c r="D95" s="358">
        <v>1441</v>
      </c>
      <c r="E95" s="358">
        <v>15052</v>
      </c>
      <c r="F95" s="124" t="s">
        <v>856</v>
      </c>
    </row>
    <row r="96" spans="1:7">
      <c r="A96" s="24" t="s">
        <v>486</v>
      </c>
      <c r="B96" s="358">
        <v>4290</v>
      </c>
      <c r="C96" s="358">
        <v>1728</v>
      </c>
      <c r="D96" s="358">
        <v>2342</v>
      </c>
      <c r="E96" s="358">
        <v>2709</v>
      </c>
      <c r="F96" s="124" t="s">
        <v>856</v>
      </c>
      <c r="G96" s="349"/>
    </row>
    <row r="97" spans="1:6">
      <c r="A97" s="145" t="s">
        <v>853</v>
      </c>
      <c r="B97" s="358">
        <v>1498</v>
      </c>
      <c r="C97" s="358">
        <v>13024</v>
      </c>
      <c r="D97" s="156" t="s">
        <v>513</v>
      </c>
      <c r="E97" s="156" t="s">
        <v>513</v>
      </c>
      <c r="F97" s="124" t="s">
        <v>856</v>
      </c>
    </row>
    <row r="98" spans="1:6">
      <c r="A98" s="24" t="s">
        <v>216</v>
      </c>
      <c r="B98" s="156" t="s">
        <v>513</v>
      </c>
      <c r="C98" s="156" t="s">
        <v>513</v>
      </c>
      <c r="D98" s="156" t="s">
        <v>513</v>
      </c>
      <c r="E98" s="358">
        <v>68582</v>
      </c>
      <c r="F98" s="124" t="s">
        <v>856</v>
      </c>
    </row>
    <row r="99" spans="1:6">
      <c r="A99" s="24" t="s">
        <v>485</v>
      </c>
      <c r="B99" s="156" t="s">
        <v>382</v>
      </c>
      <c r="C99" s="358">
        <v>286</v>
      </c>
      <c r="D99" s="358">
        <v>307</v>
      </c>
      <c r="E99" s="156" t="s">
        <v>382</v>
      </c>
      <c r="F99" s="124" t="s">
        <v>856</v>
      </c>
    </row>
    <row r="100" spans="1:6">
      <c r="A100" s="24" t="s">
        <v>736</v>
      </c>
      <c r="B100" s="358">
        <v>289</v>
      </c>
      <c r="C100" s="358">
        <v>636</v>
      </c>
      <c r="D100" s="358">
        <v>922</v>
      </c>
      <c r="E100" s="358">
        <v>662</v>
      </c>
      <c r="F100" s="127" t="s">
        <v>856</v>
      </c>
    </row>
    <row r="101" spans="1:6">
      <c r="A101" s="145" t="s">
        <v>209</v>
      </c>
      <c r="B101" s="156" t="s">
        <v>382</v>
      </c>
      <c r="C101" s="358">
        <v>39</v>
      </c>
      <c r="D101" s="156" t="s">
        <v>382</v>
      </c>
      <c r="E101" s="156" t="s">
        <v>382</v>
      </c>
      <c r="F101" s="127" t="s">
        <v>167</v>
      </c>
    </row>
    <row r="102" spans="1:6">
      <c r="A102" s="128" t="s">
        <v>843</v>
      </c>
      <c r="B102" s="358">
        <v>451</v>
      </c>
      <c r="C102" s="358">
        <v>618</v>
      </c>
      <c r="D102" s="358">
        <v>168</v>
      </c>
      <c r="E102" s="156" t="s">
        <v>382</v>
      </c>
      <c r="F102" s="126" t="s">
        <v>1054</v>
      </c>
    </row>
    <row r="103" spans="1:6">
      <c r="A103" s="129" t="s">
        <v>464</v>
      </c>
      <c r="B103" s="358">
        <v>81</v>
      </c>
      <c r="C103" s="358">
        <v>210</v>
      </c>
      <c r="D103" s="358">
        <v>100</v>
      </c>
      <c r="E103" s="156" t="s">
        <v>382</v>
      </c>
      <c r="F103" s="126" t="s">
        <v>1053</v>
      </c>
    </row>
    <row r="104" spans="1:6">
      <c r="A104" s="24" t="s">
        <v>428</v>
      </c>
      <c r="B104" s="156" t="s">
        <v>382</v>
      </c>
      <c r="C104" s="156" t="s">
        <v>382</v>
      </c>
      <c r="D104" s="156" t="s">
        <v>382</v>
      </c>
      <c r="E104" s="358">
        <v>247</v>
      </c>
      <c r="F104" s="125" t="s">
        <v>425</v>
      </c>
    </row>
    <row r="105" spans="1:6">
      <c r="A105" s="10" t="s">
        <v>427</v>
      </c>
      <c r="B105" s="156" t="s">
        <v>382</v>
      </c>
      <c r="C105" s="358">
        <v>243</v>
      </c>
      <c r="D105" s="156" t="s">
        <v>382</v>
      </c>
      <c r="E105" s="156" t="s">
        <v>382</v>
      </c>
      <c r="F105" s="125" t="s">
        <v>425</v>
      </c>
    </row>
    <row r="106" spans="1:6">
      <c r="A106" s="24" t="s">
        <v>634</v>
      </c>
      <c r="B106" s="156" t="s">
        <v>382</v>
      </c>
      <c r="C106" s="156" t="s">
        <v>382</v>
      </c>
      <c r="D106" s="156" t="s">
        <v>382</v>
      </c>
      <c r="E106" s="358">
        <v>147</v>
      </c>
      <c r="F106" s="125" t="s">
        <v>425</v>
      </c>
    </row>
    <row r="107" spans="1:6">
      <c r="A107" s="24" t="s">
        <v>635</v>
      </c>
      <c r="B107" s="156" t="s">
        <v>382</v>
      </c>
      <c r="C107" s="156" t="s">
        <v>382</v>
      </c>
      <c r="D107" s="156" t="s">
        <v>382</v>
      </c>
      <c r="E107" s="358">
        <v>31</v>
      </c>
      <c r="F107" s="125" t="s">
        <v>425</v>
      </c>
    </row>
    <row r="108" spans="1:6">
      <c r="A108" s="24" t="s">
        <v>251</v>
      </c>
      <c r="B108" s="358">
        <v>13</v>
      </c>
      <c r="C108" s="358">
        <v>77</v>
      </c>
      <c r="D108" s="156" t="s">
        <v>382</v>
      </c>
      <c r="E108" s="358">
        <v>928</v>
      </c>
      <c r="F108" s="123" t="s">
        <v>217</v>
      </c>
    </row>
    <row r="109" spans="1:6">
      <c r="A109" s="54"/>
      <c r="B109" s="357"/>
      <c r="C109" s="357"/>
      <c r="D109" s="357"/>
      <c r="E109" s="74"/>
    </row>
    <row r="110" spans="1:6">
      <c r="A110" s="1334" t="s">
        <v>492</v>
      </c>
      <c r="B110" s="1334"/>
      <c r="C110" s="1334"/>
      <c r="D110" s="1334"/>
      <c r="E110" s="1334"/>
    </row>
    <row r="111" spans="1:6">
      <c r="A111" s="27" t="s">
        <v>1061</v>
      </c>
      <c r="B111" s="23" t="s">
        <v>369</v>
      </c>
      <c r="C111" s="23" t="s">
        <v>499</v>
      </c>
      <c r="D111" s="23" t="s">
        <v>366</v>
      </c>
      <c r="E111" s="23" t="s">
        <v>580</v>
      </c>
    </row>
    <row r="112" spans="1:6">
      <c r="A112" s="24" t="s">
        <v>443</v>
      </c>
      <c r="B112" s="156" t="s">
        <v>382</v>
      </c>
      <c r="C112" s="156" t="s">
        <v>513</v>
      </c>
      <c r="D112" s="358">
        <v>1290</v>
      </c>
      <c r="E112" s="156" t="s">
        <v>513</v>
      </c>
      <c r="F112" s="124" t="s">
        <v>856</v>
      </c>
    </row>
    <row r="113" spans="1:7">
      <c r="A113" s="24" t="s">
        <v>424</v>
      </c>
      <c r="B113" s="156" t="s">
        <v>513</v>
      </c>
      <c r="C113" s="358">
        <v>13317</v>
      </c>
      <c r="D113" s="358">
        <v>1628</v>
      </c>
      <c r="E113" s="358">
        <v>43654</v>
      </c>
      <c r="F113" s="124" t="s">
        <v>856</v>
      </c>
    </row>
    <row r="114" spans="1:7">
      <c r="A114" s="24" t="s">
        <v>486</v>
      </c>
      <c r="B114" s="358">
        <v>4170</v>
      </c>
      <c r="C114" s="358">
        <v>1584</v>
      </c>
      <c r="D114" s="358">
        <v>2030</v>
      </c>
      <c r="E114" s="358">
        <v>2477</v>
      </c>
      <c r="F114" s="124" t="s">
        <v>856</v>
      </c>
      <c r="G114" s="349"/>
    </row>
    <row r="115" spans="1:7">
      <c r="A115" s="145" t="s">
        <v>853</v>
      </c>
      <c r="B115" s="358">
        <v>1501</v>
      </c>
      <c r="C115" s="358">
        <v>13685</v>
      </c>
      <c r="D115" s="156" t="s">
        <v>513</v>
      </c>
      <c r="E115" s="156" t="s">
        <v>513</v>
      </c>
      <c r="F115" s="124" t="s">
        <v>856</v>
      </c>
    </row>
    <row r="116" spans="1:7">
      <c r="A116" s="24" t="s">
        <v>216</v>
      </c>
      <c r="B116" s="156" t="s">
        <v>513</v>
      </c>
      <c r="C116" s="156" t="s">
        <v>513</v>
      </c>
      <c r="D116" s="156" t="s">
        <v>513</v>
      </c>
      <c r="E116" s="358">
        <v>81979</v>
      </c>
      <c r="F116" s="124" t="s">
        <v>856</v>
      </c>
    </row>
    <row r="117" spans="1:7">
      <c r="A117" s="24" t="s">
        <v>485</v>
      </c>
      <c r="B117" s="156" t="s">
        <v>382</v>
      </c>
      <c r="C117" s="358">
        <v>356</v>
      </c>
      <c r="D117" s="358">
        <v>374</v>
      </c>
      <c r="E117" s="156" t="s">
        <v>382</v>
      </c>
      <c r="F117" s="124" t="s">
        <v>856</v>
      </c>
    </row>
    <row r="118" spans="1:7">
      <c r="A118" s="24" t="s">
        <v>736</v>
      </c>
      <c r="B118" s="358">
        <v>158</v>
      </c>
      <c r="C118" s="358">
        <v>503</v>
      </c>
      <c r="D118" s="358">
        <v>789</v>
      </c>
      <c r="E118" s="358">
        <v>877</v>
      </c>
      <c r="F118" s="127" t="s">
        <v>856</v>
      </c>
    </row>
    <row r="119" spans="1:7">
      <c r="A119" s="145" t="s">
        <v>209</v>
      </c>
      <c r="B119" s="156" t="s">
        <v>382</v>
      </c>
      <c r="C119" s="358">
        <v>15</v>
      </c>
      <c r="D119" s="156" t="s">
        <v>382</v>
      </c>
      <c r="E119" s="156" t="s">
        <v>382</v>
      </c>
      <c r="F119" s="127" t="s">
        <v>167</v>
      </c>
    </row>
    <row r="120" spans="1:7">
      <c r="A120" s="128" t="s">
        <v>843</v>
      </c>
      <c r="B120" s="358">
        <v>162</v>
      </c>
      <c r="C120" s="358">
        <v>609</v>
      </c>
      <c r="D120" s="358">
        <v>163</v>
      </c>
      <c r="E120" s="156" t="s">
        <v>382</v>
      </c>
      <c r="F120" s="126" t="s">
        <v>1054</v>
      </c>
    </row>
    <row r="121" spans="1:7">
      <c r="A121" s="129" t="s">
        <v>464</v>
      </c>
      <c r="B121" s="358">
        <v>79</v>
      </c>
      <c r="C121" s="358">
        <v>198</v>
      </c>
      <c r="D121" s="358">
        <v>175</v>
      </c>
      <c r="E121" s="156" t="s">
        <v>382</v>
      </c>
      <c r="F121" s="126" t="s">
        <v>1053</v>
      </c>
    </row>
    <row r="122" spans="1:7">
      <c r="A122" s="24" t="s">
        <v>428</v>
      </c>
      <c r="B122" s="156" t="s">
        <v>382</v>
      </c>
      <c r="C122" s="156" t="s">
        <v>382</v>
      </c>
      <c r="D122" s="156" t="s">
        <v>382</v>
      </c>
      <c r="E122" s="358">
        <v>334</v>
      </c>
      <c r="F122" s="125" t="s">
        <v>425</v>
      </c>
    </row>
    <row r="123" spans="1:7">
      <c r="A123" s="10" t="s">
        <v>427</v>
      </c>
      <c r="B123" s="156" t="s">
        <v>382</v>
      </c>
      <c r="C123" s="358">
        <v>253</v>
      </c>
      <c r="D123" s="156" t="s">
        <v>382</v>
      </c>
      <c r="E123" s="156" t="s">
        <v>382</v>
      </c>
      <c r="F123" s="125" t="s">
        <v>425</v>
      </c>
    </row>
    <row r="124" spans="1:7">
      <c r="A124" s="24" t="s">
        <v>634</v>
      </c>
      <c r="B124" s="156" t="s">
        <v>382</v>
      </c>
      <c r="C124" s="156" t="s">
        <v>382</v>
      </c>
      <c r="D124" s="156" t="s">
        <v>382</v>
      </c>
      <c r="E124" s="358">
        <v>35</v>
      </c>
      <c r="F124" s="125" t="s">
        <v>425</v>
      </c>
    </row>
    <row r="125" spans="1:7">
      <c r="A125" s="24" t="s">
        <v>635</v>
      </c>
      <c r="B125" s="156" t="s">
        <v>382</v>
      </c>
      <c r="C125" s="156" t="s">
        <v>382</v>
      </c>
      <c r="D125" s="156" t="s">
        <v>382</v>
      </c>
      <c r="E125" s="358">
        <v>8</v>
      </c>
      <c r="F125" s="125" t="s">
        <v>425</v>
      </c>
    </row>
    <row r="126" spans="1:7">
      <c r="A126" s="24" t="s">
        <v>251</v>
      </c>
      <c r="B126" s="358">
        <v>15</v>
      </c>
      <c r="C126" s="358">
        <v>33</v>
      </c>
      <c r="D126" s="156" t="s">
        <v>382</v>
      </c>
      <c r="E126" s="358">
        <v>312</v>
      </c>
      <c r="F126" s="123" t="s">
        <v>217</v>
      </c>
    </row>
    <row r="127" spans="1:7">
      <c r="A127" s="54"/>
      <c r="B127" s="357"/>
      <c r="C127" s="357"/>
      <c r="D127" s="357"/>
      <c r="E127" s="74"/>
    </row>
    <row r="128" spans="1:7">
      <c r="A128" s="1334" t="s">
        <v>493</v>
      </c>
      <c r="B128" s="1334"/>
      <c r="C128" s="1334"/>
      <c r="D128" s="1334"/>
      <c r="E128" s="1334"/>
    </row>
    <row r="129" spans="1:7">
      <c r="A129" s="27" t="s">
        <v>1061</v>
      </c>
      <c r="B129" s="23" t="s">
        <v>369</v>
      </c>
      <c r="C129" s="23" t="s">
        <v>499</v>
      </c>
      <c r="D129" s="23" t="s">
        <v>366</v>
      </c>
      <c r="E129" s="23" t="s">
        <v>580</v>
      </c>
    </row>
    <row r="130" spans="1:7">
      <c r="A130" s="24" t="s">
        <v>443</v>
      </c>
      <c r="B130" s="156" t="s">
        <v>382</v>
      </c>
      <c r="C130" s="156" t="s">
        <v>513</v>
      </c>
      <c r="D130" s="358">
        <v>1962</v>
      </c>
      <c r="E130" s="156" t="s">
        <v>513</v>
      </c>
      <c r="F130" s="124" t="s">
        <v>856</v>
      </c>
    </row>
    <row r="131" spans="1:7">
      <c r="A131" s="24" t="s">
        <v>424</v>
      </c>
      <c r="B131" s="156" t="s">
        <v>513</v>
      </c>
      <c r="C131" s="358">
        <v>13457</v>
      </c>
      <c r="D131" s="358">
        <v>3391</v>
      </c>
      <c r="E131" s="358">
        <v>4761</v>
      </c>
      <c r="F131" s="124" t="s">
        <v>856</v>
      </c>
    </row>
    <row r="132" spans="1:7">
      <c r="A132" s="24" t="s">
        <v>486</v>
      </c>
      <c r="B132" s="358">
        <v>4282</v>
      </c>
      <c r="C132" s="358">
        <v>1497</v>
      </c>
      <c r="D132" s="358">
        <v>2484</v>
      </c>
      <c r="E132" s="358">
        <v>2567</v>
      </c>
      <c r="F132" s="124" t="s">
        <v>856</v>
      </c>
      <c r="G132" s="349"/>
    </row>
    <row r="133" spans="1:7">
      <c r="A133" s="145" t="s">
        <v>853</v>
      </c>
      <c r="B133" s="358">
        <v>1768</v>
      </c>
      <c r="C133" s="358">
        <v>14871</v>
      </c>
      <c r="D133" s="156" t="s">
        <v>513</v>
      </c>
      <c r="E133" s="156" t="s">
        <v>513</v>
      </c>
      <c r="F133" s="124" t="s">
        <v>856</v>
      </c>
    </row>
    <row r="134" spans="1:7">
      <c r="A134" s="24" t="s">
        <v>216</v>
      </c>
      <c r="B134" s="156" t="s">
        <v>513</v>
      </c>
      <c r="C134" s="156" t="s">
        <v>513</v>
      </c>
      <c r="D134" s="156" t="s">
        <v>513</v>
      </c>
      <c r="E134" s="358">
        <v>77964</v>
      </c>
      <c r="F134" s="124" t="s">
        <v>856</v>
      </c>
    </row>
    <row r="135" spans="1:7">
      <c r="A135" s="24" t="s">
        <v>485</v>
      </c>
      <c r="B135" s="156" t="s">
        <v>382</v>
      </c>
      <c r="C135" s="358">
        <v>376</v>
      </c>
      <c r="D135" s="358">
        <v>462</v>
      </c>
      <c r="E135" s="156" t="s">
        <v>382</v>
      </c>
      <c r="F135" s="124" t="s">
        <v>856</v>
      </c>
    </row>
    <row r="136" spans="1:7">
      <c r="A136" s="24" t="s">
        <v>736</v>
      </c>
      <c r="B136" s="358">
        <v>23</v>
      </c>
      <c r="C136" s="358">
        <v>222</v>
      </c>
      <c r="D136" s="358">
        <v>7</v>
      </c>
      <c r="E136" s="358">
        <v>17</v>
      </c>
      <c r="F136" s="127" t="s">
        <v>856</v>
      </c>
    </row>
    <row r="137" spans="1:7">
      <c r="A137" s="145" t="s">
        <v>209</v>
      </c>
      <c r="B137" s="156" t="s">
        <v>382</v>
      </c>
      <c r="C137" s="358">
        <v>3</v>
      </c>
      <c r="D137" s="156" t="s">
        <v>382</v>
      </c>
      <c r="E137" s="156" t="s">
        <v>382</v>
      </c>
      <c r="F137" s="127" t="s">
        <v>167</v>
      </c>
    </row>
    <row r="138" spans="1:7">
      <c r="A138" s="128" t="s">
        <v>843</v>
      </c>
      <c r="B138" s="358">
        <v>193</v>
      </c>
      <c r="C138" s="358">
        <v>546</v>
      </c>
      <c r="D138" s="358">
        <v>178</v>
      </c>
      <c r="E138" s="156" t="s">
        <v>382</v>
      </c>
      <c r="F138" s="126" t="s">
        <v>1054</v>
      </c>
    </row>
    <row r="139" spans="1:7">
      <c r="A139" s="129" t="s">
        <v>464</v>
      </c>
      <c r="B139" s="358">
        <v>127</v>
      </c>
      <c r="C139" s="358">
        <v>333</v>
      </c>
      <c r="D139" s="358">
        <v>147</v>
      </c>
      <c r="E139" s="156" t="s">
        <v>382</v>
      </c>
      <c r="F139" s="126" t="s">
        <v>1053</v>
      </c>
    </row>
    <row r="140" spans="1:7">
      <c r="A140" s="24" t="s">
        <v>428</v>
      </c>
      <c r="B140" s="156" t="s">
        <v>382</v>
      </c>
      <c r="C140" s="156" t="s">
        <v>382</v>
      </c>
      <c r="D140" s="156" t="s">
        <v>382</v>
      </c>
      <c r="E140" s="358">
        <v>98</v>
      </c>
      <c r="F140" s="125" t="s">
        <v>425</v>
      </c>
    </row>
    <row r="141" spans="1:7">
      <c r="A141" s="10" t="s">
        <v>427</v>
      </c>
      <c r="B141" s="156" t="s">
        <v>382</v>
      </c>
      <c r="C141" s="358">
        <v>347</v>
      </c>
      <c r="D141" s="156" t="s">
        <v>382</v>
      </c>
      <c r="E141" s="156" t="s">
        <v>382</v>
      </c>
      <c r="F141" s="125" t="s">
        <v>425</v>
      </c>
    </row>
    <row r="142" spans="1:7">
      <c r="A142" s="24" t="s">
        <v>634</v>
      </c>
      <c r="B142" s="156" t="s">
        <v>382</v>
      </c>
      <c r="C142" s="156" t="s">
        <v>382</v>
      </c>
      <c r="D142" s="156" t="s">
        <v>382</v>
      </c>
      <c r="E142" s="358">
        <v>265</v>
      </c>
      <c r="F142" s="125" t="s">
        <v>425</v>
      </c>
    </row>
    <row r="143" spans="1:7">
      <c r="A143" s="24" t="s">
        <v>635</v>
      </c>
      <c r="B143" s="156" t="s">
        <v>382</v>
      </c>
      <c r="C143" s="156" t="s">
        <v>382</v>
      </c>
      <c r="D143" s="156" t="s">
        <v>382</v>
      </c>
      <c r="E143" s="358">
        <v>35</v>
      </c>
      <c r="F143" s="125" t="s">
        <v>425</v>
      </c>
    </row>
    <row r="144" spans="1:7">
      <c r="A144" s="24" t="s">
        <v>251</v>
      </c>
      <c r="B144" s="358">
        <v>13</v>
      </c>
      <c r="C144" s="358">
        <v>30</v>
      </c>
      <c r="D144" s="156" t="s">
        <v>382</v>
      </c>
      <c r="E144" s="358">
        <v>185</v>
      </c>
      <c r="F144" s="123" t="s">
        <v>217</v>
      </c>
    </row>
    <row r="145" spans="1:7">
      <c r="A145" s="54"/>
      <c r="B145" s="357"/>
      <c r="C145" s="357"/>
      <c r="D145" s="357"/>
      <c r="E145" s="74"/>
    </row>
    <row r="146" spans="1:7">
      <c r="A146" s="1334" t="s">
        <v>477</v>
      </c>
      <c r="B146" s="1334"/>
      <c r="C146" s="1334"/>
      <c r="D146" s="1334"/>
      <c r="E146" s="1334"/>
    </row>
    <row r="147" spans="1:7">
      <c r="A147" s="27" t="s">
        <v>1061</v>
      </c>
      <c r="B147" s="23" t="s">
        <v>369</v>
      </c>
      <c r="C147" s="23" t="s">
        <v>499</v>
      </c>
      <c r="D147" s="23" t="s">
        <v>366</v>
      </c>
      <c r="E147" s="23" t="s">
        <v>580</v>
      </c>
    </row>
    <row r="148" spans="1:7">
      <c r="A148" s="24" t="s">
        <v>443</v>
      </c>
      <c r="B148" s="156" t="s">
        <v>382</v>
      </c>
      <c r="C148" s="156" t="s">
        <v>513</v>
      </c>
      <c r="D148" s="358">
        <v>1287</v>
      </c>
      <c r="E148" s="156" t="s">
        <v>513</v>
      </c>
      <c r="F148" s="124" t="s">
        <v>856</v>
      </c>
    </row>
    <row r="149" spans="1:7">
      <c r="A149" s="24" t="s">
        <v>424</v>
      </c>
      <c r="B149" s="156" t="s">
        <v>513</v>
      </c>
      <c r="C149" s="358">
        <v>12816</v>
      </c>
      <c r="D149" s="358">
        <v>1164</v>
      </c>
      <c r="E149" s="358">
        <v>3682</v>
      </c>
      <c r="F149" s="124" t="s">
        <v>856</v>
      </c>
    </row>
    <row r="150" spans="1:7">
      <c r="A150" s="24" t="s">
        <v>486</v>
      </c>
      <c r="B150" s="508">
        <v>5869</v>
      </c>
      <c r="C150" s="508">
        <v>3075</v>
      </c>
      <c r="D150" s="358">
        <v>1747</v>
      </c>
      <c r="E150" s="358">
        <v>2400</v>
      </c>
      <c r="F150" s="124" t="s">
        <v>856</v>
      </c>
      <c r="G150" s="349"/>
    </row>
    <row r="151" spans="1:7">
      <c r="A151" s="145" t="s">
        <v>853</v>
      </c>
      <c r="B151" s="358">
        <v>1728</v>
      </c>
      <c r="C151" s="358">
        <v>14862</v>
      </c>
      <c r="D151" s="156" t="s">
        <v>513</v>
      </c>
      <c r="E151" s="156" t="s">
        <v>513</v>
      </c>
      <c r="F151" s="124" t="s">
        <v>856</v>
      </c>
    </row>
    <row r="152" spans="1:7">
      <c r="A152" s="24" t="s">
        <v>216</v>
      </c>
      <c r="B152" s="156" t="s">
        <v>513</v>
      </c>
      <c r="C152" s="156" t="s">
        <v>513</v>
      </c>
      <c r="D152" s="156" t="s">
        <v>513</v>
      </c>
      <c r="E152" s="358">
        <v>70558</v>
      </c>
      <c r="F152" s="124" t="s">
        <v>856</v>
      </c>
    </row>
    <row r="153" spans="1:7">
      <c r="A153" s="24" t="s">
        <v>485</v>
      </c>
      <c r="B153" s="156" t="s">
        <v>382</v>
      </c>
      <c r="C153" s="358">
        <v>712</v>
      </c>
      <c r="D153" s="358">
        <v>399</v>
      </c>
      <c r="E153" s="156" t="s">
        <v>382</v>
      </c>
      <c r="F153" s="124" t="s">
        <v>856</v>
      </c>
    </row>
    <row r="154" spans="1:7">
      <c r="A154" s="24" t="s">
        <v>736</v>
      </c>
      <c r="B154" s="358">
        <v>238</v>
      </c>
      <c r="C154" s="358">
        <v>751</v>
      </c>
      <c r="D154" s="358">
        <v>632</v>
      </c>
      <c r="E154" s="358">
        <v>721</v>
      </c>
      <c r="F154" s="127" t="s">
        <v>856</v>
      </c>
    </row>
    <row r="155" spans="1:7">
      <c r="A155" s="145" t="s">
        <v>209</v>
      </c>
      <c r="B155" s="156" t="s">
        <v>382</v>
      </c>
      <c r="C155" s="358">
        <v>32</v>
      </c>
      <c r="D155" s="156" t="s">
        <v>382</v>
      </c>
      <c r="E155" s="156" t="s">
        <v>382</v>
      </c>
      <c r="F155" s="127" t="s">
        <v>167</v>
      </c>
    </row>
    <row r="156" spans="1:7">
      <c r="A156" s="128" t="s">
        <v>843</v>
      </c>
      <c r="B156" s="358">
        <v>221</v>
      </c>
      <c r="C156" s="358">
        <v>420</v>
      </c>
      <c r="D156" s="358">
        <v>196</v>
      </c>
      <c r="E156" s="156" t="s">
        <v>382</v>
      </c>
      <c r="F156" s="126" t="s">
        <v>1054</v>
      </c>
    </row>
    <row r="157" spans="1:7">
      <c r="A157" s="129" t="s">
        <v>464</v>
      </c>
      <c r="B157" s="358">
        <v>95</v>
      </c>
      <c r="C157" s="358">
        <v>161</v>
      </c>
      <c r="D157" s="358">
        <v>196</v>
      </c>
      <c r="E157" s="156" t="s">
        <v>382</v>
      </c>
      <c r="F157" s="126" t="s">
        <v>1053</v>
      </c>
    </row>
    <row r="158" spans="1:7">
      <c r="A158" s="24" t="s">
        <v>428</v>
      </c>
      <c r="B158" s="156" t="s">
        <v>382</v>
      </c>
      <c r="C158" s="156" t="s">
        <v>382</v>
      </c>
      <c r="D158" s="156" t="s">
        <v>382</v>
      </c>
      <c r="E158" s="358">
        <v>392</v>
      </c>
      <c r="F158" s="125" t="s">
        <v>425</v>
      </c>
    </row>
    <row r="159" spans="1:7">
      <c r="A159" s="10" t="s">
        <v>427</v>
      </c>
      <c r="B159" s="156" t="s">
        <v>382</v>
      </c>
      <c r="C159" s="358">
        <v>237</v>
      </c>
      <c r="D159" s="156" t="s">
        <v>382</v>
      </c>
      <c r="E159" s="156" t="s">
        <v>382</v>
      </c>
      <c r="F159" s="125" t="s">
        <v>425</v>
      </c>
    </row>
    <row r="160" spans="1:7">
      <c r="A160" s="24" t="s">
        <v>634</v>
      </c>
      <c r="B160" s="156" t="s">
        <v>382</v>
      </c>
      <c r="C160" s="156" t="s">
        <v>382</v>
      </c>
      <c r="D160" s="156" t="s">
        <v>382</v>
      </c>
      <c r="E160" s="358">
        <v>437</v>
      </c>
      <c r="F160" s="125" t="s">
        <v>425</v>
      </c>
    </row>
    <row r="161" spans="1:7">
      <c r="A161" s="24" t="s">
        <v>635</v>
      </c>
      <c r="B161" s="156" t="s">
        <v>382</v>
      </c>
      <c r="C161" s="156" t="s">
        <v>382</v>
      </c>
      <c r="D161" s="156" t="s">
        <v>382</v>
      </c>
      <c r="E161" s="358">
        <v>27</v>
      </c>
      <c r="F161" s="125" t="s">
        <v>425</v>
      </c>
    </row>
    <row r="162" spans="1:7">
      <c r="A162" s="24" t="s">
        <v>251</v>
      </c>
      <c r="B162" s="358">
        <v>5</v>
      </c>
      <c r="C162" s="358">
        <v>2</v>
      </c>
      <c r="D162" s="156" t="s">
        <v>382</v>
      </c>
      <c r="E162" s="358">
        <v>102</v>
      </c>
      <c r="F162" s="123" t="s">
        <v>217</v>
      </c>
    </row>
    <row r="163" spans="1:7">
      <c r="A163" s="54"/>
      <c r="B163" s="357"/>
      <c r="C163" s="357"/>
      <c r="D163" s="357"/>
      <c r="E163" s="74"/>
    </row>
    <row r="164" spans="1:7">
      <c r="A164" s="1334" t="s">
        <v>478</v>
      </c>
      <c r="B164" s="1334"/>
      <c r="C164" s="1334"/>
      <c r="D164" s="1334"/>
      <c r="E164" s="1334"/>
    </row>
    <row r="165" spans="1:7">
      <c r="A165" s="27" t="s">
        <v>1061</v>
      </c>
      <c r="B165" s="23" t="s">
        <v>369</v>
      </c>
      <c r="C165" s="23" t="s">
        <v>499</v>
      </c>
      <c r="D165" s="23" t="s">
        <v>366</v>
      </c>
      <c r="E165" s="23" t="s">
        <v>580</v>
      </c>
    </row>
    <row r="166" spans="1:7">
      <c r="A166" s="24" t="s">
        <v>443</v>
      </c>
      <c r="B166" s="156" t="s">
        <v>382</v>
      </c>
      <c r="C166" s="156" t="s">
        <v>513</v>
      </c>
      <c r="D166" s="358">
        <v>1315</v>
      </c>
      <c r="E166" s="156" t="s">
        <v>513</v>
      </c>
      <c r="F166" s="124" t="s">
        <v>856</v>
      </c>
    </row>
    <row r="167" spans="1:7">
      <c r="A167" s="24" t="s">
        <v>424</v>
      </c>
      <c r="B167" s="156" t="s">
        <v>513</v>
      </c>
      <c r="C167" s="358">
        <v>12706</v>
      </c>
      <c r="D167" s="358">
        <v>1274</v>
      </c>
      <c r="E167" s="358">
        <v>1426</v>
      </c>
      <c r="F167" s="124" t="s">
        <v>856</v>
      </c>
    </row>
    <row r="168" spans="1:7">
      <c r="A168" s="24" t="s">
        <v>486</v>
      </c>
      <c r="B168" s="508">
        <v>5869</v>
      </c>
      <c r="C168" s="508">
        <v>3075</v>
      </c>
      <c r="D168" s="358">
        <v>1665</v>
      </c>
      <c r="E168" s="358">
        <v>2432</v>
      </c>
      <c r="F168" s="124" t="s">
        <v>856</v>
      </c>
      <c r="G168" s="349"/>
    </row>
    <row r="169" spans="1:7">
      <c r="A169" s="145" t="s">
        <v>853</v>
      </c>
      <c r="B169" s="358">
        <v>1705</v>
      </c>
      <c r="C169" s="358">
        <v>14875</v>
      </c>
      <c r="D169" s="156" t="s">
        <v>513</v>
      </c>
      <c r="E169" s="156" t="s">
        <v>513</v>
      </c>
      <c r="F169" s="124" t="s">
        <v>856</v>
      </c>
    </row>
    <row r="170" spans="1:7">
      <c r="A170" s="24" t="s">
        <v>216</v>
      </c>
      <c r="B170" s="156" t="s">
        <v>513</v>
      </c>
      <c r="C170" s="156" t="s">
        <v>513</v>
      </c>
      <c r="D170" s="156" t="s">
        <v>513</v>
      </c>
      <c r="E170" s="358">
        <v>67784</v>
      </c>
      <c r="F170" s="124" t="s">
        <v>856</v>
      </c>
    </row>
    <row r="171" spans="1:7">
      <c r="A171" s="24" t="s">
        <v>485</v>
      </c>
      <c r="B171" s="156" t="s">
        <v>382</v>
      </c>
      <c r="C171" s="358">
        <v>354</v>
      </c>
      <c r="D171" s="358">
        <v>376</v>
      </c>
      <c r="E171" s="156" t="s">
        <v>382</v>
      </c>
      <c r="F171" s="124" t="s">
        <v>856</v>
      </c>
    </row>
    <row r="172" spans="1:7">
      <c r="A172" s="24" t="s">
        <v>736</v>
      </c>
      <c r="B172" s="358">
        <v>146</v>
      </c>
      <c r="C172" s="358">
        <v>435</v>
      </c>
      <c r="D172" s="358">
        <v>397</v>
      </c>
      <c r="E172" s="358">
        <v>556</v>
      </c>
      <c r="F172" s="127" t="s">
        <v>856</v>
      </c>
    </row>
    <row r="173" spans="1:7">
      <c r="A173" s="145" t="s">
        <v>209</v>
      </c>
      <c r="B173" s="156" t="s">
        <v>382</v>
      </c>
      <c r="C173" s="358">
        <v>11</v>
      </c>
      <c r="D173" s="156" t="s">
        <v>382</v>
      </c>
      <c r="E173" s="156" t="s">
        <v>382</v>
      </c>
      <c r="F173" s="127" t="s">
        <v>167</v>
      </c>
    </row>
    <row r="174" spans="1:7">
      <c r="A174" s="128" t="s">
        <v>843</v>
      </c>
      <c r="B174" s="358">
        <v>176</v>
      </c>
      <c r="C174" s="358">
        <v>582</v>
      </c>
      <c r="D174" s="358">
        <v>210</v>
      </c>
      <c r="E174" s="156" t="s">
        <v>382</v>
      </c>
      <c r="F174" s="126" t="s">
        <v>1054</v>
      </c>
    </row>
    <row r="175" spans="1:7">
      <c r="A175" s="129" t="s">
        <v>464</v>
      </c>
      <c r="B175" s="358">
        <v>60</v>
      </c>
      <c r="C175" s="358">
        <v>157</v>
      </c>
      <c r="D175" s="358">
        <v>160</v>
      </c>
      <c r="E175" s="156" t="s">
        <v>382</v>
      </c>
      <c r="F175" s="126" t="s">
        <v>1053</v>
      </c>
    </row>
    <row r="176" spans="1:7">
      <c r="A176" s="24" t="s">
        <v>428</v>
      </c>
      <c r="B176" s="156" t="s">
        <v>382</v>
      </c>
      <c r="C176" s="156" t="s">
        <v>382</v>
      </c>
      <c r="D176" s="156" t="s">
        <v>382</v>
      </c>
      <c r="E176" s="358">
        <v>601</v>
      </c>
      <c r="F176" s="125" t="s">
        <v>425</v>
      </c>
    </row>
    <row r="177" spans="1:7">
      <c r="A177" s="10" t="s">
        <v>427</v>
      </c>
      <c r="B177" s="156" t="s">
        <v>382</v>
      </c>
      <c r="C177" s="358">
        <v>233</v>
      </c>
      <c r="D177" s="156" t="s">
        <v>382</v>
      </c>
      <c r="E177" s="156" t="s">
        <v>382</v>
      </c>
      <c r="F177" s="125" t="s">
        <v>425</v>
      </c>
    </row>
    <row r="178" spans="1:7">
      <c r="A178" s="24" t="s">
        <v>634</v>
      </c>
      <c r="B178" s="156" t="s">
        <v>382</v>
      </c>
      <c r="C178" s="156" t="s">
        <v>382</v>
      </c>
      <c r="D178" s="156" t="s">
        <v>382</v>
      </c>
      <c r="E178" s="358">
        <v>168</v>
      </c>
      <c r="F178" s="125" t="s">
        <v>425</v>
      </c>
    </row>
    <row r="179" spans="1:7">
      <c r="A179" s="24" t="s">
        <v>635</v>
      </c>
      <c r="B179" s="156" t="s">
        <v>382</v>
      </c>
      <c r="C179" s="156" t="s">
        <v>382</v>
      </c>
      <c r="D179" s="156" t="s">
        <v>382</v>
      </c>
      <c r="E179" s="358">
        <v>11</v>
      </c>
      <c r="F179" s="125" t="s">
        <v>425</v>
      </c>
    </row>
    <row r="180" spans="1:7">
      <c r="A180" s="24" t="s">
        <v>251</v>
      </c>
      <c r="B180" s="358">
        <v>15</v>
      </c>
      <c r="C180" s="358">
        <v>4</v>
      </c>
      <c r="D180" s="156" t="s">
        <v>382</v>
      </c>
      <c r="E180" s="358">
        <v>185</v>
      </c>
      <c r="F180" s="123" t="s">
        <v>217</v>
      </c>
    </row>
    <row r="181" spans="1:7">
      <c r="A181" s="54"/>
      <c r="B181" s="357"/>
      <c r="C181" s="357"/>
      <c r="D181" s="357"/>
      <c r="E181" s="74"/>
    </row>
    <row r="182" spans="1:7">
      <c r="A182" s="1334" t="s">
        <v>479</v>
      </c>
      <c r="B182" s="1334"/>
      <c r="C182" s="1334"/>
      <c r="D182" s="1334"/>
      <c r="E182" s="1334"/>
    </row>
    <row r="183" spans="1:7">
      <c r="A183" s="27" t="s">
        <v>1061</v>
      </c>
      <c r="B183" s="23" t="s">
        <v>369</v>
      </c>
      <c r="C183" s="23" t="s">
        <v>499</v>
      </c>
      <c r="D183" s="23" t="s">
        <v>366</v>
      </c>
      <c r="E183" s="23" t="s">
        <v>580</v>
      </c>
    </row>
    <row r="184" spans="1:7">
      <c r="A184" s="24" t="s">
        <v>443</v>
      </c>
      <c r="B184" s="156" t="s">
        <v>382</v>
      </c>
      <c r="C184" s="156" t="s">
        <v>513</v>
      </c>
      <c r="D184" s="358">
        <v>1298</v>
      </c>
      <c r="E184" s="156" t="s">
        <v>513</v>
      </c>
      <c r="F184" s="124" t="s">
        <v>856</v>
      </c>
    </row>
    <row r="185" spans="1:7">
      <c r="A185" s="24" t="s">
        <v>424</v>
      </c>
      <c r="B185" s="156" t="s">
        <v>513</v>
      </c>
      <c r="C185" s="358">
        <v>12224</v>
      </c>
      <c r="D185" s="358">
        <v>1508</v>
      </c>
      <c r="E185" s="358">
        <v>1525</v>
      </c>
      <c r="F185" s="124" t="s">
        <v>856</v>
      </c>
    </row>
    <row r="186" spans="1:7">
      <c r="A186" s="24" t="s">
        <v>486</v>
      </c>
      <c r="B186" s="508">
        <v>5869</v>
      </c>
      <c r="C186" s="508">
        <v>3075</v>
      </c>
      <c r="D186" s="358">
        <v>2212</v>
      </c>
      <c r="E186" s="358">
        <v>2880</v>
      </c>
      <c r="F186" s="124" t="s">
        <v>856</v>
      </c>
      <c r="G186" s="349"/>
    </row>
    <row r="187" spans="1:7">
      <c r="A187" s="145" t="s">
        <v>853</v>
      </c>
      <c r="B187" s="358">
        <v>1728</v>
      </c>
      <c r="C187" s="358">
        <v>14918</v>
      </c>
      <c r="D187" s="156" t="s">
        <v>513</v>
      </c>
      <c r="E187" s="156" t="s">
        <v>513</v>
      </c>
      <c r="F187" s="124" t="s">
        <v>856</v>
      </c>
    </row>
    <row r="188" spans="1:7">
      <c r="A188" s="24" t="s">
        <v>216</v>
      </c>
      <c r="B188" s="156" t="s">
        <v>513</v>
      </c>
      <c r="C188" s="156" t="s">
        <v>513</v>
      </c>
      <c r="D188" s="156" t="s">
        <v>513</v>
      </c>
      <c r="E188" s="358">
        <v>73067</v>
      </c>
      <c r="F188" s="124" t="s">
        <v>856</v>
      </c>
    </row>
    <row r="189" spans="1:7">
      <c r="A189" s="24" t="s">
        <v>485</v>
      </c>
      <c r="B189" s="156" t="s">
        <v>382</v>
      </c>
      <c r="C189" s="358">
        <v>439</v>
      </c>
      <c r="D189" s="358">
        <v>293</v>
      </c>
      <c r="E189" s="156" t="s">
        <v>382</v>
      </c>
      <c r="F189" s="124" t="s">
        <v>856</v>
      </c>
    </row>
    <row r="190" spans="1:7">
      <c r="A190" s="24" t="s">
        <v>736</v>
      </c>
      <c r="B190" s="358">
        <v>187</v>
      </c>
      <c r="C190" s="358">
        <v>631</v>
      </c>
      <c r="D190" s="358">
        <v>1359</v>
      </c>
      <c r="E190" s="358">
        <v>1463</v>
      </c>
      <c r="F190" s="127" t="s">
        <v>856</v>
      </c>
    </row>
    <row r="191" spans="1:7">
      <c r="A191" s="145" t="s">
        <v>209</v>
      </c>
      <c r="B191" s="156" t="s">
        <v>382</v>
      </c>
      <c r="C191" s="358">
        <v>14</v>
      </c>
      <c r="D191" s="156" t="s">
        <v>382</v>
      </c>
      <c r="E191" s="156" t="s">
        <v>382</v>
      </c>
      <c r="F191" s="127" t="s">
        <v>167</v>
      </c>
    </row>
    <row r="192" spans="1:7">
      <c r="A192" s="128" t="s">
        <v>843</v>
      </c>
      <c r="B192" s="358">
        <v>245</v>
      </c>
      <c r="C192" s="358">
        <v>694</v>
      </c>
      <c r="D192" s="358">
        <v>303</v>
      </c>
      <c r="E192" s="156" t="s">
        <v>382</v>
      </c>
      <c r="F192" s="126" t="s">
        <v>1054</v>
      </c>
    </row>
    <row r="193" spans="1:7">
      <c r="A193" s="129" t="s">
        <v>464</v>
      </c>
      <c r="B193" s="358">
        <v>71</v>
      </c>
      <c r="C193" s="358">
        <v>144</v>
      </c>
      <c r="D193" s="358">
        <v>169</v>
      </c>
      <c r="E193" s="156" t="s">
        <v>382</v>
      </c>
      <c r="F193" s="126" t="s">
        <v>1053</v>
      </c>
    </row>
    <row r="194" spans="1:7">
      <c r="A194" s="24" t="s">
        <v>428</v>
      </c>
      <c r="B194" s="156" t="s">
        <v>382</v>
      </c>
      <c r="C194" s="156" t="s">
        <v>382</v>
      </c>
      <c r="D194" s="156" t="s">
        <v>382</v>
      </c>
      <c r="E194" s="358">
        <v>397</v>
      </c>
      <c r="F194" s="125" t="s">
        <v>425</v>
      </c>
    </row>
    <row r="195" spans="1:7">
      <c r="A195" s="10" t="s">
        <v>427</v>
      </c>
      <c r="B195" s="156" t="s">
        <v>382</v>
      </c>
      <c r="C195" s="358">
        <v>270</v>
      </c>
      <c r="D195" s="156" t="s">
        <v>382</v>
      </c>
      <c r="E195" s="156" t="s">
        <v>382</v>
      </c>
      <c r="F195" s="125" t="s">
        <v>425</v>
      </c>
    </row>
    <row r="196" spans="1:7">
      <c r="A196" s="24" t="s">
        <v>634</v>
      </c>
      <c r="B196" s="156" t="s">
        <v>382</v>
      </c>
      <c r="C196" s="156" t="s">
        <v>382</v>
      </c>
      <c r="D196" s="156" t="s">
        <v>382</v>
      </c>
      <c r="E196" s="358">
        <v>131</v>
      </c>
      <c r="F196" s="125" t="s">
        <v>425</v>
      </c>
    </row>
    <row r="197" spans="1:7">
      <c r="A197" s="24" t="s">
        <v>635</v>
      </c>
      <c r="B197" s="156" t="s">
        <v>382</v>
      </c>
      <c r="C197" s="156" t="s">
        <v>382</v>
      </c>
      <c r="D197" s="156" t="s">
        <v>382</v>
      </c>
      <c r="E197" s="358">
        <v>13</v>
      </c>
      <c r="F197" s="125" t="s">
        <v>425</v>
      </c>
    </row>
    <row r="198" spans="1:7">
      <c r="A198" s="24" t="s">
        <v>251</v>
      </c>
      <c r="B198" s="358">
        <v>58</v>
      </c>
      <c r="C198" s="358">
        <v>5</v>
      </c>
      <c r="D198" s="156" t="s">
        <v>382</v>
      </c>
      <c r="E198" s="358">
        <v>151</v>
      </c>
      <c r="F198" s="123" t="s">
        <v>217</v>
      </c>
    </row>
    <row r="199" spans="1:7">
      <c r="A199" s="54"/>
      <c r="B199" s="357"/>
      <c r="C199" s="357"/>
      <c r="D199" s="357"/>
      <c r="E199" s="74"/>
    </row>
    <row r="200" spans="1:7">
      <c r="A200" s="1334" t="s">
        <v>480</v>
      </c>
      <c r="B200" s="1334"/>
      <c r="C200" s="1334"/>
      <c r="D200" s="1334"/>
      <c r="E200" s="1334"/>
    </row>
    <row r="201" spans="1:7">
      <c r="A201" s="27" t="s">
        <v>1061</v>
      </c>
      <c r="B201" s="23" t="s">
        <v>369</v>
      </c>
      <c r="C201" s="23" t="s">
        <v>499</v>
      </c>
      <c r="D201" s="23" t="s">
        <v>366</v>
      </c>
      <c r="E201" s="23" t="s">
        <v>580</v>
      </c>
    </row>
    <row r="202" spans="1:7">
      <c r="A202" s="24" t="s">
        <v>443</v>
      </c>
      <c r="B202" s="156" t="s">
        <v>382</v>
      </c>
      <c r="C202" s="156" t="s">
        <v>513</v>
      </c>
      <c r="D202" s="358">
        <v>1316</v>
      </c>
      <c r="E202" s="156" t="s">
        <v>513</v>
      </c>
      <c r="F202" s="124" t="s">
        <v>856</v>
      </c>
    </row>
    <row r="203" spans="1:7">
      <c r="A203" s="24" t="s">
        <v>424</v>
      </c>
      <c r="B203" s="156" t="s">
        <v>513</v>
      </c>
      <c r="C203" s="358">
        <v>12309</v>
      </c>
      <c r="D203" s="358">
        <v>1508</v>
      </c>
      <c r="E203" s="358">
        <v>2521</v>
      </c>
      <c r="F203" s="124" t="s">
        <v>856</v>
      </c>
    </row>
    <row r="204" spans="1:7">
      <c r="A204" s="24" t="s">
        <v>486</v>
      </c>
      <c r="B204" s="508">
        <v>5869</v>
      </c>
      <c r="C204" s="508">
        <v>3075</v>
      </c>
      <c r="D204" s="358">
        <v>2357</v>
      </c>
      <c r="E204" s="358">
        <v>2522</v>
      </c>
      <c r="F204" s="124" t="s">
        <v>856</v>
      </c>
      <c r="G204" s="349"/>
    </row>
    <row r="205" spans="1:7">
      <c r="A205" s="145" t="s">
        <v>853</v>
      </c>
      <c r="B205" s="358">
        <v>1715</v>
      </c>
      <c r="C205" s="358">
        <v>14834</v>
      </c>
      <c r="D205" s="156" t="s">
        <v>513</v>
      </c>
      <c r="E205" s="156" t="s">
        <v>513</v>
      </c>
      <c r="F205" s="124" t="s">
        <v>856</v>
      </c>
    </row>
    <row r="206" spans="1:7">
      <c r="A206" s="24" t="s">
        <v>216</v>
      </c>
      <c r="B206" s="156" t="s">
        <v>513</v>
      </c>
      <c r="C206" s="156" t="s">
        <v>513</v>
      </c>
      <c r="D206" s="156" t="s">
        <v>513</v>
      </c>
      <c r="E206" s="358">
        <v>73032</v>
      </c>
      <c r="F206" s="124" t="s">
        <v>856</v>
      </c>
    </row>
    <row r="207" spans="1:7">
      <c r="A207" s="24" t="s">
        <v>485</v>
      </c>
      <c r="B207" s="156" t="s">
        <v>382</v>
      </c>
      <c r="C207" s="358">
        <v>562</v>
      </c>
      <c r="D207" s="358">
        <v>553</v>
      </c>
      <c r="E207" s="156" t="s">
        <v>382</v>
      </c>
      <c r="F207" s="124" t="s">
        <v>856</v>
      </c>
    </row>
    <row r="208" spans="1:7">
      <c r="A208" s="24" t="s">
        <v>736</v>
      </c>
      <c r="B208" s="358">
        <f>188+53</f>
        <v>241</v>
      </c>
      <c r="C208" s="358">
        <f>362+751</f>
        <v>1113</v>
      </c>
      <c r="D208" s="358">
        <f>129+1204</f>
        <v>1333</v>
      </c>
      <c r="E208" s="358">
        <f>962+46</f>
        <v>1008</v>
      </c>
      <c r="F208" s="127" t="s">
        <v>856</v>
      </c>
    </row>
    <row r="209" spans="1:6">
      <c r="A209" s="145" t="s">
        <v>209</v>
      </c>
      <c r="B209" s="156" t="s">
        <v>382</v>
      </c>
      <c r="C209" s="358">
        <v>68</v>
      </c>
      <c r="D209" s="156" t="s">
        <v>382</v>
      </c>
      <c r="E209" s="156" t="s">
        <v>382</v>
      </c>
      <c r="F209" s="127" t="s">
        <v>167</v>
      </c>
    </row>
    <row r="210" spans="1:6">
      <c r="A210" s="128" t="s">
        <v>843</v>
      </c>
      <c r="B210" s="358">
        <v>253</v>
      </c>
      <c r="C210" s="358">
        <v>590</v>
      </c>
      <c r="D210" s="358">
        <v>287</v>
      </c>
      <c r="E210" s="156" t="s">
        <v>382</v>
      </c>
      <c r="F210" s="126" t="s">
        <v>1054</v>
      </c>
    </row>
    <row r="211" spans="1:6">
      <c r="A211" s="129" t="s">
        <v>464</v>
      </c>
      <c r="B211" s="358">
        <v>66</v>
      </c>
      <c r="C211" s="358">
        <v>116</v>
      </c>
      <c r="D211" s="358">
        <v>85</v>
      </c>
      <c r="E211" s="156" t="s">
        <v>382</v>
      </c>
      <c r="F211" s="126" t="s">
        <v>1053</v>
      </c>
    </row>
    <row r="212" spans="1:6">
      <c r="A212" s="24" t="s">
        <v>428</v>
      </c>
      <c r="B212" s="156" t="s">
        <v>382</v>
      </c>
      <c r="C212" s="156" t="s">
        <v>382</v>
      </c>
      <c r="D212" s="156" t="s">
        <v>382</v>
      </c>
      <c r="E212" s="358">
        <v>197</v>
      </c>
      <c r="F212" s="125" t="s">
        <v>425</v>
      </c>
    </row>
    <row r="213" spans="1:6">
      <c r="A213" s="10" t="s">
        <v>427</v>
      </c>
      <c r="B213" s="156" t="s">
        <v>382</v>
      </c>
      <c r="C213" s="358">
        <v>174</v>
      </c>
      <c r="D213" s="156" t="s">
        <v>382</v>
      </c>
      <c r="E213" s="156" t="s">
        <v>382</v>
      </c>
      <c r="F213" s="125" t="s">
        <v>425</v>
      </c>
    </row>
    <row r="214" spans="1:6">
      <c r="A214" s="24" t="s">
        <v>634</v>
      </c>
      <c r="B214" s="156" t="s">
        <v>382</v>
      </c>
      <c r="C214" s="156" t="s">
        <v>382</v>
      </c>
      <c r="D214" s="156" t="s">
        <v>382</v>
      </c>
      <c r="E214" s="358">
        <v>48</v>
      </c>
      <c r="F214" s="125" t="s">
        <v>425</v>
      </c>
    </row>
    <row r="215" spans="1:6">
      <c r="A215" s="24" t="s">
        <v>635</v>
      </c>
      <c r="B215" s="156" t="s">
        <v>382</v>
      </c>
      <c r="C215" s="156" t="s">
        <v>382</v>
      </c>
      <c r="D215" s="156" t="s">
        <v>382</v>
      </c>
      <c r="E215" s="358">
        <v>11</v>
      </c>
      <c r="F215" s="125" t="s">
        <v>425</v>
      </c>
    </row>
    <row r="216" spans="1:6">
      <c r="A216" s="24" t="s">
        <v>251</v>
      </c>
      <c r="B216" s="358">
        <v>189</v>
      </c>
      <c r="C216" s="358">
        <v>6</v>
      </c>
      <c r="D216" s="156" t="s">
        <v>382</v>
      </c>
      <c r="E216" s="358">
        <v>125</v>
      </c>
      <c r="F216" s="123" t="s">
        <v>217</v>
      </c>
    </row>
    <row r="217" spans="1:6">
      <c r="A217" s="54"/>
      <c r="B217" s="357"/>
      <c r="C217" s="357"/>
      <c r="D217" s="357"/>
      <c r="E217" s="74"/>
    </row>
  </sheetData>
  <mergeCells count="13">
    <mergeCell ref="A56:E56"/>
    <mergeCell ref="A74:E74"/>
    <mergeCell ref="A1:E1"/>
    <mergeCell ref="A2:E2"/>
    <mergeCell ref="A20:E20"/>
    <mergeCell ref="A38:E38"/>
    <mergeCell ref="A200:E200"/>
    <mergeCell ref="A92:E92"/>
    <mergeCell ref="A110:E110"/>
    <mergeCell ref="A128:E128"/>
    <mergeCell ref="A146:E146"/>
    <mergeCell ref="A164:E164"/>
    <mergeCell ref="A182:E182"/>
  </mergeCells>
  <phoneticPr fontId="11" type="noConversion"/>
  <pageMargins left="0.75" right="0.75" top="1" bottom="1" header="0.5" footer="0.5"/>
  <pageSetup paperSize="9" scale="8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8"/>
  <sheetViews>
    <sheetView workbookViewId="0">
      <selection sqref="A1:D1"/>
    </sheetView>
  </sheetViews>
  <sheetFormatPr defaultColWidth="9" defaultRowHeight="16.5"/>
  <cols>
    <col min="1" max="1" width="9" style="55"/>
    <col min="2" max="2" width="15.25" style="55" customWidth="1"/>
    <col min="3" max="3" width="15.875" style="55" customWidth="1"/>
    <col min="4" max="4" width="15.5" style="55" customWidth="1"/>
    <col min="5" max="5" width="12.875" style="55" customWidth="1"/>
    <col min="6" max="6" width="12.25" style="55" customWidth="1"/>
    <col min="7" max="7" width="13.25" style="55" bestFit="1" customWidth="1"/>
    <col min="8" max="9" width="12.25" style="55" customWidth="1"/>
    <col min="10" max="16384" width="9" style="55"/>
  </cols>
  <sheetData>
    <row r="1" spans="1:6" s="8" customFormat="1" ht="20.25" customHeight="1">
      <c r="A1" s="1344" t="s">
        <v>166</v>
      </c>
      <c r="B1" s="1344"/>
      <c r="C1" s="1344"/>
      <c r="D1" s="1344"/>
      <c r="F1" s="16"/>
    </row>
    <row r="2" spans="1:6" s="8" customFormat="1" ht="20.25" customHeight="1">
      <c r="F2" s="16"/>
    </row>
    <row r="3" spans="1:6" s="14" customFormat="1" ht="20.25" customHeight="1">
      <c r="A3" s="56" t="s">
        <v>310</v>
      </c>
      <c r="C3" s="75"/>
      <c r="F3" s="55"/>
    </row>
    <row r="4" spans="1:6" s="13" customFormat="1" ht="20.25" customHeight="1">
      <c r="A4" s="351" t="s">
        <v>498</v>
      </c>
      <c r="B4" s="351" t="s">
        <v>366</v>
      </c>
    </row>
    <row r="5" spans="1:6" s="13" customFormat="1" ht="20.25" customHeight="1">
      <c r="A5" s="157" t="s">
        <v>514</v>
      </c>
      <c r="B5" s="23">
        <v>1941</v>
      </c>
    </row>
    <row r="6" spans="1:6" s="13" customFormat="1" ht="20.25" customHeight="1">
      <c r="A6" s="157" t="s">
        <v>210</v>
      </c>
      <c r="B6" s="11">
        <v>2096</v>
      </c>
    </row>
    <row r="7" spans="1:6" s="13" customFormat="1" ht="20.25" customHeight="1">
      <c r="A7" s="157" t="s">
        <v>814</v>
      </c>
      <c r="B7" s="11">
        <v>1636</v>
      </c>
    </row>
    <row r="8" spans="1:6" s="13" customFormat="1" ht="20.25" customHeight="1">
      <c r="A8" s="157" t="s">
        <v>815</v>
      </c>
      <c r="B8" s="11">
        <v>1550</v>
      </c>
    </row>
    <row r="9" spans="1:6" s="13" customFormat="1" ht="20.25" customHeight="1">
      <c r="A9" s="157" t="s">
        <v>816</v>
      </c>
      <c r="B9" s="11">
        <v>2085</v>
      </c>
    </row>
    <row r="10" spans="1:6" s="13" customFormat="1" ht="20.25" customHeight="1">
      <c r="A10" s="157" t="s">
        <v>817</v>
      </c>
      <c r="B10" s="11">
        <v>1239</v>
      </c>
    </row>
    <row r="11" spans="1:6" s="13" customFormat="1" ht="20.25" customHeight="1">
      <c r="A11" s="157" t="s">
        <v>405</v>
      </c>
      <c r="B11" s="11">
        <f>'2017總表'!D112</f>
        <v>1290</v>
      </c>
    </row>
    <row r="12" spans="1:6" s="13" customFormat="1" ht="20.25" customHeight="1">
      <c r="A12" s="157" t="s">
        <v>406</v>
      </c>
      <c r="B12" s="11">
        <v>1962</v>
      </c>
    </row>
    <row r="13" spans="1:6" s="13" customFormat="1" ht="20.25" customHeight="1">
      <c r="A13" s="157" t="s">
        <v>407</v>
      </c>
      <c r="B13" s="11">
        <v>1287</v>
      </c>
    </row>
    <row r="14" spans="1:6" s="13" customFormat="1" ht="20.25" customHeight="1">
      <c r="A14" s="157" t="s">
        <v>408</v>
      </c>
      <c r="B14" s="11">
        <v>1315</v>
      </c>
    </row>
    <row r="15" spans="1:6" s="13" customFormat="1" ht="20.25" customHeight="1">
      <c r="A15" s="157" t="s">
        <v>409</v>
      </c>
      <c r="B15" s="156">
        <v>1298</v>
      </c>
    </row>
    <row r="16" spans="1:6" s="13" customFormat="1" ht="20.25" customHeight="1">
      <c r="A16" s="157" t="s">
        <v>1099</v>
      </c>
      <c r="B16" s="11">
        <v>1316</v>
      </c>
    </row>
    <row r="17" spans="1:7" s="13" customFormat="1" ht="20.25" customHeight="1">
      <c r="A17" s="11" t="s">
        <v>367</v>
      </c>
      <c r="B17" s="15">
        <f>SUM(B5:B16)</f>
        <v>19015</v>
      </c>
    </row>
    <row r="18" spans="1:7" s="13" customFormat="1" ht="20.25" customHeight="1">
      <c r="B18" s="16"/>
      <c r="C18" s="16"/>
      <c r="D18" s="16"/>
      <c r="E18" s="16"/>
    </row>
    <row r="19" spans="1:7" s="14" customFormat="1" ht="20.25" customHeight="1">
      <c r="A19" s="56" t="s">
        <v>285</v>
      </c>
      <c r="C19" s="75"/>
      <c r="F19" s="55"/>
    </row>
    <row r="20" spans="1:7" s="13" customFormat="1" ht="20.25" customHeight="1">
      <c r="A20" s="351" t="s">
        <v>498</v>
      </c>
      <c r="B20" s="351" t="s">
        <v>807</v>
      </c>
      <c r="C20" s="188" t="s">
        <v>366</v>
      </c>
      <c r="D20" s="351" t="s">
        <v>368</v>
      </c>
    </row>
    <row r="21" spans="1:7" s="13" customFormat="1" ht="20.25" customHeight="1">
      <c r="A21" s="157" t="s">
        <v>514</v>
      </c>
      <c r="B21" s="156">
        <v>10772</v>
      </c>
      <c r="C21" s="23">
        <v>1343</v>
      </c>
      <c r="D21" s="156">
        <v>684</v>
      </c>
      <c r="E21" s="357"/>
    </row>
    <row r="22" spans="1:7" s="13" customFormat="1" ht="20.25" customHeight="1">
      <c r="A22" s="157" t="s">
        <v>210</v>
      </c>
      <c r="B22" s="156">
        <v>11863</v>
      </c>
      <c r="C22" s="23">
        <v>1969</v>
      </c>
      <c r="D22" s="156">
        <v>2861</v>
      </c>
      <c r="E22" s="357"/>
      <c r="F22" s="55"/>
      <c r="G22" s="55"/>
    </row>
    <row r="23" spans="1:7" s="13" customFormat="1" ht="20.25" customHeight="1">
      <c r="A23" s="157" t="s">
        <v>814</v>
      </c>
      <c r="B23" s="156">
        <v>14009</v>
      </c>
      <c r="C23" s="17">
        <v>1928</v>
      </c>
      <c r="D23" s="156">
        <v>1891</v>
      </c>
      <c r="E23" s="357"/>
      <c r="F23" s="55"/>
    </row>
    <row r="24" spans="1:7" s="13" customFormat="1" ht="20.25" customHeight="1">
      <c r="A24" s="157" t="s">
        <v>815</v>
      </c>
      <c r="B24" s="156">
        <v>12000</v>
      </c>
      <c r="C24" s="17">
        <v>1793</v>
      </c>
      <c r="D24" s="156">
        <v>1489</v>
      </c>
      <c r="E24" s="357"/>
    </row>
    <row r="25" spans="1:7" s="13" customFormat="1" ht="20.25" customHeight="1">
      <c r="A25" s="157" t="s">
        <v>816</v>
      </c>
      <c r="B25" s="156">
        <v>13215</v>
      </c>
      <c r="C25" s="23">
        <v>1727</v>
      </c>
      <c r="D25" s="156">
        <v>1891</v>
      </c>
      <c r="E25" s="357"/>
    </row>
    <row r="26" spans="1:7" s="13" customFormat="1" ht="20.25" customHeight="1">
      <c r="A26" s="157" t="s">
        <v>817</v>
      </c>
      <c r="B26" s="156">
        <v>14487</v>
      </c>
      <c r="C26" s="156">
        <v>1441</v>
      </c>
      <c r="D26" s="156">
        <v>15052</v>
      </c>
      <c r="E26" s="357"/>
      <c r="F26" s="57"/>
    </row>
    <row r="27" spans="1:7" s="13" customFormat="1" ht="20.25" customHeight="1">
      <c r="A27" s="157" t="s">
        <v>405</v>
      </c>
      <c r="B27" s="156">
        <f>'2017總表'!C113</f>
        <v>13317</v>
      </c>
      <c r="C27" s="156">
        <f>'2017總表'!D113</f>
        <v>1628</v>
      </c>
      <c r="D27" s="156">
        <f>'2017總表'!E113</f>
        <v>43654</v>
      </c>
      <c r="E27" s="357"/>
    </row>
    <row r="28" spans="1:7" s="13" customFormat="1" ht="20.25" customHeight="1">
      <c r="A28" s="157" t="s">
        <v>406</v>
      </c>
      <c r="B28" s="156">
        <v>13457</v>
      </c>
      <c r="C28" s="156">
        <v>3391</v>
      </c>
      <c r="D28" s="156">
        <v>4761</v>
      </c>
      <c r="E28" s="357"/>
    </row>
    <row r="29" spans="1:7" s="13" customFormat="1" ht="20.25" customHeight="1">
      <c r="A29" s="157" t="s">
        <v>407</v>
      </c>
      <c r="B29" s="156">
        <v>12816</v>
      </c>
      <c r="C29" s="156">
        <v>1164</v>
      </c>
      <c r="D29" s="156">
        <v>3682</v>
      </c>
      <c r="E29" s="357"/>
    </row>
    <row r="30" spans="1:7" s="13" customFormat="1" ht="20.25" customHeight="1">
      <c r="A30" s="157" t="s">
        <v>408</v>
      </c>
      <c r="B30" s="156">
        <v>12706</v>
      </c>
      <c r="C30" s="17">
        <v>1274</v>
      </c>
      <c r="D30" s="156">
        <v>1426</v>
      </c>
      <c r="E30" s="357"/>
    </row>
    <row r="31" spans="1:7" s="13" customFormat="1" ht="20.25" customHeight="1">
      <c r="A31" s="157" t="s">
        <v>409</v>
      </c>
      <c r="B31" s="156">
        <v>12224</v>
      </c>
      <c r="C31" s="17">
        <v>1508</v>
      </c>
      <c r="D31" s="156">
        <v>1525</v>
      </c>
      <c r="E31" s="357"/>
    </row>
    <row r="32" spans="1:7" s="13" customFormat="1" ht="20.25" customHeight="1">
      <c r="A32" s="157" t="s">
        <v>1099</v>
      </c>
      <c r="B32" s="156">
        <v>12309</v>
      </c>
      <c r="C32" s="17">
        <v>1508</v>
      </c>
      <c r="D32" s="156">
        <v>2521</v>
      </c>
      <c r="E32" s="357"/>
    </row>
    <row r="33" spans="1:7" s="13" customFormat="1" ht="20.25" customHeight="1">
      <c r="A33" s="11" t="s">
        <v>367</v>
      </c>
      <c r="B33" s="15">
        <f>SUM(B21:B32)</f>
        <v>153175</v>
      </c>
      <c r="C33" s="15">
        <f>SUM(C21:C32)</f>
        <v>20674</v>
      </c>
      <c r="D33" s="15">
        <f>SUM(D21:D32)</f>
        <v>81437</v>
      </c>
      <c r="E33" s="16"/>
    </row>
    <row r="34" spans="1:7" s="13" customFormat="1" ht="20.25" customHeight="1">
      <c r="B34" s="16"/>
      <c r="C34" s="16"/>
      <c r="D34" s="16"/>
      <c r="E34" s="16"/>
    </row>
    <row r="35" spans="1:7">
      <c r="A35" s="55" t="s">
        <v>286</v>
      </c>
      <c r="D35" s="506" t="s">
        <v>1326</v>
      </c>
      <c r="E35" s="507"/>
    </row>
    <row r="36" spans="1:7">
      <c r="A36" s="351" t="s">
        <v>498</v>
      </c>
      <c r="B36" s="188" t="s">
        <v>369</v>
      </c>
      <c r="C36" s="188" t="s">
        <v>499</v>
      </c>
      <c r="D36" s="188" t="s">
        <v>366</v>
      </c>
      <c r="E36" s="188" t="s">
        <v>368</v>
      </c>
      <c r="G36" s="357"/>
    </row>
    <row r="37" spans="1:7">
      <c r="A37" s="157" t="s">
        <v>514</v>
      </c>
      <c r="B37" s="156">
        <f>2466+2900</f>
        <v>5366</v>
      </c>
      <c r="C37" s="156">
        <v>2466</v>
      </c>
      <c r="D37" s="156">
        <v>1940</v>
      </c>
      <c r="E37" s="156">
        <v>2598</v>
      </c>
    </row>
    <row r="38" spans="1:7">
      <c r="A38" s="157" t="s">
        <v>210</v>
      </c>
      <c r="B38" s="156">
        <v>5769</v>
      </c>
      <c r="C38" s="156">
        <v>3453</v>
      </c>
      <c r="D38" s="156">
        <v>1641</v>
      </c>
      <c r="E38" s="156">
        <v>2425</v>
      </c>
    </row>
    <row r="39" spans="1:7">
      <c r="A39" s="157" t="s">
        <v>814</v>
      </c>
      <c r="B39" s="156">
        <v>7176</v>
      </c>
      <c r="C39" s="156">
        <v>4339</v>
      </c>
      <c r="D39" s="156">
        <v>2079</v>
      </c>
      <c r="E39" s="156">
        <v>2982</v>
      </c>
    </row>
    <row r="40" spans="1:7">
      <c r="A40" s="157" t="s">
        <v>815</v>
      </c>
      <c r="B40" s="156">
        <v>4712</v>
      </c>
      <c r="C40" s="156">
        <v>2257</v>
      </c>
      <c r="D40" s="156">
        <v>3123</v>
      </c>
      <c r="E40" s="156">
        <v>2759</v>
      </c>
    </row>
    <row r="41" spans="1:7">
      <c r="A41" s="157" t="s">
        <v>816</v>
      </c>
      <c r="B41" s="156">
        <f>2195+2481</f>
        <v>4676</v>
      </c>
      <c r="C41" s="156">
        <v>2195</v>
      </c>
      <c r="D41" s="156">
        <v>1978</v>
      </c>
      <c r="E41" s="156">
        <v>2706</v>
      </c>
    </row>
    <row r="42" spans="1:7">
      <c r="A42" s="157" t="s">
        <v>817</v>
      </c>
      <c r="B42" s="156">
        <v>4290</v>
      </c>
      <c r="C42" s="156">
        <v>1728</v>
      </c>
      <c r="D42" s="156">
        <v>2342</v>
      </c>
      <c r="E42" s="156">
        <v>2709</v>
      </c>
    </row>
    <row r="43" spans="1:7">
      <c r="A43" s="157" t="s">
        <v>405</v>
      </c>
      <c r="B43" s="156">
        <v>4170</v>
      </c>
      <c r="C43" s="156">
        <v>1584</v>
      </c>
      <c r="D43" s="156">
        <v>2030</v>
      </c>
      <c r="E43" s="156">
        <v>2477</v>
      </c>
    </row>
    <row r="44" spans="1:7">
      <c r="A44" s="157" t="s">
        <v>406</v>
      </c>
      <c r="B44" s="23">
        <v>4282</v>
      </c>
      <c r="C44" s="23">
        <v>1497</v>
      </c>
      <c r="D44" s="23">
        <v>2484</v>
      </c>
      <c r="E44" s="17">
        <v>2567</v>
      </c>
    </row>
    <row r="45" spans="1:7">
      <c r="A45" s="157" t="s">
        <v>407</v>
      </c>
      <c r="B45" s="505">
        <v>5869</v>
      </c>
      <c r="C45" s="505">
        <v>3075</v>
      </c>
      <c r="D45" s="156">
        <v>1747</v>
      </c>
      <c r="E45" s="156">
        <v>2400</v>
      </c>
    </row>
    <row r="46" spans="1:7">
      <c r="A46" s="157" t="s">
        <v>408</v>
      </c>
      <c r="B46" s="505">
        <v>5869</v>
      </c>
      <c r="C46" s="505">
        <v>3075</v>
      </c>
      <c r="D46" s="23">
        <v>1665</v>
      </c>
      <c r="E46" s="17">
        <v>2432</v>
      </c>
    </row>
    <row r="47" spans="1:7">
      <c r="A47" s="157" t="s">
        <v>409</v>
      </c>
      <c r="B47" s="505">
        <v>5869</v>
      </c>
      <c r="C47" s="505">
        <v>3075</v>
      </c>
      <c r="D47" s="23">
        <v>2212</v>
      </c>
      <c r="E47" s="17">
        <v>2880</v>
      </c>
    </row>
    <row r="48" spans="1:7">
      <c r="A48" s="157" t="s">
        <v>1099</v>
      </c>
      <c r="B48" s="505">
        <v>5869</v>
      </c>
      <c r="C48" s="505">
        <v>3075</v>
      </c>
      <c r="D48" s="23">
        <v>2357</v>
      </c>
      <c r="E48" s="17">
        <v>2522</v>
      </c>
    </row>
    <row r="49" spans="1:5">
      <c r="A49" s="11" t="s">
        <v>367</v>
      </c>
      <c r="B49" s="23">
        <f>SUM(B37:B48)</f>
        <v>63917</v>
      </c>
      <c r="C49" s="23">
        <f>SUM(C37:C48)</f>
        <v>31819</v>
      </c>
      <c r="D49" s="23">
        <f>SUM(D37:D48)</f>
        <v>25598</v>
      </c>
      <c r="E49" s="23">
        <f>SUM(E37:E48)</f>
        <v>31457</v>
      </c>
    </row>
    <row r="50" spans="1:5" ht="31.5">
      <c r="A50" s="346" t="s">
        <v>204</v>
      </c>
      <c r="B50" s="347" t="s">
        <v>205</v>
      </c>
      <c r="C50" s="347" t="s">
        <v>206</v>
      </c>
      <c r="D50" s="348" t="s">
        <v>207</v>
      </c>
      <c r="E50" s="347" t="s">
        <v>208</v>
      </c>
    </row>
    <row r="51" spans="1:5" s="13" customFormat="1" ht="21.2" customHeight="1">
      <c r="B51" s="16"/>
      <c r="C51" s="16"/>
    </row>
    <row r="52" spans="1:5" s="14" customFormat="1" ht="20.25" customHeight="1">
      <c r="A52" s="56" t="s">
        <v>313</v>
      </c>
      <c r="D52" s="56"/>
      <c r="E52" s="56"/>
    </row>
    <row r="53" spans="1:5" s="13" customFormat="1" ht="20.25" customHeight="1">
      <c r="A53" s="351" t="s">
        <v>498</v>
      </c>
      <c r="B53" s="351" t="s">
        <v>369</v>
      </c>
      <c r="C53" s="351" t="s">
        <v>499</v>
      </c>
      <c r="D53" s="71"/>
      <c r="E53" s="57"/>
    </row>
    <row r="54" spans="1:5" s="13" customFormat="1" ht="20.25" customHeight="1">
      <c r="A54" s="157" t="s">
        <v>514</v>
      </c>
      <c r="B54" s="23">
        <v>1876</v>
      </c>
      <c r="C54" s="23">
        <v>12755</v>
      </c>
      <c r="D54" s="435"/>
      <c r="E54" s="436"/>
    </row>
    <row r="55" spans="1:5" s="13" customFormat="1" ht="20.25" customHeight="1">
      <c r="A55" s="157" t="s">
        <v>210</v>
      </c>
      <c r="B55" s="23">
        <v>1855</v>
      </c>
      <c r="C55" s="23">
        <v>12923</v>
      </c>
      <c r="D55" s="71"/>
    </row>
    <row r="56" spans="1:5" s="13" customFormat="1" ht="20.25" customHeight="1">
      <c r="A56" s="157" t="s">
        <v>814</v>
      </c>
      <c r="B56" s="23">
        <v>1892</v>
      </c>
      <c r="C56" s="23">
        <v>12927</v>
      </c>
      <c r="D56" s="33"/>
    </row>
    <row r="57" spans="1:5" s="13" customFormat="1" ht="20.25" customHeight="1">
      <c r="A57" s="157" t="s">
        <v>815</v>
      </c>
      <c r="B57" s="11">
        <v>1904</v>
      </c>
      <c r="C57" s="17">
        <v>13206</v>
      </c>
      <c r="D57" s="359"/>
      <c r="E57" s="39"/>
    </row>
    <row r="58" spans="1:5" s="13" customFormat="1" ht="20.25" customHeight="1">
      <c r="A58" s="157" t="s">
        <v>816</v>
      </c>
      <c r="B58" s="11">
        <v>1589</v>
      </c>
      <c r="C58" s="17">
        <v>13371</v>
      </c>
      <c r="D58" s="359"/>
      <c r="E58" s="39"/>
    </row>
    <row r="59" spans="1:5" s="13" customFormat="1" ht="20.25" customHeight="1">
      <c r="A59" s="157" t="s">
        <v>817</v>
      </c>
      <c r="B59" s="11">
        <v>1498</v>
      </c>
      <c r="C59" s="17">
        <v>13024</v>
      </c>
      <c r="D59" s="72"/>
      <c r="E59" s="357"/>
    </row>
    <row r="60" spans="1:5" s="13" customFormat="1" ht="20.25" customHeight="1">
      <c r="A60" s="157" t="s">
        <v>405</v>
      </c>
      <c r="B60" s="11">
        <v>1501</v>
      </c>
      <c r="C60" s="156">
        <v>13685</v>
      </c>
    </row>
    <row r="61" spans="1:5" s="13" customFormat="1" ht="20.25" customHeight="1">
      <c r="A61" s="157" t="s">
        <v>406</v>
      </c>
      <c r="B61" s="23">
        <v>1768</v>
      </c>
      <c r="C61" s="23">
        <v>14871</v>
      </c>
    </row>
    <row r="62" spans="1:5" s="13" customFormat="1" ht="20.25" customHeight="1">
      <c r="A62" s="157" t="s">
        <v>407</v>
      </c>
      <c r="B62" s="23">
        <v>1728</v>
      </c>
      <c r="C62" s="23">
        <v>14862</v>
      </c>
    </row>
    <row r="63" spans="1:5" s="13" customFormat="1" ht="20.25" customHeight="1">
      <c r="A63" s="157" t="s">
        <v>408</v>
      </c>
      <c r="B63" s="23">
        <v>1705</v>
      </c>
      <c r="C63" s="23">
        <v>14875</v>
      </c>
      <c r="D63" s="437"/>
      <c r="E63" s="437"/>
    </row>
    <row r="64" spans="1:5" s="13" customFormat="1" ht="20.25" customHeight="1">
      <c r="A64" s="157" t="s">
        <v>409</v>
      </c>
      <c r="B64" s="11">
        <v>1728</v>
      </c>
      <c r="C64" s="17">
        <v>14918</v>
      </c>
      <c r="D64" s="33"/>
    </row>
    <row r="65" spans="1:6" s="13" customFormat="1" ht="20.25" customHeight="1">
      <c r="A65" s="157" t="s">
        <v>1099</v>
      </c>
      <c r="B65" s="11">
        <v>1715</v>
      </c>
      <c r="C65" s="17">
        <v>14834</v>
      </c>
      <c r="D65" s="33"/>
    </row>
    <row r="66" spans="1:6" s="13" customFormat="1" ht="20.25" customHeight="1">
      <c r="A66" s="11" t="s">
        <v>367</v>
      </c>
      <c r="B66" s="15">
        <f>SUM(B54:B65)</f>
        <v>20759</v>
      </c>
      <c r="C66" s="15">
        <f>SUM(C54:C65)</f>
        <v>166251</v>
      </c>
      <c r="D66" s="35"/>
      <c r="E66" s="16"/>
    </row>
    <row r="67" spans="1:6" s="13" customFormat="1" ht="20.25" customHeight="1">
      <c r="B67" s="16"/>
      <c r="C67" s="16"/>
      <c r="D67" s="16"/>
      <c r="E67" s="16"/>
    </row>
    <row r="68" spans="1:6" s="67" customFormat="1" ht="20.25" customHeight="1">
      <c r="A68" s="56" t="s">
        <v>311</v>
      </c>
      <c r="D68" s="56" t="s">
        <v>1279</v>
      </c>
    </row>
    <row r="69" spans="1:6" s="13" customFormat="1" ht="20.25" customHeight="1">
      <c r="A69" s="351" t="s">
        <v>370</v>
      </c>
      <c r="B69" s="352" t="s">
        <v>280</v>
      </c>
      <c r="D69" s="352" t="s">
        <v>1277</v>
      </c>
      <c r="E69" s="352" t="s">
        <v>1278</v>
      </c>
      <c r="F69" s="352" t="s">
        <v>1276</v>
      </c>
    </row>
    <row r="70" spans="1:6" s="13" customFormat="1" ht="20.25" customHeight="1">
      <c r="A70" s="157" t="s">
        <v>514</v>
      </c>
      <c r="B70" s="23">
        <f t="shared" ref="B70:B81" si="0">SUM(D70:F70)</f>
        <v>20739</v>
      </c>
      <c r="D70" s="23">
        <v>14125</v>
      </c>
      <c r="E70" s="23">
        <v>2100</v>
      </c>
      <c r="F70" s="23">
        <v>4514</v>
      </c>
    </row>
    <row r="71" spans="1:6" s="13" customFormat="1" ht="20.25" customHeight="1">
      <c r="A71" s="157" t="s">
        <v>210</v>
      </c>
      <c r="B71" s="23">
        <f t="shared" si="0"/>
        <v>26039</v>
      </c>
      <c r="D71" s="23">
        <v>13909</v>
      </c>
      <c r="E71" s="23">
        <v>4758</v>
      </c>
      <c r="F71" s="23">
        <v>7372</v>
      </c>
    </row>
    <row r="72" spans="1:6" s="13" customFormat="1" ht="20.25" customHeight="1">
      <c r="A72" s="157" t="s">
        <v>814</v>
      </c>
      <c r="B72" s="23">
        <f t="shared" si="0"/>
        <v>50139</v>
      </c>
      <c r="D72" s="23">
        <v>19988</v>
      </c>
      <c r="E72" s="23">
        <v>10327</v>
      </c>
      <c r="F72" s="23">
        <v>19824</v>
      </c>
    </row>
    <row r="73" spans="1:6" s="13" customFormat="1" ht="20.25" customHeight="1">
      <c r="A73" s="157" t="s">
        <v>815</v>
      </c>
      <c r="B73" s="23">
        <f t="shared" si="0"/>
        <v>51494</v>
      </c>
      <c r="D73" s="23">
        <v>22011</v>
      </c>
      <c r="E73" s="23">
        <v>12549</v>
      </c>
      <c r="F73" s="23">
        <v>16934</v>
      </c>
    </row>
    <row r="74" spans="1:6" s="13" customFormat="1" ht="20.25" customHeight="1">
      <c r="A74" s="157" t="s">
        <v>816</v>
      </c>
      <c r="B74" s="23">
        <f t="shared" si="0"/>
        <v>70381</v>
      </c>
      <c r="D74" s="23">
        <v>22174</v>
      </c>
      <c r="E74" s="23">
        <v>20414</v>
      </c>
      <c r="F74" s="23">
        <v>27793</v>
      </c>
    </row>
    <row r="75" spans="1:6" s="13" customFormat="1" ht="20.25" customHeight="1">
      <c r="A75" s="157" t="s">
        <v>817</v>
      </c>
      <c r="B75" s="23">
        <f t="shared" si="0"/>
        <v>68582</v>
      </c>
      <c r="D75" s="23">
        <v>17366</v>
      </c>
      <c r="E75" s="23">
        <v>20589</v>
      </c>
      <c r="F75" s="23">
        <v>30627</v>
      </c>
    </row>
    <row r="76" spans="1:6" s="13" customFormat="1" ht="20.25" customHeight="1">
      <c r="A76" s="157" t="s">
        <v>405</v>
      </c>
      <c r="B76" s="23">
        <f t="shared" si="0"/>
        <v>81979</v>
      </c>
      <c r="D76" s="23">
        <v>19063</v>
      </c>
      <c r="E76" s="23">
        <v>26715</v>
      </c>
      <c r="F76" s="23">
        <v>36201</v>
      </c>
    </row>
    <row r="77" spans="1:6" s="13" customFormat="1" ht="20.25" customHeight="1">
      <c r="A77" s="157" t="s">
        <v>406</v>
      </c>
      <c r="B77" s="23">
        <f t="shared" si="0"/>
        <v>77964</v>
      </c>
      <c r="D77" s="23">
        <v>19594</v>
      </c>
      <c r="E77" s="23">
        <v>21977</v>
      </c>
      <c r="F77" s="23">
        <v>36393</v>
      </c>
    </row>
    <row r="78" spans="1:6" s="13" customFormat="1" ht="20.25" customHeight="1">
      <c r="A78" s="157" t="s">
        <v>407</v>
      </c>
      <c r="B78" s="23">
        <f t="shared" si="0"/>
        <v>70558</v>
      </c>
      <c r="D78" s="23">
        <v>17920</v>
      </c>
      <c r="E78" s="23">
        <v>19821</v>
      </c>
      <c r="F78" s="23">
        <v>32817</v>
      </c>
    </row>
    <row r="79" spans="1:6" s="13" customFormat="1" ht="20.25" customHeight="1">
      <c r="A79" s="157" t="s">
        <v>408</v>
      </c>
      <c r="B79" s="23">
        <f t="shared" si="0"/>
        <v>67784</v>
      </c>
      <c r="D79" s="23">
        <v>16779</v>
      </c>
      <c r="E79" s="23">
        <v>19531</v>
      </c>
      <c r="F79" s="23">
        <v>31474</v>
      </c>
    </row>
    <row r="80" spans="1:6" s="13" customFormat="1" ht="20.25" customHeight="1">
      <c r="A80" s="157" t="s">
        <v>409</v>
      </c>
      <c r="B80" s="23">
        <f t="shared" si="0"/>
        <v>73067</v>
      </c>
      <c r="D80" s="23">
        <v>17686</v>
      </c>
      <c r="E80" s="23">
        <v>19784</v>
      </c>
      <c r="F80" s="23">
        <v>35597</v>
      </c>
    </row>
    <row r="81" spans="1:6" s="13" customFormat="1" ht="20.25" customHeight="1">
      <c r="A81" s="157" t="s">
        <v>1099</v>
      </c>
      <c r="B81" s="23">
        <f t="shared" si="0"/>
        <v>73032</v>
      </c>
      <c r="D81" s="23">
        <v>17726</v>
      </c>
      <c r="E81" s="23">
        <v>21312</v>
      </c>
      <c r="F81" s="23">
        <v>33994</v>
      </c>
    </row>
    <row r="82" spans="1:6" s="13" customFormat="1" ht="20.25" customHeight="1">
      <c r="A82" s="11" t="s">
        <v>367</v>
      </c>
      <c r="B82" s="15">
        <f>SUM(B70:B81)</f>
        <v>731758</v>
      </c>
      <c r="D82" s="15">
        <f>SUM(D70:D81)</f>
        <v>218341</v>
      </c>
      <c r="E82" s="15">
        <f>SUM(E70:E81)</f>
        <v>199877</v>
      </c>
      <c r="F82" s="15">
        <f>SUM(F70:F81)</f>
        <v>313540</v>
      </c>
    </row>
    <row r="83" spans="1:6" s="13" customFormat="1" ht="20.25" customHeight="1">
      <c r="B83" s="16"/>
      <c r="C83" s="16"/>
      <c r="D83" s="16"/>
      <c r="E83" s="16"/>
    </row>
    <row r="84" spans="1:6" s="67" customFormat="1" ht="20.25" customHeight="1">
      <c r="A84" s="56" t="s">
        <v>287</v>
      </c>
    </row>
    <row r="85" spans="1:6" s="13" customFormat="1" ht="20.25" customHeight="1">
      <c r="A85" s="351" t="s">
        <v>370</v>
      </c>
      <c r="B85" s="351" t="s">
        <v>499</v>
      </c>
      <c r="C85" s="353" t="s">
        <v>372</v>
      </c>
      <c r="D85" s="33"/>
    </row>
    <row r="86" spans="1:6" s="13" customFormat="1" ht="20.25" customHeight="1">
      <c r="A86" s="157" t="s">
        <v>514</v>
      </c>
      <c r="B86" s="23">
        <v>219</v>
      </c>
      <c r="C86" s="438">
        <v>327</v>
      </c>
      <c r="D86" s="439"/>
      <c r="E86" s="440"/>
      <c r="F86" s="440"/>
    </row>
    <row r="87" spans="1:6" s="13" customFormat="1" ht="20.25" customHeight="1">
      <c r="A87" s="157" t="s">
        <v>210</v>
      </c>
      <c r="B87" s="23">
        <v>224</v>
      </c>
      <c r="C87" s="438">
        <v>259</v>
      </c>
      <c r="D87" s="439"/>
      <c r="E87" s="440"/>
      <c r="F87" s="440"/>
    </row>
    <row r="88" spans="1:6" s="13" customFormat="1" ht="20.25" customHeight="1">
      <c r="A88" s="157" t="s">
        <v>814</v>
      </c>
      <c r="B88" s="23">
        <v>341</v>
      </c>
      <c r="C88" s="23">
        <v>414</v>
      </c>
      <c r="D88" s="359"/>
      <c r="E88" s="39"/>
    </row>
    <row r="89" spans="1:6" s="13" customFormat="1" ht="20.25" customHeight="1">
      <c r="A89" s="157" t="s">
        <v>815</v>
      </c>
      <c r="B89" s="23">
        <v>299</v>
      </c>
      <c r="C89" s="23">
        <v>455</v>
      </c>
      <c r="D89" s="359"/>
      <c r="E89" s="39"/>
    </row>
    <row r="90" spans="1:6" s="13" customFormat="1" ht="20.25" customHeight="1">
      <c r="A90" s="157" t="s">
        <v>816</v>
      </c>
      <c r="B90" s="23">
        <v>159</v>
      </c>
      <c r="C90" s="23">
        <v>238</v>
      </c>
      <c r="D90" s="439"/>
      <c r="E90" s="440"/>
      <c r="F90" s="440"/>
    </row>
    <row r="91" spans="1:6" s="13" customFormat="1" ht="20.25" customHeight="1">
      <c r="A91" s="157" t="s">
        <v>817</v>
      </c>
      <c r="B91" s="23">
        <v>286</v>
      </c>
      <c r="C91" s="23">
        <v>307</v>
      </c>
      <c r="D91" s="439"/>
      <c r="E91" s="440"/>
      <c r="F91" s="440"/>
    </row>
    <row r="92" spans="1:6" s="13" customFormat="1" ht="20.25" customHeight="1">
      <c r="A92" s="157" t="s">
        <v>405</v>
      </c>
      <c r="B92" s="23">
        <v>357</v>
      </c>
      <c r="C92" s="23">
        <v>374</v>
      </c>
      <c r="D92" s="439"/>
      <c r="E92" s="440"/>
      <c r="F92" s="440"/>
    </row>
    <row r="93" spans="1:6" s="13" customFormat="1" ht="20.25" customHeight="1">
      <c r="A93" s="157" t="s">
        <v>406</v>
      </c>
      <c r="B93" s="23">
        <v>376</v>
      </c>
      <c r="C93" s="23">
        <v>462</v>
      </c>
      <c r="D93" s="439"/>
      <c r="E93" s="440"/>
      <c r="F93" s="440"/>
    </row>
    <row r="94" spans="1:6" s="13" customFormat="1" ht="20.25" customHeight="1">
      <c r="A94" s="157" t="s">
        <v>407</v>
      </c>
      <c r="B94" s="23">
        <v>712</v>
      </c>
      <c r="C94" s="23">
        <v>399</v>
      </c>
      <c r="D94" s="33"/>
    </row>
    <row r="95" spans="1:6" s="13" customFormat="1" ht="20.25" customHeight="1">
      <c r="A95" s="157" t="s">
        <v>408</v>
      </c>
      <c r="B95" s="23">
        <v>354</v>
      </c>
      <c r="C95" s="23">
        <v>376</v>
      </c>
      <c r="D95" s="439"/>
      <c r="E95" s="440"/>
      <c r="F95" s="39"/>
    </row>
    <row r="96" spans="1:6" s="13" customFormat="1" ht="20.25" customHeight="1">
      <c r="A96" s="157" t="s">
        <v>409</v>
      </c>
      <c r="B96" s="23">
        <v>439</v>
      </c>
      <c r="C96" s="23">
        <v>293</v>
      </c>
      <c r="D96" s="439"/>
      <c r="E96" s="440"/>
      <c r="F96" s="440"/>
    </row>
    <row r="97" spans="1:8" s="13" customFormat="1" ht="20.25" customHeight="1">
      <c r="A97" s="157" t="s">
        <v>1099</v>
      </c>
      <c r="B97" s="23">
        <v>562</v>
      </c>
      <c r="C97" s="23">
        <v>553</v>
      </c>
      <c r="D97" s="359"/>
      <c r="E97" s="39"/>
    </row>
    <row r="98" spans="1:8" s="13" customFormat="1" ht="20.25" customHeight="1">
      <c r="A98" s="11" t="s">
        <v>367</v>
      </c>
      <c r="B98" s="15">
        <f>SUM(B86:B97)</f>
        <v>4328</v>
      </c>
      <c r="C98" s="15">
        <f>SUM(C86:C97)</f>
        <v>4457</v>
      </c>
      <c r="D98" s="35"/>
      <c r="E98" s="16"/>
      <c r="F98" s="16"/>
    </row>
    <row r="99" spans="1:8">
      <c r="A99" s="346" t="s">
        <v>204</v>
      </c>
      <c r="B99" s="356" t="s">
        <v>252</v>
      </c>
      <c r="C99" s="356" t="s">
        <v>284</v>
      </c>
      <c r="D99" s="354"/>
      <c r="E99" s="354"/>
      <c r="F99" s="355"/>
    </row>
    <row r="100" spans="1:8" s="13" customFormat="1" ht="20.25" customHeight="1"/>
    <row r="101" spans="1:8" s="13" customFormat="1" ht="20.25" customHeight="1">
      <c r="A101" s="56" t="s">
        <v>288</v>
      </c>
      <c r="D101" s="68"/>
      <c r="E101" s="68"/>
    </row>
    <row r="102" spans="1:8" s="13" customFormat="1" ht="20.25" customHeight="1">
      <c r="A102" s="351" t="s">
        <v>370</v>
      </c>
      <c r="B102" s="351" t="s">
        <v>369</v>
      </c>
      <c r="C102" s="351" t="s">
        <v>499</v>
      </c>
      <c r="D102" s="351" t="s">
        <v>372</v>
      </c>
      <c r="E102" s="351" t="s">
        <v>347</v>
      </c>
    </row>
    <row r="103" spans="1:8" s="13" customFormat="1" ht="20.25" customHeight="1">
      <c r="A103" s="157" t="s">
        <v>514</v>
      </c>
      <c r="B103" s="156">
        <v>273</v>
      </c>
      <c r="C103" s="156">
        <v>458</v>
      </c>
      <c r="D103" s="156">
        <v>759</v>
      </c>
      <c r="E103" s="156">
        <v>937</v>
      </c>
      <c r="F103" s="71"/>
    </row>
    <row r="104" spans="1:8" s="13" customFormat="1" ht="20.25" customHeight="1">
      <c r="A104" s="157" t="s">
        <v>210</v>
      </c>
      <c r="B104" s="156">
        <v>268</v>
      </c>
      <c r="C104" s="156">
        <v>414</v>
      </c>
      <c r="D104" s="156">
        <v>478</v>
      </c>
      <c r="E104" s="156">
        <v>540</v>
      </c>
      <c r="F104" s="71"/>
    </row>
    <row r="105" spans="1:8" s="13" customFormat="1" ht="20.25" customHeight="1">
      <c r="A105" s="157" t="s">
        <v>814</v>
      </c>
      <c r="B105" s="156">
        <v>229</v>
      </c>
      <c r="C105" s="156">
        <v>741</v>
      </c>
      <c r="D105" s="156">
        <v>1272</v>
      </c>
      <c r="E105" s="156">
        <v>1119</v>
      </c>
    </row>
    <row r="106" spans="1:8" s="13" customFormat="1" ht="20.25" customHeight="1">
      <c r="A106" s="157" t="s">
        <v>815</v>
      </c>
      <c r="B106" s="156">
        <v>185</v>
      </c>
      <c r="C106" s="156">
        <v>602</v>
      </c>
      <c r="D106" s="156">
        <v>1406</v>
      </c>
      <c r="E106" s="156">
        <v>1464</v>
      </c>
    </row>
    <row r="107" spans="1:8" s="13" customFormat="1" ht="20.25" customHeight="1">
      <c r="A107" s="157" t="s">
        <v>816</v>
      </c>
      <c r="B107" s="156">
        <v>140</v>
      </c>
      <c r="C107" s="156">
        <v>355</v>
      </c>
      <c r="D107" s="156">
        <v>1380</v>
      </c>
      <c r="E107" s="156">
        <v>1090</v>
      </c>
      <c r="G107" s="441"/>
      <c r="H107" s="441"/>
    </row>
    <row r="108" spans="1:8" s="13" customFormat="1" ht="20.25" customHeight="1">
      <c r="A108" s="157" t="s">
        <v>817</v>
      </c>
      <c r="B108" s="156">
        <v>289</v>
      </c>
      <c r="C108" s="156">
        <v>636</v>
      </c>
      <c r="D108" s="156">
        <v>922</v>
      </c>
      <c r="E108" s="156">
        <v>662</v>
      </c>
      <c r="G108" s="441"/>
      <c r="H108" s="441"/>
    </row>
    <row r="109" spans="1:8" s="13" customFormat="1" ht="20.25" customHeight="1">
      <c r="A109" s="157" t="s">
        <v>405</v>
      </c>
      <c r="B109" s="156">
        <v>158</v>
      </c>
      <c r="C109" s="156">
        <v>503</v>
      </c>
      <c r="D109" s="156">
        <v>789</v>
      </c>
      <c r="E109" s="156">
        <v>877</v>
      </c>
      <c r="G109" s="441"/>
      <c r="H109" s="441"/>
    </row>
    <row r="110" spans="1:8" s="13" customFormat="1" ht="20.25" customHeight="1">
      <c r="A110" s="157" t="s">
        <v>406</v>
      </c>
      <c r="B110" s="156">
        <v>211</v>
      </c>
      <c r="C110" s="156">
        <v>685</v>
      </c>
      <c r="D110" s="156">
        <v>1144</v>
      </c>
      <c r="E110" s="156">
        <v>975</v>
      </c>
      <c r="G110" s="441"/>
      <c r="H110" s="441"/>
    </row>
    <row r="111" spans="1:8" s="13" customFormat="1" ht="20.25" customHeight="1">
      <c r="A111" s="157" t="s">
        <v>407</v>
      </c>
      <c r="B111" s="156">
        <v>238</v>
      </c>
      <c r="C111" s="156">
        <v>751</v>
      </c>
      <c r="D111" s="156">
        <v>721</v>
      </c>
      <c r="E111" s="156">
        <v>632</v>
      </c>
      <c r="G111" s="441"/>
      <c r="H111" s="441"/>
    </row>
    <row r="112" spans="1:8" s="13" customFormat="1" ht="20.25" customHeight="1">
      <c r="A112" s="157" t="s">
        <v>408</v>
      </c>
      <c r="B112" s="156">
        <v>146</v>
      </c>
      <c r="C112" s="156">
        <v>435</v>
      </c>
      <c r="D112" s="156">
        <v>397</v>
      </c>
      <c r="E112" s="156">
        <v>556</v>
      </c>
      <c r="G112" s="441"/>
      <c r="H112" s="441"/>
    </row>
    <row r="113" spans="1:9" s="13" customFormat="1" ht="20.25" customHeight="1">
      <c r="A113" s="157" t="s">
        <v>409</v>
      </c>
      <c r="B113" s="23">
        <v>187</v>
      </c>
      <c r="C113" s="23">
        <v>631</v>
      </c>
      <c r="D113" s="23">
        <v>1359</v>
      </c>
      <c r="E113" s="23">
        <v>1463</v>
      </c>
      <c r="G113" s="441"/>
      <c r="H113" s="441"/>
    </row>
    <row r="114" spans="1:9" s="13" customFormat="1" ht="20.25" customHeight="1">
      <c r="A114" s="157" t="s">
        <v>1099</v>
      </c>
      <c r="B114" s="156">
        <v>241</v>
      </c>
      <c r="C114" s="156">
        <v>1113</v>
      </c>
      <c r="D114" s="156">
        <v>1333</v>
      </c>
      <c r="E114" s="156">
        <v>1008</v>
      </c>
      <c r="G114" s="441"/>
      <c r="H114" s="441"/>
    </row>
    <row r="115" spans="1:9" s="13" customFormat="1" ht="20.25" customHeight="1">
      <c r="A115" s="11" t="s">
        <v>367</v>
      </c>
      <c r="B115" s="15">
        <f>SUM(B103:B114)</f>
        <v>2565</v>
      </c>
      <c r="C115" s="15">
        <f>SUM(C103:C114)</f>
        <v>7324</v>
      </c>
      <c r="D115" s="15">
        <f>SUM(D103:D114)</f>
        <v>11960</v>
      </c>
      <c r="E115" s="15">
        <f>SUM(E103:E114)</f>
        <v>11323</v>
      </c>
      <c r="G115" s="441"/>
      <c r="H115" s="441"/>
    </row>
    <row r="116" spans="1:9" s="13" customFormat="1" ht="20.25" customHeight="1">
      <c r="B116" s="16"/>
      <c r="C116" s="16"/>
      <c r="D116" s="16"/>
      <c r="E116" s="16"/>
      <c r="F116" s="16"/>
    </row>
    <row r="117" spans="1:9" s="13" customFormat="1" ht="20.25" customHeight="1">
      <c r="D117" s="68"/>
      <c r="E117" s="68"/>
    </row>
    <row r="118" spans="1:9" s="13" customFormat="1" ht="20.25" customHeight="1">
      <c r="A118" s="56" t="s">
        <v>289</v>
      </c>
      <c r="D118" s="1345" t="s">
        <v>713</v>
      </c>
      <c r="E118" s="1346"/>
      <c r="F118" s="352" t="s">
        <v>253</v>
      </c>
      <c r="G118" s="352" t="s">
        <v>316</v>
      </c>
      <c r="H118" s="352" t="s">
        <v>211</v>
      </c>
      <c r="I118" s="352" t="s">
        <v>387</v>
      </c>
    </row>
    <row r="119" spans="1:9" s="13" customFormat="1" ht="20.25" customHeight="1" thickBot="1">
      <c r="A119" s="351" t="s">
        <v>370</v>
      </c>
      <c r="B119" s="351" t="s">
        <v>499</v>
      </c>
      <c r="D119" s="1347" t="s">
        <v>1210</v>
      </c>
      <c r="E119" s="1348"/>
      <c r="F119" s="460" t="s">
        <v>1208</v>
      </c>
      <c r="G119" s="460" t="s">
        <v>1209</v>
      </c>
      <c r="H119" s="460" t="s">
        <v>317</v>
      </c>
      <c r="I119" s="460" t="s">
        <v>212</v>
      </c>
    </row>
    <row r="120" spans="1:9" s="13" customFormat="1" ht="20.25" customHeight="1">
      <c r="A120" s="157" t="s">
        <v>514</v>
      </c>
      <c r="B120" s="11">
        <f t="shared" ref="B120:B131" si="1">SUM(F120:I120)</f>
        <v>26</v>
      </c>
      <c r="D120" s="1338" t="s">
        <v>514</v>
      </c>
      <c r="E120" s="1339"/>
      <c r="F120" s="461">
        <v>23</v>
      </c>
      <c r="G120" s="461">
        <v>3</v>
      </c>
      <c r="H120" s="461">
        <v>0</v>
      </c>
      <c r="I120" s="462">
        <v>0</v>
      </c>
    </row>
    <row r="121" spans="1:9" s="13" customFormat="1" ht="20.25" customHeight="1">
      <c r="A121" s="157" t="s">
        <v>210</v>
      </c>
      <c r="B121" s="11">
        <f t="shared" si="1"/>
        <v>17</v>
      </c>
      <c r="D121" s="1340" t="s">
        <v>210</v>
      </c>
      <c r="E121" s="1341"/>
      <c r="F121" s="156">
        <v>6</v>
      </c>
      <c r="G121" s="156">
        <v>0</v>
      </c>
      <c r="H121" s="156">
        <v>0</v>
      </c>
      <c r="I121" s="431">
        <v>11</v>
      </c>
    </row>
    <row r="122" spans="1:9" s="13" customFormat="1" ht="20.25" customHeight="1">
      <c r="A122" s="157" t="s">
        <v>814</v>
      </c>
      <c r="B122" s="11">
        <f t="shared" si="1"/>
        <v>24</v>
      </c>
      <c r="D122" s="1340" t="s">
        <v>814</v>
      </c>
      <c r="E122" s="1341"/>
      <c r="F122" s="156">
        <v>20</v>
      </c>
      <c r="G122" s="156">
        <v>0</v>
      </c>
      <c r="H122" s="156">
        <v>4</v>
      </c>
      <c r="I122" s="431">
        <v>0</v>
      </c>
    </row>
    <row r="123" spans="1:9" s="13" customFormat="1" ht="20.25" customHeight="1">
      <c r="A123" s="157" t="s">
        <v>815</v>
      </c>
      <c r="B123" s="11">
        <f t="shared" si="1"/>
        <v>52</v>
      </c>
      <c r="D123" s="1340" t="s">
        <v>815</v>
      </c>
      <c r="E123" s="1341"/>
      <c r="F123" s="156">
        <v>8</v>
      </c>
      <c r="G123" s="156">
        <v>4</v>
      </c>
      <c r="H123" s="156">
        <v>39</v>
      </c>
      <c r="I123" s="431">
        <v>1</v>
      </c>
    </row>
    <row r="124" spans="1:9" s="13" customFormat="1" ht="20.25" customHeight="1">
      <c r="A124" s="157" t="s">
        <v>816</v>
      </c>
      <c r="B124" s="11">
        <f t="shared" si="1"/>
        <v>12</v>
      </c>
      <c r="D124" s="1340" t="s">
        <v>816</v>
      </c>
      <c r="E124" s="1341"/>
      <c r="F124" s="156">
        <v>5</v>
      </c>
      <c r="G124" s="156">
        <v>2</v>
      </c>
      <c r="H124" s="156">
        <v>0</v>
      </c>
      <c r="I124" s="431">
        <v>5</v>
      </c>
    </row>
    <row r="125" spans="1:9" s="13" customFormat="1" ht="20.25" customHeight="1">
      <c r="A125" s="157" t="s">
        <v>817</v>
      </c>
      <c r="B125" s="11">
        <f t="shared" si="1"/>
        <v>39</v>
      </c>
      <c r="D125" s="1340" t="s">
        <v>817</v>
      </c>
      <c r="E125" s="1341"/>
      <c r="F125" s="156">
        <v>1</v>
      </c>
      <c r="G125" s="156">
        <v>2</v>
      </c>
      <c r="H125" s="156">
        <v>14</v>
      </c>
      <c r="I125" s="431">
        <v>22</v>
      </c>
    </row>
    <row r="126" spans="1:9" s="13" customFormat="1" ht="20.25" customHeight="1">
      <c r="A126" s="157" t="s">
        <v>405</v>
      </c>
      <c r="B126" s="11">
        <f t="shared" si="1"/>
        <v>15</v>
      </c>
      <c r="D126" s="1340" t="s">
        <v>405</v>
      </c>
      <c r="E126" s="1341"/>
      <c r="F126" s="156">
        <v>12</v>
      </c>
      <c r="G126" s="156">
        <v>0</v>
      </c>
      <c r="H126" s="156">
        <v>0</v>
      </c>
      <c r="I126" s="431">
        <v>3</v>
      </c>
    </row>
    <row r="127" spans="1:9" s="13" customFormat="1" ht="20.25" customHeight="1">
      <c r="A127" s="157" t="s">
        <v>406</v>
      </c>
      <c r="B127" s="11">
        <f t="shared" si="1"/>
        <v>3</v>
      </c>
      <c r="D127" s="1340" t="s">
        <v>406</v>
      </c>
      <c r="E127" s="1341"/>
      <c r="F127" s="156">
        <v>2</v>
      </c>
      <c r="G127" s="156">
        <v>0</v>
      </c>
      <c r="H127" s="156">
        <v>0</v>
      </c>
      <c r="I127" s="431">
        <v>1</v>
      </c>
    </row>
    <row r="128" spans="1:9" s="13" customFormat="1" ht="20.25" customHeight="1">
      <c r="A128" s="157" t="s">
        <v>407</v>
      </c>
      <c r="B128" s="11">
        <f t="shared" si="1"/>
        <v>32</v>
      </c>
      <c r="D128" s="1340" t="s">
        <v>407</v>
      </c>
      <c r="E128" s="1341"/>
      <c r="F128" s="156">
        <v>5</v>
      </c>
      <c r="G128" s="156">
        <v>21</v>
      </c>
      <c r="H128" s="156">
        <v>0</v>
      </c>
      <c r="I128" s="431">
        <v>6</v>
      </c>
    </row>
    <row r="129" spans="1:9" s="13" customFormat="1" ht="20.25" customHeight="1">
      <c r="A129" s="157" t="s">
        <v>408</v>
      </c>
      <c r="B129" s="11">
        <f t="shared" si="1"/>
        <v>11</v>
      </c>
      <c r="D129" s="1340" t="s">
        <v>408</v>
      </c>
      <c r="E129" s="1341"/>
      <c r="F129" s="156">
        <v>11</v>
      </c>
      <c r="G129" s="156">
        <v>0</v>
      </c>
      <c r="H129" s="156">
        <v>0</v>
      </c>
      <c r="I129" s="431">
        <v>0</v>
      </c>
    </row>
    <row r="130" spans="1:9" s="13" customFormat="1" ht="20.25" customHeight="1">
      <c r="A130" s="157" t="s">
        <v>409</v>
      </c>
      <c r="B130" s="11">
        <f t="shared" si="1"/>
        <v>14</v>
      </c>
      <c r="D130" s="1340" t="s">
        <v>409</v>
      </c>
      <c r="E130" s="1341"/>
      <c r="F130" s="277">
        <v>4</v>
      </c>
      <c r="G130" s="277">
        <v>0</v>
      </c>
      <c r="H130" s="277">
        <v>0</v>
      </c>
      <c r="I130" s="432">
        <v>10</v>
      </c>
    </row>
    <row r="131" spans="1:9" s="13" customFormat="1" ht="20.25" customHeight="1">
      <c r="A131" s="157" t="s">
        <v>1099</v>
      </c>
      <c r="B131" s="11">
        <f t="shared" si="1"/>
        <v>68</v>
      </c>
      <c r="D131" s="1340" t="s">
        <v>1099</v>
      </c>
      <c r="E131" s="1341"/>
      <c r="F131" s="277">
        <v>10</v>
      </c>
      <c r="G131" s="277">
        <v>2</v>
      </c>
      <c r="H131" s="277">
        <v>0</v>
      </c>
      <c r="I131" s="432">
        <v>56</v>
      </c>
    </row>
    <row r="132" spans="1:9" s="13" customFormat="1" ht="20.25" customHeight="1" thickBot="1">
      <c r="A132" s="11" t="s">
        <v>367</v>
      </c>
      <c r="B132" s="11">
        <f>SUM(B120:B131)</f>
        <v>313</v>
      </c>
      <c r="D132" s="1342" t="s">
        <v>453</v>
      </c>
      <c r="E132" s="1343"/>
      <c r="F132" s="463">
        <f>SUM(F120:F131)</f>
        <v>107</v>
      </c>
      <c r="G132" s="463">
        <f>SUM(G120:G131)</f>
        <v>34</v>
      </c>
      <c r="H132" s="463">
        <f>SUM(H120:H131)</f>
        <v>57</v>
      </c>
      <c r="I132" s="464">
        <f>SUM(I120:I131)</f>
        <v>115</v>
      </c>
    </row>
    <row r="133" spans="1:9" s="13" customFormat="1" ht="20.25" customHeight="1" thickBot="1">
      <c r="D133" s="1336" t="s">
        <v>1211</v>
      </c>
      <c r="E133" s="1337"/>
      <c r="F133" s="465">
        <v>350</v>
      </c>
      <c r="G133" s="465">
        <v>350</v>
      </c>
      <c r="H133" s="465">
        <v>100</v>
      </c>
      <c r="I133" s="466">
        <v>200</v>
      </c>
    </row>
    <row r="134" spans="1:9" s="13" customFormat="1" ht="20.25" customHeight="1"/>
    <row r="135" spans="1:9" s="13" customFormat="1" ht="20.25" customHeight="1"/>
    <row r="136" spans="1:9" s="13" customFormat="1" ht="20.25" customHeight="1">
      <c r="A136" s="56" t="s">
        <v>290</v>
      </c>
    </row>
    <row r="137" spans="1:9" s="13" customFormat="1" ht="20.25" customHeight="1">
      <c r="A137" s="351" t="s">
        <v>370</v>
      </c>
      <c r="B137" s="351" t="s">
        <v>369</v>
      </c>
      <c r="C137" s="351" t="s">
        <v>499</v>
      </c>
      <c r="D137" s="351" t="s">
        <v>372</v>
      </c>
      <c r="F137" s="57"/>
    </row>
    <row r="138" spans="1:9" s="13" customFormat="1" ht="20.25" customHeight="1">
      <c r="A138" s="157" t="s">
        <v>514</v>
      </c>
      <c r="B138" s="17">
        <f>20+48+0</f>
        <v>68</v>
      </c>
      <c r="C138" s="17">
        <f>64+125+0</f>
        <v>189</v>
      </c>
      <c r="D138" s="17">
        <f>12+36+0</f>
        <v>48</v>
      </c>
      <c r="E138" s="39"/>
    </row>
    <row r="139" spans="1:9" s="13" customFormat="1" ht="20.25" customHeight="1">
      <c r="A139" s="157" t="s">
        <v>210</v>
      </c>
      <c r="B139" s="17">
        <v>86</v>
      </c>
      <c r="C139" s="17">
        <v>193</v>
      </c>
      <c r="D139" s="17">
        <v>64</v>
      </c>
      <c r="E139" s="39"/>
    </row>
    <row r="140" spans="1:9" s="13" customFormat="1" ht="20.25" customHeight="1">
      <c r="A140" s="157" t="s">
        <v>814</v>
      </c>
      <c r="B140" s="17">
        <v>229</v>
      </c>
      <c r="C140" s="442">
        <v>591</v>
      </c>
      <c r="D140" s="442">
        <v>184</v>
      </c>
      <c r="E140" s="443"/>
    </row>
    <row r="141" spans="1:9" s="13" customFormat="1" ht="20.25" customHeight="1">
      <c r="A141" s="157" t="s">
        <v>815</v>
      </c>
      <c r="B141" s="17">
        <v>517</v>
      </c>
      <c r="C141" s="17">
        <v>1036</v>
      </c>
      <c r="D141" s="17">
        <v>449</v>
      </c>
      <c r="E141" s="39"/>
    </row>
    <row r="142" spans="1:9" s="13" customFormat="1" ht="20.25" customHeight="1">
      <c r="A142" s="157" t="s">
        <v>816</v>
      </c>
      <c r="B142" s="17">
        <v>353</v>
      </c>
      <c r="C142" s="17">
        <v>841</v>
      </c>
      <c r="D142" s="17">
        <v>259</v>
      </c>
      <c r="E142" s="39"/>
    </row>
    <row r="143" spans="1:9" s="13" customFormat="1" ht="20.25" customHeight="1">
      <c r="A143" s="157" t="s">
        <v>817</v>
      </c>
      <c r="B143" s="17">
        <v>451</v>
      </c>
      <c r="C143" s="17">
        <v>618</v>
      </c>
      <c r="D143" s="17">
        <v>168</v>
      </c>
      <c r="E143" s="39"/>
    </row>
    <row r="144" spans="1:9" s="13" customFormat="1" ht="20.25" customHeight="1">
      <c r="A144" s="157" t="s">
        <v>405</v>
      </c>
      <c r="B144" s="17">
        <v>162</v>
      </c>
      <c r="C144" s="17">
        <v>609</v>
      </c>
      <c r="D144" s="17">
        <v>163</v>
      </c>
      <c r="E144" s="39"/>
    </row>
    <row r="145" spans="1:6" s="13" customFormat="1" ht="20.25" customHeight="1">
      <c r="A145" s="157" t="s">
        <v>406</v>
      </c>
      <c r="B145" s="17">
        <v>193</v>
      </c>
      <c r="C145" s="17">
        <v>546</v>
      </c>
      <c r="D145" s="17">
        <v>178</v>
      </c>
      <c r="E145" s="39"/>
    </row>
    <row r="146" spans="1:6" s="13" customFormat="1" ht="20.25" customHeight="1">
      <c r="A146" s="157" t="s">
        <v>407</v>
      </c>
      <c r="B146" s="17">
        <v>221</v>
      </c>
      <c r="C146" s="17">
        <v>420</v>
      </c>
      <c r="D146" s="17">
        <v>196</v>
      </c>
      <c r="E146" s="39"/>
    </row>
    <row r="147" spans="1:6" s="13" customFormat="1" ht="20.25" customHeight="1">
      <c r="A147" s="157" t="s">
        <v>408</v>
      </c>
      <c r="B147" s="17">
        <v>176</v>
      </c>
      <c r="C147" s="17">
        <v>582</v>
      </c>
      <c r="D147" s="17">
        <v>210</v>
      </c>
      <c r="E147" s="39"/>
    </row>
    <row r="148" spans="1:6" s="13" customFormat="1" ht="20.25" customHeight="1">
      <c r="A148" s="157" t="s">
        <v>409</v>
      </c>
      <c r="B148" s="17">
        <v>245</v>
      </c>
      <c r="C148" s="17">
        <v>694</v>
      </c>
      <c r="D148" s="17">
        <v>303</v>
      </c>
      <c r="E148" s="39"/>
    </row>
    <row r="149" spans="1:6" s="13" customFormat="1" ht="20.25" customHeight="1">
      <c r="A149" s="157" t="s">
        <v>1099</v>
      </c>
      <c r="B149" s="17">
        <v>253</v>
      </c>
      <c r="C149" s="17">
        <v>590</v>
      </c>
      <c r="D149" s="17">
        <v>287</v>
      </c>
      <c r="E149" s="39"/>
    </row>
    <row r="150" spans="1:6" s="13" customFormat="1" ht="20.25" customHeight="1">
      <c r="A150" s="11" t="s">
        <v>367</v>
      </c>
      <c r="B150" s="15">
        <f>SUM(B138:B149)</f>
        <v>2954</v>
      </c>
      <c r="C150" s="15">
        <f>SUM(C138:C149)</f>
        <v>6909</v>
      </c>
      <c r="D150" s="15">
        <f>SUM(D138:D149)</f>
        <v>2509</v>
      </c>
      <c r="E150" s="16"/>
    </row>
    <row r="151" spans="1:6">
      <c r="A151" s="346" t="s">
        <v>204</v>
      </c>
      <c r="B151" s="347" t="s">
        <v>1207</v>
      </c>
      <c r="C151" s="347" t="s">
        <v>206</v>
      </c>
      <c r="D151" s="348" t="s">
        <v>315</v>
      </c>
      <c r="E151" s="355"/>
    </row>
    <row r="152" spans="1:6" s="13" customFormat="1" ht="20.25" customHeight="1">
      <c r="B152" s="16"/>
      <c r="C152" s="16"/>
      <c r="D152" s="16"/>
      <c r="E152" s="16"/>
    </row>
    <row r="153" spans="1:6" ht="18.75" customHeight="1">
      <c r="A153" s="55" t="s">
        <v>291</v>
      </c>
    </row>
    <row r="154" spans="1:6">
      <c r="A154" s="351" t="s">
        <v>498</v>
      </c>
      <c r="B154" s="188" t="s">
        <v>369</v>
      </c>
      <c r="C154" s="188" t="s">
        <v>499</v>
      </c>
      <c r="D154" s="188" t="s">
        <v>366</v>
      </c>
      <c r="E154" s="359"/>
      <c r="F154" s="360"/>
    </row>
    <row r="155" spans="1:6">
      <c r="A155" s="157" t="s">
        <v>514</v>
      </c>
      <c r="B155" s="23">
        <f>24+20+1+0</f>
        <v>45</v>
      </c>
      <c r="C155" s="23">
        <f>61+23+1+0</f>
        <v>85</v>
      </c>
      <c r="D155" s="23">
        <f>39+22+1+0</f>
        <v>62</v>
      </c>
      <c r="E155" s="440"/>
    </row>
    <row r="156" spans="1:6">
      <c r="A156" s="157" t="s">
        <v>210</v>
      </c>
      <c r="B156" s="23">
        <v>62</v>
      </c>
      <c r="C156" s="23">
        <v>132</v>
      </c>
      <c r="D156" s="23">
        <v>119</v>
      </c>
      <c r="E156" s="440"/>
    </row>
    <row r="157" spans="1:6">
      <c r="A157" s="157" t="s">
        <v>814</v>
      </c>
      <c r="B157" s="23">
        <v>77</v>
      </c>
      <c r="C157" s="23">
        <v>192</v>
      </c>
      <c r="D157" s="23">
        <v>81</v>
      </c>
      <c r="E157" s="440"/>
    </row>
    <row r="158" spans="1:6">
      <c r="A158" s="157" t="s">
        <v>815</v>
      </c>
      <c r="B158" s="23">
        <v>121</v>
      </c>
      <c r="C158" s="23">
        <v>400</v>
      </c>
      <c r="D158" s="23">
        <v>286</v>
      </c>
      <c r="E158" s="440"/>
    </row>
    <row r="159" spans="1:6">
      <c r="A159" s="157" t="s">
        <v>816</v>
      </c>
      <c r="B159" s="23">
        <v>81</v>
      </c>
      <c r="C159" s="23">
        <v>301</v>
      </c>
      <c r="D159" s="23">
        <v>429</v>
      </c>
      <c r="E159" s="440"/>
    </row>
    <row r="160" spans="1:6">
      <c r="A160" s="157" t="s">
        <v>817</v>
      </c>
      <c r="B160" s="444">
        <v>81</v>
      </c>
      <c r="C160" s="444">
        <v>210</v>
      </c>
      <c r="D160" s="444">
        <v>100</v>
      </c>
      <c r="E160" s="434"/>
    </row>
    <row r="161" spans="1:6">
      <c r="A161" s="157" t="s">
        <v>405</v>
      </c>
      <c r="B161" s="23">
        <v>79</v>
      </c>
      <c r="C161" s="23">
        <v>198</v>
      </c>
      <c r="D161" s="23">
        <v>175</v>
      </c>
      <c r="E161" s="440"/>
    </row>
    <row r="162" spans="1:6">
      <c r="A162" s="157" t="s">
        <v>406</v>
      </c>
      <c r="B162" s="23">
        <v>127</v>
      </c>
      <c r="C162" s="23">
        <v>333</v>
      </c>
      <c r="D162" s="23">
        <v>147</v>
      </c>
      <c r="E162" s="440"/>
    </row>
    <row r="163" spans="1:6">
      <c r="A163" s="157" t="s">
        <v>407</v>
      </c>
      <c r="B163" s="23">
        <v>95</v>
      </c>
      <c r="C163" s="23">
        <v>161</v>
      </c>
      <c r="D163" s="23">
        <v>196</v>
      </c>
      <c r="E163" s="440"/>
    </row>
    <row r="164" spans="1:6">
      <c r="A164" s="157" t="s">
        <v>408</v>
      </c>
      <c r="B164" s="444">
        <v>60</v>
      </c>
      <c r="C164" s="444">
        <v>157</v>
      </c>
      <c r="D164" s="444">
        <v>160</v>
      </c>
      <c r="E164" s="434"/>
    </row>
    <row r="165" spans="1:6">
      <c r="A165" s="157" t="s">
        <v>409</v>
      </c>
      <c r="B165" s="23">
        <v>71</v>
      </c>
      <c r="C165" s="23">
        <v>144</v>
      </c>
      <c r="D165" s="23">
        <v>169</v>
      </c>
      <c r="E165" s="440"/>
    </row>
    <row r="166" spans="1:6">
      <c r="A166" s="157" t="s">
        <v>1099</v>
      </c>
      <c r="B166" s="23">
        <v>66</v>
      </c>
      <c r="C166" s="23">
        <v>116</v>
      </c>
      <c r="D166" s="23">
        <v>85</v>
      </c>
      <c r="E166" s="440"/>
    </row>
    <row r="167" spans="1:6">
      <c r="A167" s="11" t="s">
        <v>367</v>
      </c>
      <c r="B167" s="23">
        <f>SUM(B155:B166)</f>
        <v>965</v>
      </c>
      <c r="C167" s="23">
        <f>SUM(C155:C166)</f>
        <v>2429</v>
      </c>
      <c r="D167" s="23">
        <f>SUM(D155:D166)</f>
        <v>2009</v>
      </c>
      <c r="E167" s="440"/>
    </row>
    <row r="168" spans="1:6">
      <c r="A168" s="346" t="s">
        <v>204</v>
      </c>
      <c r="B168" s="347" t="s">
        <v>314</v>
      </c>
      <c r="C168" s="347" t="s">
        <v>206</v>
      </c>
      <c r="D168" s="348" t="s">
        <v>315</v>
      </c>
      <c r="E168" s="355"/>
    </row>
    <row r="169" spans="1:6" s="13" customFormat="1" ht="20.25" customHeight="1"/>
    <row r="170" spans="1:6">
      <c r="A170" s="55" t="s">
        <v>292</v>
      </c>
    </row>
    <row r="171" spans="1:6">
      <c r="A171" s="351" t="s">
        <v>498</v>
      </c>
      <c r="B171" s="188" t="s">
        <v>368</v>
      </c>
      <c r="C171" s="13"/>
    </row>
    <row r="172" spans="1:6">
      <c r="A172" s="157" t="s">
        <v>514</v>
      </c>
      <c r="B172" s="11">
        <v>121</v>
      </c>
      <c r="C172" s="436"/>
      <c r="F172" s="437"/>
    </row>
    <row r="173" spans="1:6">
      <c r="A173" s="157" t="s">
        <v>210</v>
      </c>
      <c r="B173" s="445">
        <v>111</v>
      </c>
      <c r="C173" s="436"/>
    </row>
    <row r="174" spans="1:6">
      <c r="A174" s="157" t="s">
        <v>814</v>
      </c>
      <c r="B174" s="445">
        <v>182</v>
      </c>
      <c r="C174" s="436"/>
    </row>
    <row r="175" spans="1:6">
      <c r="A175" s="157" t="s">
        <v>815</v>
      </c>
      <c r="B175" s="11">
        <v>357</v>
      </c>
      <c r="C175" s="13"/>
    </row>
    <row r="176" spans="1:6">
      <c r="A176" s="157" t="s">
        <v>816</v>
      </c>
      <c r="B176" s="444">
        <v>385</v>
      </c>
      <c r="C176" s="13"/>
    </row>
    <row r="177" spans="1:5">
      <c r="A177" s="157" t="s">
        <v>817</v>
      </c>
      <c r="B177" s="23">
        <v>247</v>
      </c>
      <c r="C177" s="436"/>
    </row>
    <row r="178" spans="1:5">
      <c r="A178" s="157" t="s">
        <v>405</v>
      </c>
      <c r="B178" s="23">
        <v>334</v>
      </c>
      <c r="C178" s="13"/>
    </row>
    <row r="179" spans="1:5">
      <c r="A179" s="157" t="s">
        <v>406</v>
      </c>
      <c r="B179" s="444">
        <v>98</v>
      </c>
      <c r="C179" s="436"/>
    </row>
    <row r="180" spans="1:5">
      <c r="A180" s="157" t="s">
        <v>407</v>
      </c>
      <c r="B180" s="23">
        <v>392</v>
      </c>
      <c r="C180" s="436"/>
    </row>
    <row r="181" spans="1:5">
      <c r="A181" s="157" t="s">
        <v>408</v>
      </c>
      <c r="B181" s="23">
        <v>601</v>
      </c>
      <c r="C181" s="436"/>
    </row>
    <row r="182" spans="1:5">
      <c r="A182" s="157" t="s">
        <v>409</v>
      </c>
      <c r="B182" s="445">
        <v>397</v>
      </c>
      <c r="C182" s="436"/>
    </row>
    <row r="183" spans="1:5">
      <c r="A183" s="157" t="s">
        <v>1099</v>
      </c>
      <c r="B183" s="11">
        <v>197</v>
      </c>
      <c r="C183" s="13"/>
    </row>
    <row r="184" spans="1:5">
      <c r="A184" s="19" t="s">
        <v>367</v>
      </c>
      <c r="B184" s="20">
        <f>SUM(B172:B183)</f>
        <v>3422</v>
      </c>
      <c r="C184" s="16"/>
    </row>
    <row r="186" spans="1:5">
      <c r="A186" s="55" t="s">
        <v>293</v>
      </c>
    </row>
    <row r="187" spans="1:5">
      <c r="A187" s="351" t="s">
        <v>498</v>
      </c>
      <c r="B187" s="351" t="s">
        <v>369</v>
      </c>
      <c r="C187" s="351" t="s">
        <v>373</v>
      </c>
      <c r="D187" s="188" t="s">
        <v>368</v>
      </c>
      <c r="E187" s="39"/>
    </row>
    <row r="188" spans="1:5">
      <c r="A188" s="157" t="s">
        <v>514</v>
      </c>
      <c r="B188" s="156" t="s">
        <v>513</v>
      </c>
      <c r="C188" s="17">
        <v>103</v>
      </c>
      <c r="D188" s="156" t="s">
        <v>513</v>
      </c>
      <c r="E188" s="357"/>
    </row>
    <row r="189" spans="1:5">
      <c r="A189" s="157" t="s">
        <v>210</v>
      </c>
      <c r="B189" s="156" t="s">
        <v>513</v>
      </c>
      <c r="C189" s="445">
        <v>205</v>
      </c>
      <c r="D189" s="156" t="s">
        <v>513</v>
      </c>
      <c r="E189" s="357"/>
    </row>
    <row r="190" spans="1:5">
      <c r="A190" s="157" t="s">
        <v>814</v>
      </c>
      <c r="B190" s="156" t="s">
        <v>513</v>
      </c>
      <c r="C190" s="17">
        <v>234</v>
      </c>
      <c r="D190" s="156" t="s">
        <v>513</v>
      </c>
      <c r="E190" s="357"/>
    </row>
    <row r="191" spans="1:5">
      <c r="A191" s="157" t="s">
        <v>815</v>
      </c>
      <c r="B191" s="156" t="s">
        <v>513</v>
      </c>
      <c r="C191" s="445">
        <v>179</v>
      </c>
      <c r="D191" s="156" t="s">
        <v>513</v>
      </c>
      <c r="E191" s="357"/>
    </row>
    <row r="192" spans="1:5">
      <c r="A192" s="157" t="s">
        <v>816</v>
      </c>
      <c r="B192" s="156" t="s">
        <v>513</v>
      </c>
      <c r="C192" s="156">
        <v>218</v>
      </c>
      <c r="D192" s="156" t="s">
        <v>513</v>
      </c>
      <c r="E192" s="357"/>
    </row>
    <row r="193" spans="1:5">
      <c r="A193" s="157" t="s">
        <v>817</v>
      </c>
      <c r="B193" s="156" t="s">
        <v>513</v>
      </c>
      <c r="C193" s="156">
        <v>243</v>
      </c>
      <c r="D193" s="156" t="s">
        <v>513</v>
      </c>
      <c r="E193" s="357"/>
    </row>
    <row r="194" spans="1:5">
      <c r="A194" s="157" t="s">
        <v>405</v>
      </c>
      <c r="B194" s="156" t="s">
        <v>513</v>
      </c>
      <c r="C194" s="156">
        <f>'2017總表'!C123</f>
        <v>253</v>
      </c>
      <c r="D194" s="156" t="s">
        <v>513</v>
      </c>
    </row>
    <row r="195" spans="1:5">
      <c r="A195" s="157" t="s">
        <v>406</v>
      </c>
      <c r="B195" s="156" t="s">
        <v>513</v>
      </c>
      <c r="C195" s="445">
        <v>347</v>
      </c>
      <c r="D195" s="156" t="s">
        <v>513</v>
      </c>
      <c r="E195" s="357"/>
    </row>
    <row r="196" spans="1:5">
      <c r="A196" s="157" t="s">
        <v>407</v>
      </c>
      <c r="B196" s="156" t="s">
        <v>513</v>
      </c>
      <c r="C196" s="445">
        <v>237</v>
      </c>
      <c r="D196" s="156" t="s">
        <v>513</v>
      </c>
      <c r="E196" s="357"/>
    </row>
    <row r="197" spans="1:5">
      <c r="A197" s="157" t="s">
        <v>408</v>
      </c>
      <c r="B197" s="156" t="s">
        <v>513</v>
      </c>
      <c r="C197" s="445">
        <v>233</v>
      </c>
      <c r="D197" s="156" t="s">
        <v>513</v>
      </c>
      <c r="E197" s="357"/>
    </row>
    <row r="198" spans="1:5">
      <c r="A198" s="157" t="s">
        <v>409</v>
      </c>
      <c r="B198" s="156" t="s">
        <v>513</v>
      </c>
      <c r="C198" s="23">
        <v>270</v>
      </c>
      <c r="D198" s="156" t="s">
        <v>513</v>
      </c>
      <c r="E198" s="357"/>
    </row>
    <row r="199" spans="1:5">
      <c r="A199" s="157" t="s">
        <v>1099</v>
      </c>
      <c r="B199" s="156" t="s">
        <v>513</v>
      </c>
      <c r="C199" s="11">
        <v>174</v>
      </c>
      <c r="D199" s="156" t="s">
        <v>513</v>
      </c>
      <c r="E199" s="357"/>
    </row>
    <row r="200" spans="1:5">
      <c r="A200" s="19" t="s">
        <v>367</v>
      </c>
      <c r="B200" s="20">
        <f>SUM(B188:B199)</f>
        <v>0</v>
      </c>
      <c r="C200" s="20">
        <f>SUM(C188:C199)</f>
        <v>2696</v>
      </c>
      <c r="D200" s="20">
        <f>SUM(D188:D199)</f>
        <v>0</v>
      </c>
      <c r="E200" s="144"/>
    </row>
    <row r="202" spans="1:5">
      <c r="A202" s="55" t="s">
        <v>294</v>
      </c>
    </row>
    <row r="203" spans="1:5">
      <c r="A203" s="351" t="s">
        <v>498</v>
      </c>
      <c r="B203" s="188" t="s">
        <v>368</v>
      </c>
      <c r="C203" s="72"/>
    </row>
    <row r="204" spans="1:5">
      <c r="A204" s="157" t="s">
        <v>514</v>
      </c>
      <c r="B204" s="156">
        <v>42</v>
      </c>
      <c r="C204" s="434"/>
    </row>
    <row r="205" spans="1:5">
      <c r="A205" s="157" t="s">
        <v>210</v>
      </c>
      <c r="B205" s="156">
        <v>42</v>
      </c>
      <c r="C205" s="434"/>
    </row>
    <row r="206" spans="1:5">
      <c r="A206" s="157" t="s">
        <v>814</v>
      </c>
      <c r="B206" s="156">
        <v>130</v>
      </c>
      <c r="C206" s="434"/>
    </row>
    <row r="207" spans="1:5">
      <c r="A207" s="157" t="s">
        <v>815</v>
      </c>
      <c r="B207" s="156">
        <v>42</v>
      </c>
      <c r="C207" s="434"/>
    </row>
    <row r="208" spans="1:5">
      <c r="A208" s="157" t="s">
        <v>816</v>
      </c>
      <c r="B208" s="156">
        <v>100</v>
      </c>
      <c r="C208" s="434"/>
    </row>
    <row r="209" spans="1:3">
      <c r="A209" s="157" t="s">
        <v>817</v>
      </c>
      <c r="B209" s="446">
        <v>147</v>
      </c>
      <c r="C209" s="434"/>
    </row>
    <row r="210" spans="1:3">
      <c r="A210" s="157" t="s">
        <v>405</v>
      </c>
      <c r="B210" s="156">
        <v>35</v>
      </c>
      <c r="C210" s="434"/>
    </row>
    <row r="211" spans="1:3">
      <c r="A211" s="157" t="s">
        <v>406</v>
      </c>
      <c r="B211" s="156">
        <v>265</v>
      </c>
      <c r="C211" s="434"/>
    </row>
    <row r="212" spans="1:3">
      <c r="A212" s="157" t="s">
        <v>407</v>
      </c>
      <c r="B212" s="277">
        <v>437</v>
      </c>
      <c r="C212" s="434"/>
    </row>
    <row r="213" spans="1:3">
      <c r="A213" s="157" t="s">
        <v>408</v>
      </c>
      <c r="B213" s="156">
        <v>168</v>
      </c>
      <c r="C213" s="434"/>
    </row>
    <row r="214" spans="1:3">
      <c r="A214" s="157" t="s">
        <v>409</v>
      </c>
      <c r="B214" s="156">
        <v>131</v>
      </c>
      <c r="C214" s="434"/>
    </row>
    <row r="215" spans="1:3">
      <c r="A215" s="157" t="s">
        <v>1099</v>
      </c>
      <c r="B215" s="156">
        <v>48</v>
      </c>
      <c r="C215" s="434"/>
    </row>
    <row r="216" spans="1:3">
      <c r="A216" s="11" t="s">
        <v>367</v>
      </c>
      <c r="B216" s="23">
        <f>SUM(B204:B215)</f>
        <v>1587</v>
      </c>
    </row>
    <row r="218" spans="1:3">
      <c r="A218" s="55" t="s">
        <v>295</v>
      </c>
    </row>
    <row r="219" spans="1:3">
      <c r="A219" s="351" t="s">
        <v>498</v>
      </c>
      <c r="B219" s="188" t="s">
        <v>368</v>
      </c>
      <c r="C219" s="72"/>
    </row>
    <row r="220" spans="1:3">
      <c r="A220" s="157" t="s">
        <v>514</v>
      </c>
      <c r="B220" s="444">
        <v>28</v>
      </c>
    </row>
    <row r="221" spans="1:3">
      <c r="A221" s="157" t="s">
        <v>210</v>
      </c>
      <c r="B221" s="444">
        <v>18</v>
      </c>
    </row>
    <row r="222" spans="1:3">
      <c r="A222" s="157" t="s">
        <v>814</v>
      </c>
      <c r="B222" s="444">
        <v>31</v>
      </c>
    </row>
    <row r="223" spans="1:3">
      <c r="A223" s="157" t="s">
        <v>815</v>
      </c>
      <c r="B223" s="444">
        <v>23</v>
      </c>
    </row>
    <row r="224" spans="1:3">
      <c r="A224" s="157" t="s">
        <v>816</v>
      </c>
      <c r="B224" s="444">
        <v>34</v>
      </c>
      <c r="C224" s="434"/>
    </row>
    <row r="225" spans="1:5">
      <c r="A225" s="157" t="s">
        <v>817</v>
      </c>
      <c r="B225" s="444">
        <v>31</v>
      </c>
      <c r="C225" s="434"/>
    </row>
    <row r="226" spans="1:5">
      <c r="A226" s="157" t="s">
        <v>405</v>
      </c>
      <c r="B226" s="444">
        <v>8</v>
      </c>
    </row>
    <row r="227" spans="1:5">
      <c r="A227" s="157" t="s">
        <v>406</v>
      </c>
      <c r="B227" s="444">
        <v>35</v>
      </c>
    </row>
    <row r="228" spans="1:5">
      <c r="A228" s="157" t="s">
        <v>407</v>
      </c>
      <c r="B228" s="277">
        <v>27</v>
      </c>
    </row>
    <row r="229" spans="1:5">
      <c r="A229" s="157" t="s">
        <v>408</v>
      </c>
      <c r="B229" s="444">
        <v>11</v>
      </c>
    </row>
    <row r="230" spans="1:5">
      <c r="A230" s="157" t="s">
        <v>409</v>
      </c>
      <c r="B230" s="444">
        <v>13</v>
      </c>
    </row>
    <row r="231" spans="1:5">
      <c r="A231" s="157" t="s">
        <v>1099</v>
      </c>
      <c r="B231" s="444">
        <v>11</v>
      </c>
    </row>
    <row r="232" spans="1:5">
      <c r="A232" s="11" t="s">
        <v>367</v>
      </c>
      <c r="B232" s="23">
        <f>SUM(B220:B231)</f>
        <v>270</v>
      </c>
    </row>
    <row r="234" spans="1:5">
      <c r="A234" s="55" t="s">
        <v>296</v>
      </c>
      <c r="B234" s="447"/>
    </row>
    <row r="235" spans="1:5">
      <c r="A235" s="351" t="s">
        <v>370</v>
      </c>
      <c r="B235" s="351" t="s">
        <v>369</v>
      </c>
      <c r="C235" s="353" t="s">
        <v>499</v>
      </c>
      <c r="D235" s="352" t="s">
        <v>280</v>
      </c>
      <c r="E235" s="13"/>
    </row>
    <row r="236" spans="1:5">
      <c r="A236" s="157" t="s">
        <v>514</v>
      </c>
      <c r="B236" s="156">
        <v>63</v>
      </c>
      <c r="C236" s="424">
        <v>14</v>
      </c>
      <c r="D236" s="156">
        <v>709</v>
      </c>
      <c r="E236" s="357"/>
    </row>
    <row r="237" spans="1:5">
      <c r="A237" s="157" t="s">
        <v>210</v>
      </c>
      <c r="B237" s="156">
        <v>48</v>
      </c>
      <c r="C237" s="424">
        <v>58</v>
      </c>
      <c r="D237" s="156">
        <v>1366</v>
      </c>
      <c r="E237" s="357"/>
    </row>
    <row r="238" spans="1:5">
      <c r="A238" s="157" t="s">
        <v>814</v>
      </c>
      <c r="B238" s="156">
        <v>336</v>
      </c>
      <c r="C238" s="424">
        <v>12</v>
      </c>
      <c r="D238" s="156">
        <v>10204</v>
      </c>
      <c r="E238" s="357"/>
    </row>
    <row r="239" spans="1:5">
      <c r="A239" s="157" t="s">
        <v>815</v>
      </c>
      <c r="B239" s="444">
        <v>18</v>
      </c>
      <c r="C239" s="448">
        <v>2</v>
      </c>
      <c r="D239" s="444">
        <v>426</v>
      </c>
      <c r="E239" s="434"/>
    </row>
    <row r="240" spans="1:5">
      <c r="A240" s="157" t="s">
        <v>816</v>
      </c>
      <c r="B240" s="156">
        <v>4</v>
      </c>
      <c r="C240" s="424">
        <v>0</v>
      </c>
      <c r="D240" s="156">
        <v>22</v>
      </c>
      <c r="E240" s="357"/>
    </row>
    <row r="241" spans="1:5">
      <c r="A241" s="157" t="s">
        <v>817</v>
      </c>
      <c r="B241" s="156">
        <v>13</v>
      </c>
      <c r="C241" s="424">
        <v>77</v>
      </c>
      <c r="D241" s="156">
        <v>928</v>
      </c>
      <c r="E241" s="357"/>
    </row>
    <row r="242" spans="1:5">
      <c r="A242" s="157" t="s">
        <v>405</v>
      </c>
      <c r="B242" s="156">
        <v>15</v>
      </c>
      <c r="C242" s="424">
        <v>33</v>
      </c>
      <c r="D242" s="156">
        <v>312</v>
      </c>
      <c r="E242" s="357"/>
    </row>
    <row r="243" spans="1:5">
      <c r="A243" s="157" t="s">
        <v>406</v>
      </c>
      <c r="B243" s="156">
        <v>13</v>
      </c>
      <c r="C243" s="424">
        <v>30</v>
      </c>
      <c r="D243" s="156">
        <v>185</v>
      </c>
      <c r="E243" s="357"/>
    </row>
    <row r="244" spans="1:5">
      <c r="A244" s="157" t="s">
        <v>407</v>
      </c>
      <c r="B244" s="156">
        <v>5</v>
      </c>
      <c r="C244" s="424">
        <v>2</v>
      </c>
      <c r="D244" s="156">
        <v>102</v>
      </c>
      <c r="E244" s="357"/>
    </row>
    <row r="245" spans="1:5">
      <c r="A245" s="157" t="s">
        <v>408</v>
      </c>
      <c r="B245" s="156">
        <v>15</v>
      </c>
      <c r="C245" s="424">
        <v>4</v>
      </c>
      <c r="D245" s="156">
        <v>185</v>
      </c>
      <c r="E245" s="357"/>
    </row>
    <row r="246" spans="1:5">
      <c r="A246" s="157" t="s">
        <v>409</v>
      </c>
      <c r="B246" s="277">
        <v>58</v>
      </c>
      <c r="C246" s="426">
        <v>5</v>
      </c>
      <c r="D246" s="277">
        <v>151</v>
      </c>
      <c r="E246" s="440"/>
    </row>
    <row r="247" spans="1:5">
      <c r="A247" s="157" t="s">
        <v>1099</v>
      </c>
      <c r="B247" s="156">
        <v>189</v>
      </c>
      <c r="C247" s="424">
        <v>6</v>
      </c>
      <c r="D247" s="156">
        <v>125</v>
      </c>
      <c r="E247" s="357"/>
    </row>
    <row r="248" spans="1:5">
      <c r="A248" s="11" t="s">
        <v>367</v>
      </c>
      <c r="B248" s="15">
        <f>SUM(B236:B247)</f>
        <v>777</v>
      </c>
      <c r="C248" s="425">
        <f>SUM(C236:C247)</f>
        <v>243</v>
      </c>
      <c r="D248" s="15">
        <f>SUM(D236:D247)</f>
        <v>14715</v>
      </c>
      <c r="E248" s="16"/>
    </row>
  </sheetData>
  <mergeCells count="17">
    <mergeCell ref="A1:D1"/>
    <mergeCell ref="D121:E121"/>
    <mergeCell ref="D122:E122"/>
    <mergeCell ref="D123:E123"/>
    <mergeCell ref="D118:E118"/>
    <mergeCell ref="D119:E119"/>
    <mergeCell ref="D133:E133"/>
    <mergeCell ref="D120:E120"/>
    <mergeCell ref="D126:E126"/>
    <mergeCell ref="D127:E127"/>
    <mergeCell ref="D124:E124"/>
    <mergeCell ref="D131:E131"/>
    <mergeCell ref="D132:E132"/>
    <mergeCell ref="D128:E128"/>
    <mergeCell ref="D129:E129"/>
    <mergeCell ref="D130:E130"/>
    <mergeCell ref="D125:E125"/>
  </mergeCells>
  <phoneticPr fontId="11"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0"/>
  <sheetViews>
    <sheetView workbookViewId="0"/>
  </sheetViews>
  <sheetFormatPr defaultColWidth="9" defaultRowHeight="14.25" outlineLevelCol="1"/>
  <cols>
    <col min="1" max="1" width="3.875" style="51" customWidth="1"/>
    <col min="2" max="2" width="10.5" style="99" customWidth="1"/>
    <col min="3" max="3" width="8.875" style="100" customWidth="1"/>
    <col min="4" max="4" width="5.125" style="51" customWidth="1"/>
    <col min="5" max="5" width="9" style="51"/>
    <col min="6" max="6" width="28.25" style="99" customWidth="1"/>
    <col min="7" max="7" width="10.25" style="105" hidden="1" customWidth="1" outlineLevel="1"/>
    <col min="8" max="8" width="9.75" style="378" hidden="1" customWidth="1" outlineLevel="1"/>
    <col min="9" max="9" width="11.875" style="51" hidden="1" customWidth="1" outlineLevel="1"/>
    <col min="10" max="10" width="8.25" style="51" hidden="1" customWidth="1" outlineLevel="1"/>
    <col min="11" max="11" width="4.75" style="51" customWidth="1" collapsed="1"/>
    <col min="12" max="12" width="4.75" style="51" customWidth="1"/>
    <col min="13" max="13" width="4.875" style="51" customWidth="1"/>
    <col min="14" max="17" width="4.75" style="51" customWidth="1"/>
    <col min="18" max="18" width="5.75" style="51" customWidth="1"/>
    <col min="19" max="19" width="4.75" style="51" customWidth="1"/>
    <col min="20" max="22" width="5" style="51" customWidth="1"/>
    <col min="23" max="23" width="4.75" style="51" customWidth="1"/>
    <col min="24" max="24" width="9" style="51"/>
    <col min="25" max="25" width="10" style="51" customWidth="1"/>
    <col min="26" max="26" width="11.125" style="51" customWidth="1"/>
    <col min="27" max="16384" width="9" style="51"/>
  </cols>
  <sheetData>
    <row r="1" spans="1:26" ht="42.75">
      <c r="A1" s="361" t="s">
        <v>1055</v>
      </c>
      <c r="B1" s="362" t="s">
        <v>1033</v>
      </c>
      <c r="C1" s="361" t="s">
        <v>854</v>
      </c>
      <c r="D1" s="361" t="s">
        <v>1034</v>
      </c>
      <c r="E1" s="361" t="s">
        <v>1035</v>
      </c>
      <c r="F1" s="362" t="s">
        <v>1036</v>
      </c>
      <c r="G1" s="361" t="s">
        <v>1037</v>
      </c>
      <c r="H1" s="363" t="s">
        <v>199</v>
      </c>
      <c r="I1" s="363" t="s">
        <v>198</v>
      </c>
      <c r="J1" s="361" t="s">
        <v>855</v>
      </c>
      <c r="K1" s="364" t="s">
        <v>514</v>
      </c>
      <c r="L1" s="364" t="s">
        <v>903</v>
      </c>
      <c r="M1" s="364" t="s">
        <v>814</v>
      </c>
      <c r="N1" s="364" t="s">
        <v>840</v>
      </c>
      <c r="O1" s="364" t="s">
        <v>1103</v>
      </c>
      <c r="P1" s="364" t="s">
        <v>817</v>
      </c>
      <c r="Q1" s="364" t="s">
        <v>405</v>
      </c>
      <c r="R1" s="364" t="s">
        <v>406</v>
      </c>
      <c r="S1" s="364" t="s">
        <v>407</v>
      </c>
      <c r="T1" s="364" t="s">
        <v>408</v>
      </c>
      <c r="U1" s="364" t="s">
        <v>409</v>
      </c>
      <c r="V1" s="364" t="s">
        <v>1099</v>
      </c>
      <c r="W1" s="364" t="s">
        <v>453</v>
      </c>
      <c r="X1" s="365" t="s">
        <v>320</v>
      </c>
      <c r="Y1" s="366" t="s">
        <v>321</v>
      </c>
      <c r="Z1" s="452" t="s">
        <v>327</v>
      </c>
    </row>
    <row r="2" spans="1:26" s="110" customFormat="1">
      <c r="A2" s="367">
        <v>1</v>
      </c>
      <c r="B2" s="368" t="s">
        <v>1056</v>
      </c>
      <c r="C2" s="369" t="s">
        <v>531</v>
      </c>
      <c r="D2" s="367" t="s">
        <v>532</v>
      </c>
      <c r="E2" s="367" t="s">
        <v>169</v>
      </c>
      <c r="F2" s="368" t="s">
        <v>591</v>
      </c>
      <c r="G2" s="370" t="s">
        <v>404</v>
      </c>
      <c r="H2" s="453">
        <v>23498</v>
      </c>
      <c r="I2" s="453">
        <v>780</v>
      </c>
      <c r="J2" s="377" t="s">
        <v>201</v>
      </c>
      <c r="K2" s="110">
        <v>0</v>
      </c>
      <c r="L2" s="110">
        <v>2</v>
      </c>
      <c r="M2" s="110">
        <v>0</v>
      </c>
      <c r="N2" s="110">
        <v>0</v>
      </c>
      <c r="O2" s="110">
        <v>0</v>
      </c>
      <c r="P2" s="110">
        <v>0</v>
      </c>
      <c r="Q2" s="110">
        <v>2</v>
      </c>
      <c r="R2" s="110">
        <v>0</v>
      </c>
      <c r="S2" s="110">
        <v>0</v>
      </c>
      <c r="T2" s="110">
        <v>0</v>
      </c>
      <c r="U2" s="110">
        <v>0</v>
      </c>
      <c r="V2" s="110">
        <v>0</v>
      </c>
      <c r="W2" s="479">
        <f>SUM(K2:V2)</f>
        <v>4</v>
      </c>
      <c r="X2" s="110">
        <v>8</v>
      </c>
      <c r="Z2" s="51"/>
    </row>
    <row r="3" spans="1:26" s="110" customFormat="1">
      <c r="A3" s="367">
        <v>2</v>
      </c>
      <c r="B3" s="368" t="s">
        <v>1056</v>
      </c>
      <c r="C3" s="369" t="s">
        <v>573</v>
      </c>
      <c r="D3" s="367" t="s">
        <v>532</v>
      </c>
      <c r="E3" s="367" t="s">
        <v>170</v>
      </c>
      <c r="F3" s="368" t="s">
        <v>501</v>
      </c>
      <c r="G3" s="370" t="s">
        <v>404</v>
      </c>
      <c r="H3" s="453">
        <v>66034</v>
      </c>
      <c r="I3" s="453">
        <v>2192</v>
      </c>
      <c r="J3" s="377" t="s">
        <v>201</v>
      </c>
      <c r="K3" s="110">
        <v>0</v>
      </c>
      <c r="L3" s="110">
        <v>2</v>
      </c>
      <c r="M3" s="110">
        <v>0</v>
      </c>
      <c r="N3" s="110">
        <v>3</v>
      </c>
      <c r="O3" s="110">
        <v>1</v>
      </c>
      <c r="P3" s="110">
        <v>1</v>
      </c>
      <c r="Q3" s="110">
        <v>0</v>
      </c>
      <c r="R3" s="110">
        <v>0</v>
      </c>
      <c r="S3" s="110">
        <v>0</v>
      </c>
      <c r="T3" s="110">
        <v>0</v>
      </c>
      <c r="U3" s="110">
        <v>1</v>
      </c>
      <c r="V3" s="110">
        <v>0</v>
      </c>
      <c r="W3" s="479">
        <f t="shared" ref="W3:W66" si="0">SUM(K3:V3)</f>
        <v>8</v>
      </c>
      <c r="X3" s="110">
        <v>9</v>
      </c>
      <c r="Z3" s="51"/>
    </row>
    <row r="4" spans="1:26" s="110" customFormat="1" ht="28.5">
      <c r="A4" s="367">
        <v>3</v>
      </c>
      <c r="B4" s="368" t="s">
        <v>168</v>
      </c>
      <c r="C4" s="369" t="s">
        <v>456</v>
      </c>
      <c r="D4" s="367" t="s">
        <v>532</v>
      </c>
      <c r="E4" s="367" t="s">
        <v>171</v>
      </c>
      <c r="F4" s="368" t="s">
        <v>803</v>
      </c>
      <c r="G4" s="370" t="s">
        <v>404</v>
      </c>
      <c r="H4" s="453">
        <v>66034</v>
      </c>
      <c r="I4" s="453">
        <v>2192</v>
      </c>
      <c r="J4" s="377" t="s">
        <v>201</v>
      </c>
      <c r="K4" s="110">
        <v>8</v>
      </c>
      <c r="L4" s="110">
        <v>5</v>
      </c>
      <c r="M4" s="110">
        <v>5</v>
      </c>
      <c r="N4" s="110">
        <v>7</v>
      </c>
      <c r="O4" s="110">
        <v>18</v>
      </c>
      <c r="P4" s="110">
        <v>4</v>
      </c>
      <c r="Q4" s="110">
        <v>2</v>
      </c>
      <c r="R4" s="110">
        <v>2</v>
      </c>
      <c r="S4" s="110">
        <v>5</v>
      </c>
      <c r="T4" s="110">
        <v>6</v>
      </c>
      <c r="U4" s="110">
        <v>6</v>
      </c>
      <c r="V4" s="110">
        <v>4</v>
      </c>
      <c r="W4" s="479">
        <f t="shared" si="0"/>
        <v>72</v>
      </c>
      <c r="X4" s="110">
        <v>41</v>
      </c>
      <c r="Z4" s="51"/>
    </row>
    <row r="5" spans="1:26" s="110" customFormat="1" ht="28.5">
      <c r="A5" s="367">
        <v>4</v>
      </c>
      <c r="B5" s="368" t="s">
        <v>168</v>
      </c>
      <c r="C5" s="368" t="s">
        <v>895</v>
      </c>
      <c r="D5" s="367" t="s">
        <v>532</v>
      </c>
      <c r="E5" s="367" t="s">
        <v>172</v>
      </c>
      <c r="F5" s="368" t="s">
        <v>403</v>
      </c>
      <c r="G5" s="370" t="s">
        <v>404</v>
      </c>
      <c r="H5" s="453">
        <v>77692</v>
      </c>
      <c r="I5" s="453">
        <v>2579</v>
      </c>
      <c r="J5" s="377" t="s">
        <v>201</v>
      </c>
      <c r="K5" s="110">
        <v>0</v>
      </c>
      <c r="L5" s="110">
        <v>14</v>
      </c>
      <c r="M5" s="110">
        <v>3</v>
      </c>
      <c r="N5" s="110">
        <v>1</v>
      </c>
      <c r="O5" s="110">
        <v>0</v>
      </c>
      <c r="P5" s="110">
        <v>0</v>
      </c>
      <c r="Q5" s="110">
        <v>2</v>
      </c>
      <c r="R5" s="110">
        <v>0</v>
      </c>
      <c r="S5" s="110">
        <v>2</v>
      </c>
      <c r="T5" s="110">
        <v>1</v>
      </c>
      <c r="U5" s="110">
        <v>0</v>
      </c>
      <c r="V5" s="110">
        <v>0</v>
      </c>
      <c r="W5" s="479">
        <f t="shared" si="0"/>
        <v>23</v>
      </c>
      <c r="X5" s="110">
        <v>91</v>
      </c>
      <c r="Z5" s="51"/>
    </row>
    <row r="6" spans="1:26" s="110" customFormat="1" ht="28.5">
      <c r="A6" s="367">
        <v>5</v>
      </c>
      <c r="B6" s="368" t="s">
        <v>168</v>
      </c>
      <c r="C6" s="369" t="s">
        <v>451</v>
      </c>
      <c r="D6" s="367" t="s">
        <v>532</v>
      </c>
      <c r="E6" s="367" t="s">
        <v>173</v>
      </c>
      <c r="F6" s="368" t="s">
        <v>447</v>
      </c>
      <c r="G6" s="370" t="s">
        <v>404</v>
      </c>
      <c r="H6" s="453">
        <v>91550</v>
      </c>
      <c r="I6" s="453">
        <v>3039</v>
      </c>
      <c r="J6" s="377" t="s">
        <v>201</v>
      </c>
      <c r="K6" s="110">
        <v>5</v>
      </c>
      <c r="L6" s="110">
        <v>6</v>
      </c>
      <c r="M6" s="110">
        <v>1</v>
      </c>
      <c r="N6" s="110">
        <v>0</v>
      </c>
      <c r="O6" s="110">
        <v>13</v>
      </c>
      <c r="P6" s="110">
        <v>3</v>
      </c>
      <c r="Q6" s="110">
        <v>2</v>
      </c>
      <c r="R6" s="110">
        <v>3</v>
      </c>
      <c r="S6" s="110">
        <v>1</v>
      </c>
      <c r="T6" s="110">
        <v>2</v>
      </c>
      <c r="U6" s="110">
        <v>3</v>
      </c>
      <c r="V6" s="110">
        <v>3</v>
      </c>
      <c r="W6" s="479">
        <f t="shared" si="0"/>
        <v>42</v>
      </c>
      <c r="X6" s="110">
        <v>50</v>
      </c>
      <c r="Z6" s="51"/>
    </row>
    <row r="7" spans="1:26" s="110" customFormat="1">
      <c r="A7" s="367">
        <v>6</v>
      </c>
      <c r="B7" s="368" t="s">
        <v>769</v>
      </c>
      <c r="C7" s="369" t="s">
        <v>495</v>
      </c>
      <c r="D7" s="367" t="s">
        <v>532</v>
      </c>
      <c r="E7" s="367" t="s">
        <v>174</v>
      </c>
      <c r="F7" s="368" t="s">
        <v>503</v>
      </c>
      <c r="G7" s="370" t="s">
        <v>404</v>
      </c>
      <c r="H7" s="453">
        <v>97244</v>
      </c>
      <c r="I7" s="453">
        <v>3228</v>
      </c>
      <c r="J7" s="377" t="s">
        <v>201</v>
      </c>
      <c r="K7" s="110">
        <v>0</v>
      </c>
      <c r="L7" s="110">
        <v>1</v>
      </c>
      <c r="M7" s="110">
        <v>0</v>
      </c>
      <c r="N7" s="110">
        <v>55</v>
      </c>
      <c r="O7" s="110">
        <v>0</v>
      </c>
      <c r="P7" s="110">
        <v>0</v>
      </c>
      <c r="Q7" s="110">
        <v>0</v>
      </c>
      <c r="R7" s="110">
        <v>0</v>
      </c>
      <c r="S7" s="110">
        <v>0</v>
      </c>
      <c r="T7" s="110">
        <v>0</v>
      </c>
      <c r="U7" s="110">
        <v>3</v>
      </c>
      <c r="V7" s="110">
        <v>0</v>
      </c>
      <c r="W7" s="479">
        <f t="shared" si="0"/>
        <v>59</v>
      </c>
      <c r="X7" s="110">
        <v>120</v>
      </c>
      <c r="Z7" s="51"/>
    </row>
    <row r="8" spans="1:26" s="110" customFormat="1" ht="28.5">
      <c r="A8" s="367">
        <v>7</v>
      </c>
      <c r="B8" s="368" t="s">
        <v>168</v>
      </c>
      <c r="C8" s="368" t="s">
        <v>896</v>
      </c>
      <c r="D8" s="367" t="s">
        <v>532</v>
      </c>
      <c r="E8" s="367" t="s">
        <v>175</v>
      </c>
      <c r="F8" s="368" t="s">
        <v>504</v>
      </c>
      <c r="G8" s="370" t="s">
        <v>404</v>
      </c>
      <c r="H8" s="453">
        <v>123904</v>
      </c>
      <c r="I8" s="453">
        <v>4113</v>
      </c>
      <c r="J8" s="377" t="s">
        <v>201</v>
      </c>
      <c r="K8" s="110">
        <v>3</v>
      </c>
      <c r="L8" s="110">
        <v>11</v>
      </c>
      <c r="M8" s="110">
        <v>2</v>
      </c>
      <c r="N8" s="110">
        <v>6</v>
      </c>
      <c r="O8" s="110">
        <v>8</v>
      </c>
      <c r="P8" s="110">
        <v>2</v>
      </c>
      <c r="Q8" s="110">
        <v>3</v>
      </c>
      <c r="R8" s="110">
        <v>10</v>
      </c>
      <c r="S8" s="110">
        <v>9</v>
      </c>
      <c r="T8" s="110">
        <v>3</v>
      </c>
      <c r="U8" s="110">
        <v>7</v>
      </c>
      <c r="V8" s="110">
        <v>0</v>
      </c>
      <c r="W8" s="479">
        <f t="shared" si="0"/>
        <v>64</v>
      </c>
      <c r="X8" s="110">
        <v>45</v>
      </c>
      <c r="Z8" s="51"/>
    </row>
    <row r="9" spans="1:26" s="385" customFormat="1" ht="15" thickBot="1">
      <c r="A9" s="380">
        <v>8</v>
      </c>
      <c r="B9" s="381" t="s">
        <v>476</v>
      </c>
      <c r="C9" s="382" t="s">
        <v>894</v>
      </c>
      <c r="D9" s="380" t="s">
        <v>532</v>
      </c>
      <c r="E9" s="380" t="s">
        <v>176</v>
      </c>
      <c r="F9" s="381" t="s">
        <v>12</v>
      </c>
      <c r="G9" s="387" t="s">
        <v>404</v>
      </c>
      <c r="H9" s="454">
        <v>81066</v>
      </c>
      <c r="I9" s="454">
        <v>2691</v>
      </c>
      <c r="J9" s="384" t="s">
        <v>201</v>
      </c>
      <c r="K9" s="385">
        <v>9</v>
      </c>
      <c r="L9" s="385">
        <v>11</v>
      </c>
      <c r="M9" s="385">
        <v>11</v>
      </c>
      <c r="N9" s="385">
        <v>0</v>
      </c>
      <c r="O9" s="385">
        <v>19</v>
      </c>
      <c r="P9" s="385">
        <v>0</v>
      </c>
      <c r="Q9" s="385">
        <v>0</v>
      </c>
      <c r="R9" s="385">
        <v>3</v>
      </c>
      <c r="S9" s="385">
        <v>0</v>
      </c>
      <c r="T9" s="385">
        <v>23</v>
      </c>
      <c r="U9" s="385">
        <v>23</v>
      </c>
      <c r="V9" s="385">
        <v>4</v>
      </c>
      <c r="W9" s="479">
        <f t="shared" si="0"/>
        <v>103</v>
      </c>
      <c r="X9" s="385">
        <v>62</v>
      </c>
      <c r="Z9" s="386"/>
    </row>
    <row r="10" spans="1:26" s="110" customFormat="1" ht="28.5">
      <c r="A10" s="367">
        <v>9</v>
      </c>
      <c r="B10" s="368" t="s">
        <v>168</v>
      </c>
      <c r="C10" s="369" t="s">
        <v>791</v>
      </c>
      <c r="D10" s="367" t="s">
        <v>532</v>
      </c>
      <c r="E10" s="367" t="s">
        <v>188</v>
      </c>
      <c r="F10" s="368" t="s">
        <v>667</v>
      </c>
      <c r="G10" s="370" t="s">
        <v>887</v>
      </c>
      <c r="H10" s="453">
        <v>61756</v>
      </c>
      <c r="I10" s="453">
        <v>2050</v>
      </c>
      <c r="J10" s="377" t="s">
        <v>201</v>
      </c>
      <c r="K10" s="110">
        <v>4</v>
      </c>
      <c r="L10" s="110">
        <v>9</v>
      </c>
      <c r="M10" s="110">
        <v>2</v>
      </c>
      <c r="N10" s="110">
        <v>2</v>
      </c>
      <c r="O10" s="110">
        <v>2</v>
      </c>
      <c r="P10" s="110">
        <v>3</v>
      </c>
      <c r="Q10" s="110">
        <v>3</v>
      </c>
      <c r="R10" s="110">
        <v>2</v>
      </c>
      <c r="S10" s="110">
        <v>2</v>
      </c>
      <c r="T10" s="110">
        <v>6</v>
      </c>
      <c r="U10" s="110">
        <v>15</v>
      </c>
      <c r="V10" s="110">
        <v>1</v>
      </c>
      <c r="W10" s="479">
        <f t="shared" si="0"/>
        <v>51</v>
      </c>
      <c r="X10" s="110">
        <v>51</v>
      </c>
      <c r="Z10" s="51"/>
    </row>
    <row r="11" spans="1:26">
      <c r="A11" s="367">
        <v>10</v>
      </c>
      <c r="B11" s="368" t="s">
        <v>769</v>
      </c>
      <c r="C11" s="369" t="s">
        <v>349</v>
      </c>
      <c r="D11" s="367" t="s">
        <v>532</v>
      </c>
      <c r="E11" s="367" t="s">
        <v>189</v>
      </c>
      <c r="F11" s="368" t="s">
        <v>523</v>
      </c>
      <c r="G11" s="371" t="s">
        <v>887</v>
      </c>
      <c r="H11" s="453">
        <v>61756</v>
      </c>
      <c r="I11" s="453">
        <v>2050</v>
      </c>
      <c r="J11" s="377" t="s">
        <v>201</v>
      </c>
      <c r="K11" s="110">
        <v>0</v>
      </c>
      <c r="L11" s="110">
        <v>1</v>
      </c>
      <c r="M11" s="110">
        <v>0</v>
      </c>
      <c r="N11" s="110">
        <v>1</v>
      </c>
      <c r="O11" s="110">
        <v>3</v>
      </c>
      <c r="P11" s="110">
        <v>0</v>
      </c>
      <c r="Q11" s="110">
        <v>4</v>
      </c>
      <c r="R11" s="110">
        <v>1</v>
      </c>
      <c r="S11" s="110">
        <v>0</v>
      </c>
      <c r="T11" s="110">
        <v>4</v>
      </c>
      <c r="U11" s="110">
        <v>0</v>
      </c>
      <c r="V11" s="110">
        <v>2</v>
      </c>
      <c r="W11" s="479">
        <f t="shared" si="0"/>
        <v>16</v>
      </c>
      <c r="X11" s="110">
        <v>25</v>
      </c>
      <c r="Y11" s="110"/>
    </row>
    <row r="12" spans="1:26">
      <c r="A12" s="367">
        <v>11</v>
      </c>
      <c r="B12" s="368" t="s">
        <v>1056</v>
      </c>
      <c r="C12" s="369" t="s">
        <v>715</v>
      </c>
      <c r="D12" s="367" t="s">
        <v>532</v>
      </c>
      <c r="E12" s="367" t="s">
        <v>190</v>
      </c>
      <c r="F12" s="368" t="s">
        <v>524</v>
      </c>
      <c r="G12" s="371" t="s">
        <v>887</v>
      </c>
      <c r="H12" s="453">
        <v>61726</v>
      </c>
      <c r="I12" s="453">
        <v>2049</v>
      </c>
      <c r="J12" s="377" t="s">
        <v>201</v>
      </c>
      <c r="K12" s="110">
        <v>0</v>
      </c>
      <c r="L12" s="110">
        <v>2</v>
      </c>
      <c r="M12" s="110">
        <v>0</v>
      </c>
      <c r="N12" s="110">
        <v>0</v>
      </c>
      <c r="O12" s="110">
        <v>0</v>
      </c>
      <c r="P12" s="110">
        <v>0</v>
      </c>
      <c r="Q12" s="110">
        <v>0</v>
      </c>
      <c r="R12" s="110">
        <v>0</v>
      </c>
      <c r="S12" s="110">
        <v>1</v>
      </c>
      <c r="T12" s="110">
        <v>1</v>
      </c>
      <c r="U12" s="110">
        <v>1</v>
      </c>
      <c r="V12" s="110">
        <v>0</v>
      </c>
      <c r="W12" s="479">
        <f t="shared" si="0"/>
        <v>5</v>
      </c>
      <c r="X12" s="110">
        <v>41</v>
      </c>
      <c r="Y12" s="110"/>
    </row>
    <row r="13" spans="1:26" ht="28.5">
      <c r="A13" s="367">
        <v>12</v>
      </c>
      <c r="B13" s="368" t="s">
        <v>168</v>
      </c>
      <c r="C13" s="369" t="s">
        <v>456</v>
      </c>
      <c r="D13" s="367" t="s">
        <v>532</v>
      </c>
      <c r="E13" s="367" t="s">
        <v>191</v>
      </c>
      <c r="F13" s="368" t="s">
        <v>525</v>
      </c>
      <c r="G13" s="371" t="s">
        <v>887</v>
      </c>
      <c r="H13" s="453">
        <v>61726</v>
      </c>
      <c r="I13" s="453">
        <v>2049</v>
      </c>
      <c r="J13" s="377" t="s">
        <v>201</v>
      </c>
      <c r="K13" s="110">
        <v>1</v>
      </c>
      <c r="L13" s="110">
        <v>7</v>
      </c>
      <c r="M13" s="110">
        <v>5</v>
      </c>
      <c r="N13" s="110">
        <v>0</v>
      </c>
      <c r="O13" s="110">
        <v>4</v>
      </c>
      <c r="P13" s="110">
        <v>7</v>
      </c>
      <c r="Q13" s="110">
        <v>3</v>
      </c>
      <c r="R13" s="110">
        <v>1</v>
      </c>
      <c r="S13" s="110">
        <v>7</v>
      </c>
      <c r="T13" s="110">
        <v>2</v>
      </c>
      <c r="U13" s="110">
        <v>9</v>
      </c>
      <c r="V13" s="110">
        <v>16</v>
      </c>
      <c r="W13" s="479">
        <f t="shared" si="0"/>
        <v>62</v>
      </c>
      <c r="X13" s="110">
        <v>47</v>
      </c>
      <c r="Y13" s="110"/>
    </row>
    <row r="14" spans="1:26">
      <c r="A14" s="367">
        <v>13</v>
      </c>
      <c r="B14" s="368" t="s">
        <v>769</v>
      </c>
      <c r="C14" s="369" t="s">
        <v>794</v>
      </c>
      <c r="D14" s="367" t="s">
        <v>532</v>
      </c>
      <c r="E14" s="367" t="s">
        <v>192</v>
      </c>
      <c r="F14" s="368" t="s">
        <v>732</v>
      </c>
      <c r="G14" s="371" t="s">
        <v>887</v>
      </c>
      <c r="H14" s="453">
        <v>61726</v>
      </c>
      <c r="I14" s="453">
        <v>2049</v>
      </c>
      <c r="J14" s="377" t="s">
        <v>201</v>
      </c>
      <c r="K14" s="110">
        <v>0</v>
      </c>
      <c r="L14" s="110">
        <v>1</v>
      </c>
      <c r="M14" s="110">
        <v>0</v>
      </c>
      <c r="N14" s="110">
        <v>0</v>
      </c>
      <c r="O14" s="110">
        <v>2</v>
      </c>
      <c r="P14" s="110">
        <v>0</v>
      </c>
      <c r="Q14" s="110">
        <v>0</v>
      </c>
      <c r="R14" s="110">
        <v>0</v>
      </c>
      <c r="S14" s="110">
        <v>1</v>
      </c>
      <c r="T14" s="110">
        <v>0</v>
      </c>
      <c r="U14" s="110">
        <v>0</v>
      </c>
      <c r="V14" s="110">
        <v>0</v>
      </c>
      <c r="W14" s="479">
        <f t="shared" si="0"/>
        <v>4</v>
      </c>
      <c r="X14" s="110">
        <v>98</v>
      </c>
      <c r="Y14" s="110"/>
    </row>
    <row r="15" spans="1:26" ht="28.5">
      <c r="A15" s="367">
        <v>14</v>
      </c>
      <c r="B15" s="368" t="s">
        <v>476</v>
      </c>
      <c r="C15" s="369" t="s">
        <v>794</v>
      </c>
      <c r="D15" s="367" t="s">
        <v>532</v>
      </c>
      <c r="E15" s="367" t="s">
        <v>193</v>
      </c>
      <c r="F15" s="368" t="s">
        <v>361</v>
      </c>
      <c r="G15" s="371" t="s">
        <v>887</v>
      </c>
      <c r="H15" s="453">
        <v>61726</v>
      </c>
      <c r="I15" s="453">
        <v>2049</v>
      </c>
      <c r="J15" s="377" t="s">
        <v>201</v>
      </c>
      <c r="K15" s="110">
        <v>3</v>
      </c>
      <c r="L15" s="110">
        <v>3</v>
      </c>
      <c r="M15" s="110">
        <v>0</v>
      </c>
      <c r="N15" s="110">
        <v>2</v>
      </c>
      <c r="O15" s="110">
        <v>0</v>
      </c>
      <c r="P15" s="110">
        <v>2</v>
      </c>
      <c r="Q15" s="110">
        <v>0</v>
      </c>
      <c r="R15" s="110">
        <v>1</v>
      </c>
      <c r="S15" s="110">
        <v>3</v>
      </c>
      <c r="T15" s="110">
        <v>2</v>
      </c>
      <c r="U15" s="110">
        <v>4</v>
      </c>
      <c r="V15" s="110">
        <v>2</v>
      </c>
      <c r="W15" s="479">
        <f t="shared" si="0"/>
        <v>22</v>
      </c>
      <c r="X15" s="110">
        <v>51</v>
      </c>
      <c r="Y15" s="110"/>
    </row>
    <row r="16" spans="1:26" s="386" customFormat="1" ht="29.25" thickBot="1">
      <c r="A16" s="380">
        <v>15</v>
      </c>
      <c r="B16" s="381" t="s">
        <v>1039</v>
      </c>
      <c r="C16" s="382" t="s">
        <v>792</v>
      </c>
      <c r="D16" s="380" t="s">
        <v>532</v>
      </c>
      <c r="E16" s="380" t="s">
        <v>194</v>
      </c>
      <c r="F16" s="381" t="s">
        <v>604</v>
      </c>
      <c r="G16" s="383" t="s">
        <v>887</v>
      </c>
      <c r="H16" s="454">
        <v>61726</v>
      </c>
      <c r="I16" s="454">
        <v>2049</v>
      </c>
      <c r="J16" s="384" t="s">
        <v>201</v>
      </c>
      <c r="K16" s="385">
        <v>18</v>
      </c>
      <c r="L16" s="385">
        <v>35</v>
      </c>
      <c r="M16" s="385">
        <v>25</v>
      </c>
      <c r="N16" s="385">
        <v>31</v>
      </c>
      <c r="O16" s="385">
        <v>21</v>
      </c>
      <c r="P16" s="385">
        <v>26</v>
      </c>
      <c r="Q16" s="385">
        <v>13</v>
      </c>
      <c r="R16" s="385">
        <v>36</v>
      </c>
      <c r="S16" s="385">
        <v>33</v>
      </c>
      <c r="T16" s="385">
        <v>50</v>
      </c>
      <c r="U16" s="385">
        <v>44</v>
      </c>
      <c r="V16" s="385">
        <v>34</v>
      </c>
      <c r="W16" s="479">
        <f t="shared" si="0"/>
        <v>366</v>
      </c>
      <c r="X16" s="385">
        <v>213</v>
      </c>
      <c r="Y16" s="385"/>
    </row>
    <row r="17" spans="1:26" ht="21">
      <c r="A17" s="367">
        <v>16</v>
      </c>
      <c r="B17" s="368" t="s">
        <v>769</v>
      </c>
      <c r="C17" s="368" t="s">
        <v>770</v>
      </c>
      <c r="D17" s="367" t="s">
        <v>532</v>
      </c>
      <c r="E17" s="367" t="s">
        <v>762</v>
      </c>
      <c r="F17" s="368" t="s">
        <v>645</v>
      </c>
      <c r="G17" s="373" t="s">
        <v>394</v>
      </c>
      <c r="H17" s="453">
        <v>26359</v>
      </c>
      <c r="I17" s="453">
        <v>875</v>
      </c>
      <c r="J17" s="377" t="s">
        <v>201</v>
      </c>
      <c r="K17" s="110">
        <v>0</v>
      </c>
      <c r="L17" s="110">
        <v>1</v>
      </c>
      <c r="M17" s="428">
        <v>0</v>
      </c>
      <c r="N17" s="110">
        <v>0</v>
      </c>
      <c r="O17" s="110">
        <v>0</v>
      </c>
      <c r="P17" s="110">
        <v>0</v>
      </c>
      <c r="Q17" s="110">
        <v>0</v>
      </c>
      <c r="R17" s="110">
        <v>0</v>
      </c>
      <c r="S17" s="110">
        <v>0</v>
      </c>
      <c r="T17" s="110">
        <v>0</v>
      </c>
      <c r="U17" s="110">
        <v>0</v>
      </c>
      <c r="V17" s="110">
        <v>0</v>
      </c>
      <c r="W17" s="479">
        <f t="shared" si="0"/>
        <v>1</v>
      </c>
      <c r="X17" s="110">
        <v>32</v>
      </c>
      <c r="Y17" s="110"/>
    </row>
    <row r="18" spans="1:26" s="110" customFormat="1" ht="21">
      <c r="A18" s="367">
        <v>17</v>
      </c>
      <c r="B18" s="368" t="s">
        <v>769</v>
      </c>
      <c r="C18" s="369" t="s">
        <v>1027</v>
      </c>
      <c r="D18" s="367" t="s">
        <v>532</v>
      </c>
      <c r="E18" s="367" t="s">
        <v>1126</v>
      </c>
      <c r="F18" s="368" t="s">
        <v>1175</v>
      </c>
      <c r="G18" s="370" t="s">
        <v>394</v>
      </c>
      <c r="H18" s="453">
        <v>12381</v>
      </c>
      <c r="I18" s="453">
        <v>411</v>
      </c>
      <c r="J18" s="377" t="s">
        <v>201</v>
      </c>
      <c r="K18" s="110">
        <v>0</v>
      </c>
      <c r="L18" s="110">
        <v>3</v>
      </c>
      <c r="M18" s="110">
        <v>0</v>
      </c>
      <c r="N18" s="110">
        <v>0</v>
      </c>
      <c r="O18" s="110">
        <v>11</v>
      </c>
      <c r="P18" s="110">
        <v>0</v>
      </c>
      <c r="Q18" s="110">
        <v>1</v>
      </c>
      <c r="R18" s="110">
        <v>0</v>
      </c>
      <c r="S18" s="110">
        <v>0</v>
      </c>
      <c r="T18" s="110">
        <v>2</v>
      </c>
      <c r="U18" s="110">
        <v>2</v>
      </c>
      <c r="V18" s="110">
        <v>0</v>
      </c>
      <c r="W18" s="479">
        <f t="shared" si="0"/>
        <v>19</v>
      </c>
      <c r="X18" s="110">
        <v>14</v>
      </c>
      <c r="Z18" s="51"/>
    </row>
    <row r="19" spans="1:26" s="110" customFormat="1" ht="57">
      <c r="A19" s="367">
        <v>18</v>
      </c>
      <c r="B19" s="368" t="s">
        <v>1076</v>
      </c>
      <c r="C19" s="369" t="s">
        <v>850</v>
      </c>
      <c r="D19" s="367" t="s">
        <v>532</v>
      </c>
      <c r="E19" s="367" t="s">
        <v>1125</v>
      </c>
      <c r="F19" s="368" t="s">
        <v>15</v>
      </c>
      <c r="G19" s="370" t="s">
        <v>394</v>
      </c>
      <c r="H19" s="453">
        <v>66847</v>
      </c>
      <c r="I19" s="453">
        <v>2219</v>
      </c>
      <c r="J19" s="377" t="s">
        <v>201</v>
      </c>
      <c r="K19" s="110">
        <v>1</v>
      </c>
      <c r="L19" s="110">
        <v>5</v>
      </c>
      <c r="M19" s="110">
        <v>0</v>
      </c>
      <c r="N19" s="110">
        <v>1</v>
      </c>
      <c r="O19" s="110">
        <v>1</v>
      </c>
      <c r="P19" s="110">
        <v>3</v>
      </c>
      <c r="Q19" s="110">
        <v>0</v>
      </c>
      <c r="R19" s="110">
        <v>0</v>
      </c>
      <c r="S19" s="110">
        <v>0</v>
      </c>
      <c r="T19" s="110">
        <v>5</v>
      </c>
      <c r="U19" s="110">
        <v>8</v>
      </c>
      <c r="V19" s="110">
        <v>0</v>
      </c>
      <c r="W19" s="479">
        <f t="shared" si="0"/>
        <v>24</v>
      </c>
      <c r="X19" s="110">
        <v>17</v>
      </c>
      <c r="Z19" s="51"/>
    </row>
    <row r="20" spans="1:26" s="110" customFormat="1" ht="28.5">
      <c r="A20" s="367">
        <v>19</v>
      </c>
      <c r="B20" s="368" t="s">
        <v>168</v>
      </c>
      <c r="C20" s="369" t="s">
        <v>764</v>
      </c>
      <c r="D20" s="367" t="s">
        <v>532</v>
      </c>
      <c r="E20" s="367" t="s">
        <v>1043</v>
      </c>
      <c r="F20" s="368" t="s">
        <v>506</v>
      </c>
      <c r="G20" s="370" t="s">
        <v>394</v>
      </c>
      <c r="H20" s="453">
        <v>60160</v>
      </c>
      <c r="I20" s="453">
        <v>1997</v>
      </c>
      <c r="J20" s="377" t="s">
        <v>201</v>
      </c>
      <c r="K20" s="110">
        <v>9</v>
      </c>
      <c r="L20" s="110">
        <v>52</v>
      </c>
      <c r="M20" s="110">
        <v>0</v>
      </c>
      <c r="N20" s="110">
        <v>12</v>
      </c>
      <c r="O20" s="110">
        <v>23</v>
      </c>
      <c r="P20" s="110">
        <v>8</v>
      </c>
      <c r="Q20" s="110">
        <v>0</v>
      </c>
      <c r="R20" s="110">
        <v>4</v>
      </c>
      <c r="S20" s="110">
        <v>6</v>
      </c>
      <c r="T20" s="110">
        <v>5</v>
      </c>
      <c r="U20" s="110">
        <v>5</v>
      </c>
      <c r="V20" s="110">
        <v>8</v>
      </c>
      <c r="W20" s="479">
        <f t="shared" si="0"/>
        <v>132</v>
      </c>
      <c r="X20" s="110">
        <v>103</v>
      </c>
      <c r="Z20" s="51"/>
    </row>
    <row r="21" spans="1:26" s="110" customFormat="1" ht="21">
      <c r="A21" s="367">
        <v>20</v>
      </c>
      <c r="B21" s="368" t="s">
        <v>374</v>
      </c>
      <c r="C21" s="368" t="s">
        <v>495</v>
      </c>
      <c r="D21" s="367" t="s">
        <v>532</v>
      </c>
      <c r="E21" s="367" t="s">
        <v>851</v>
      </c>
      <c r="F21" s="372" t="s">
        <v>507</v>
      </c>
      <c r="G21" s="370" t="s">
        <v>394</v>
      </c>
      <c r="H21" s="453">
        <v>43681</v>
      </c>
      <c r="I21" s="453">
        <v>1450</v>
      </c>
      <c r="J21" s="377" t="s">
        <v>201</v>
      </c>
      <c r="K21" s="110">
        <v>2</v>
      </c>
      <c r="L21" s="110">
        <v>4</v>
      </c>
      <c r="M21" s="110">
        <v>7</v>
      </c>
      <c r="N21" s="110">
        <v>1</v>
      </c>
      <c r="O21" s="110">
        <v>3</v>
      </c>
      <c r="P21" s="110">
        <v>1</v>
      </c>
      <c r="Q21" s="110">
        <v>4</v>
      </c>
      <c r="R21" s="110">
        <v>0</v>
      </c>
      <c r="S21" s="110">
        <v>2</v>
      </c>
      <c r="T21" s="110">
        <v>2</v>
      </c>
      <c r="U21" s="110">
        <v>3</v>
      </c>
      <c r="V21" s="110">
        <v>5</v>
      </c>
      <c r="W21" s="479">
        <f t="shared" si="0"/>
        <v>34</v>
      </c>
      <c r="X21" s="110">
        <v>13</v>
      </c>
      <c r="Z21" s="51"/>
    </row>
    <row r="22" spans="1:26" s="385" customFormat="1" ht="21.75" thickBot="1">
      <c r="A22" s="380">
        <v>21</v>
      </c>
      <c r="B22" s="381" t="s">
        <v>374</v>
      </c>
      <c r="C22" s="382" t="s">
        <v>451</v>
      </c>
      <c r="D22" s="380" t="s">
        <v>532</v>
      </c>
      <c r="E22" s="380" t="s">
        <v>177</v>
      </c>
      <c r="F22" s="381" t="s">
        <v>668</v>
      </c>
      <c r="G22" s="387" t="s">
        <v>394</v>
      </c>
      <c r="H22" s="454">
        <v>30396</v>
      </c>
      <c r="I22" s="454">
        <v>1009</v>
      </c>
      <c r="J22" s="384" t="s">
        <v>201</v>
      </c>
      <c r="K22" s="385">
        <v>0</v>
      </c>
      <c r="L22" s="385">
        <v>3</v>
      </c>
      <c r="M22" s="385">
        <v>0</v>
      </c>
      <c r="N22" s="385">
        <v>0</v>
      </c>
      <c r="O22" s="385">
        <v>3</v>
      </c>
      <c r="P22" s="385">
        <v>0</v>
      </c>
      <c r="Q22" s="385">
        <v>0</v>
      </c>
      <c r="R22" s="385">
        <v>4</v>
      </c>
      <c r="S22" s="385">
        <v>4</v>
      </c>
      <c r="T22" s="385">
        <v>0</v>
      </c>
      <c r="U22" s="385">
        <v>7</v>
      </c>
      <c r="V22" s="385">
        <v>3</v>
      </c>
      <c r="W22" s="479">
        <f t="shared" si="0"/>
        <v>24</v>
      </c>
      <c r="X22" s="385">
        <v>8</v>
      </c>
      <c r="Z22" s="386"/>
    </row>
    <row r="23" spans="1:26" s="110" customFormat="1" ht="21">
      <c r="A23" s="367">
        <v>22</v>
      </c>
      <c r="B23" s="368" t="s">
        <v>374</v>
      </c>
      <c r="C23" s="369" t="s">
        <v>879</v>
      </c>
      <c r="D23" s="367" t="s">
        <v>532</v>
      </c>
      <c r="E23" s="367" t="s">
        <v>880</v>
      </c>
      <c r="F23" s="368" t="s">
        <v>723</v>
      </c>
      <c r="G23" s="370" t="s">
        <v>178</v>
      </c>
      <c r="H23" s="453">
        <v>17021</v>
      </c>
      <c r="I23" s="453">
        <v>565</v>
      </c>
      <c r="J23" s="377" t="s">
        <v>201</v>
      </c>
      <c r="K23" s="110">
        <v>0</v>
      </c>
      <c r="L23" s="110">
        <v>3</v>
      </c>
      <c r="M23" s="110">
        <v>0</v>
      </c>
      <c r="N23" s="110">
        <v>0</v>
      </c>
      <c r="O23" s="110">
        <v>488</v>
      </c>
      <c r="P23" s="110">
        <v>0</v>
      </c>
      <c r="Q23" s="110">
        <v>1</v>
      </c>
      <c r="R23" s="110">
        <v>4</v>
      </c>
      <c r="S23" s="110">
        <v>0</v>
      </c>
      <c r="T23" s="110">
        <v>0</v>
      </c>
      <c r="U23" s="110">
        <v>1</v>
      </c>
      <c r="V23" s="110">
        <v>1</v>
      </c>
      <c r="W23" s="479">
        <f t="shared" si="0"/>
        <v>498</v>
      </c>
      <c r="X23" s="110">
        <v>26</v>
      </c>
      <c r="Z23" s="51"/>
    </row>
    <row r="24" spans="1:26" s="110" customFormat="1" ht="28.5">
      <c r="A24" s="367">
        <v>23</v>
      </c>
      <c r="B24" s="368" t="s">
        <v>168</v>
      </c>
      <c r="C24" s="369" t="s">
        <v>531</v>
      </c>
      <c r="D24" s="367" t="s">
        <v>532</v>
      </c>
      <c r="E24" s="367" t="s">
        <v>1044</v>
      </c>
      <c r="F24" s="372" t="s">
        <v>484</v>
      </c>
      <c r="G24" s="370" t="s">
        <v>178</v>
      </c>
      <c r="H24" s="453">
        <v>119175</v>
      </c>
      <c r="I24" s="453">
        <v>3956</v>
      </c>
      <c r="J24" s="377" t="s">
        <v>201</v>
      </c>
      <c r="K24" s="110">
        <v>2</v>
      </c>
      <c r="L24" s="110">
        <v>6</v>
      </c>
      <c r="M24" s="110">
        <v>0</v>
      </c>
      <c r="N24" s="110">
        <v>378</v>
      </c>
      <c r="O24" s="110">
        <v>16</v>
      </c>
      <c r="P24" s="110">
        <v>3</v>
      </c>
      <c r="Q24" s="110">
        <v>1</v>
      </c>
      <c r="R24" s="110">
        <v>1</v>
      </c>
      <c r="S24" s="110">
        <v>1</v>
      </c>
      <c r="T24" s="110">
        <v>3</v>
      </c>
      <c r="U24" s="110">
        <v>2</v>
      </c>
      <c r="V24" s="110">
        <v>0</v>
      </c>
      <c r="W24" s="479">
        <f t="shared" si="0"/>
        <v>413</v>
      </c>
      <c r="X24" s="110">
        <v>14</v>
      </c>
      <c r="Z24" s="51"/>
    </row>
    <row r="25" spans="1:26" s="110" customFormat="1" ht="21">
      <c r="A25" s="367">
        <v>24</v>
      </c>
      <c r="B25" s="368" t="s">
        <v>769</v>
      </c>
      <c r="C25" s="369" t="s">
        <v>1027</v>
      </c>
      <c r="D25" s="367" t="s">
        <v>532</v>
      </c>
      <c r="E25" s="367" t="s">
        <v>763</v>
      </c>
      <c r="F25" s="368" t="s">
        <v>508</v>
      </c>
      <c r="G25" s="373" t="s">
        <v>178</v>
      </c>
      <c r="H25" s="453">
        <v>62991</v>
      </c>
      <c r="I25" s="453">
        <v>2091</v>
      </c>
      <c r="J25" s="377" t="s">
        <v>201</v>
      </c>
      <c r="K25" s="110">
        <v>23</v>
      </c>
      <c r="L25" s="110">
        <v>17</v>
      </c>
      <c r="M25" s="110">
        <v>21</v>
      </c>
      <c r="N25" s="110">
        <v>2</v>
      </c>
      <c r="O25" s="110">
        <v>0</v>
      </c>
      <c r="P25" s="110">
        <v>0</v>
      </c>
      <c r="Q25" s="110">
        <v>4</v>
      </c>
      <c r="R25" s="110">
        <v>3</v>
      </c>
      <c r="S25" s="110">
        <v>0</v>
      </c>
      <c r="T25" s="110">
        <v>5</v>
      </c>
      <c r="U25" s="110">
        <v>2</v>
      </c>
      <c r="V25" s="110">
        <v>2</v>
      </c>
      <c r="W25" s="479">
        <f t="shared" si="0"/>
        <v>79</v>
      </c>
      <c r="X25" s="110">
        <v>41</v>
      </c>
      <c r="Z25" s="51"/>
    </row>
    <row r="26" spans="1:26" s="110" customFormat="1" ht="28.5">
      <c r="A26" s="367">
        <v>25</v>
      </c>
      <c r="B26" s="368" t="s">
        <v>1056</v>
      </c>
      <c r="C26" s="369" t="s">
        <v>454</v>
      </c>
      <c r="D26" s="367" t="s">
        <v>532</v>
      </c>
      <c r="E26" s="367" t="s">
        <v>766</v>
      </c>
      <c r="F26" s="368" t="s">
        <v>610</v>
      </c>
      <c r="G26" s="373" t="s">
        <v>178</v>
      </c>
      <c r="H26" s="453">
        <v>34883</v>
      </c>
      <c r="I26" s="453">
        <v>1158</v>
      </c>
      <c r="J26" s="377" t="s">
        <v>201</v>
      </c>
      <c r="K26" s="110">
        <v>2</v>
      </c>
      <c r="L26" s="110">
        <v>5</v>
      </c>
      <c r="M26" s="110">
        <v>0</v>
      </c>
      <c r="N26" s="110">
        <v>8</v>
      </c>
      <c r="O26" s="110">
        <v>4</v>
      </c>
      <c r="P26" s="110">
        <v>3</v>
      </c>
      <c r="Q26" s="110">
        <v>2</v>
      </c>
      <c r="R26" s="110">
        <v>3</v>
      </c>
      <c r="S26" s="110">
        <v>2</v>
      </c>
      <c r="T26" s="110">
        <v>4</v>
      </c>
      <c r="U26" s="110">
        <v>3</v>
      </c>
      <c r="V26" s="110">
        <v>0</v>
      </c>
      <c r="W26" s="479">
        <f t="shared" si="0"/>
        <v>36</v>
      </c>
      <c r="X26" s="110">
        <v>27</v>
      </c>
      <c r="Z26" s="51"/>
    </row>
    <row r="27" spans="1:26" s="110" customFormat="1" ht="21">
      <c r="A27" s="367">
        <v>26</v>
      </c>
      <c r="B27" s="368" t="s">
        <v>769</v>
      </c>
      <c r="C27" s="369" t="s">
        <v>697</v>
      </c>
      <c r="D27" s="367" t="s">
        <v>532</v>
      </c>
      <c r="E27" s="367" t="s">
        <v>695</v>
      </c>
      <c r="F27" s="368" t="s">
        <v>698</v>
      </c>
      <c r="G27" s="373" t="s">
        <v>178</v>
      </c>
      <c r="H27" s="453">
        <v>7863</v>
      </c>
      <c r="I27" s="453">
        <v>261</v>
      </c>
      <c r="J27" s="377" t="s">
        <v>201</v>
      </c>
      <c r="K27" s="110">
        <v>0</v>
      </c>
      <c r="L27" s="110">
        <v>3</v>
      </c>
      <c r="M27" s="110">
        <v>0</v>
      </c>
      <c r="N27" s="110">
        <v>0</v>
      </c>
      <c r="O27" s="110">
        <v>0</v>
      </c>
      <c r="P27" s="110">
        <v>0</v>
      </c>
      <c r="Q27" s="110">
        <v>0</v>
      </c>
      <c r="R27" s="110">
        <v>0</v>
      </c>
      <c r="S27" s="110">
        <v>0</v>
      </c>
      <c r="T27" s="110">
        <v>0</v>
      </c>
      <c r="U27" s="110">
        <v>0</v>
      </c>
      <c r="V27" s="110">
        <v>0</v>
      </c>
      <c r="W27" s="479">
        <f t="shared" si="0"/>
        <v>3</v>
      </c>
      <c r="X27" s="110">
        <v>10</v>
      </c>
      <c r="Z27" s="51"/>
    </row>
    <row r="28" spans="1:26" s="110" customFormat="1" ht="21">
      <c r="A28" s="367">
        <v>27</v>
      </c>
      <c r="B28" s="368" t="s">
        <v>769</v>
      </c>
      <c r="C28" s="369" t="s">
        <v>1027</v>
      </c>
      <c r="D28" s="367" t="s">
        <v>532</v>
      </c>
      <c r="E28" s="367" t="s">
        <v>1128</v>
      </c>
      <c r="F28" s="372" t="s">
        <v>687</v>
      </c>
      <c r="G28" s="373" t="s">
        <v>178</v>
      </c>
      <c r="H28" s="453">
        <v>39614</v>
      </c>
      <c r="I28" s="453">
        <v>1315</v>
      </c>
      <c r="J28" s="377" t="s">
        <v>201</v>
      </c>
      <c r="K28" s="110">
        <v>0</v>
      </c>
      <c r="L28" s="110">
        <v>2</v>
      </c>
      <c r="M28" s="110">
        <v>2</v>
      </c>
      <c r="N28" s="110">
        <v>8</v>
      </c>
      <c r="O28" s="110">
        <v>19</v>
      </c>
      <c r="P28" s="110">
        <v>1</v>
      </c>
      <c r="Q28" s="110">
        <v>0</v>
      </c>
      <c r="R28" s="110">
        <v>3</v>
      </c>
      <c r="S28" s="110">
        <v>0</v>
      </c>
      <c r="T28" s="110">
        <v>1</v>
      </c>
      <c r="U28" s="110">
        <v>2</v>
      </c>
      <c r="V28" s="110">
        <v>0</v>
      </c>
      <c r="W28" s="479">
        <f t="shared" si="0"/>
        <v>38</v>
      </c>
      <c r="X28" s="110">
        <v>26</v>
      </c>
      <c r="Z28" s="51"/>
    </row>
    <row r="29" spans="1:26" s="385" customFormat="1" ht="21.75" thickBot="1">
      <c r="A29" s="380">
        <v>28</v>
      </c>
      <c r="B29" s="381" t="s">
        <v>374</v>
      </c>
      <c r="C29" s="382" t="s">
        <v>555</v>
      </c>
      <c r="D29" s="380" t="s">
        <v>532</v>
      </c>
      <c r="E29" s="380" t="s">
        <v>556</v>
      </c>
      <c r="F29" s="388" t="s">
        <v>1176</v>
      </c>
      <c r="G29" s="389" t="s">
        <v>178</v>
      </c>
      <c r="H29" s="454">
        <v>20606</v>
      </c>
      <c r="I29" s="454">
        <v>684</v>
      </c>
      <c r="J29" s="384" t="s">
        <v>201</v>
      </c>
      <c r="K29" s="385">
        <v>0</v>
      </c>
      <c r="L29" s="385">
        <v>4</v>
      </c>
      <c r="M29" s="385">
        <v>0</v>
      </c>
      <c r="N29" s="385">
        <v>0</v>
      </c>
      <c r="O29" s="385">
        <v>116</v>
      </c>
      <c r="P29" s="385">
        <v>0</v>
      </c>
      <c r="Q29" s="385">
        <v>2</v>
      </c>
      <c r="R29" s="385">
        <v>0</v>
      </c>
      <c r="S29" s="385">
        <v>0</v>
      </c>
      <c r="T29" s="385">
        <v>3</v>
      </c>
      <c r="U29" s="385">
        <v>0</v>
      </c>
      <c r="V29" s="385">
        <v>0</v>
      </c>
      <c r="W29" s="479">
        <f t="shared" si="0"/>
        <v>125</v>
      </c>
      <c r="X29" s="385">
        <v>39</v>
      </c>
      <c r="Z29" s="386"/>
    </row>
    <row r="30" spans="1:26" s="110" customFormat="1">
      <c r="A30" s="367">
        <v>29</v>
      </c>
      <c r="B30" s="368" t="s">
        <v>769</v>
      </c>
      <c r="C30" s="369" t="s">
        <v>1049</v>
      </c>
      <c r="D30" s="367" t="s">
        <v>532</v>
      </c>
      <c r="E30" s="367" t="s">
        <v>519</v>
      </c>
      <c r="F30" s="368" t="s">
        <v>1177</v>
      </c>
      <c r="G30" s="373" t="s">
        <v>870</v>
      </c>
      <c r="H30" s="453">
        <v>42898</v>
      </c>
      <c r="I30" s="453">
        <v>1424</v>
      </c>
      <c r="J30" s="377" t="s">
        <v>201</v>
      </c>
      <c r="K30" s="110">
        <v>1</v>
      </c>
      <c r="L30" s="110">
        <v>2</v>
      </c>
      <c r="M30" s="110">
        <v>0</v>
      </c>
      <c r="N30" s="110">
        <v>0</v>
      </c>
      <c r="O30" s="110">
        <v>10</v>
      </c>
      <c r="P30" s="110">
        <v>1</v>
      </c>
      <c r="Q30" s="110">
        <v>0</v>
      </c>
      <c r="R30" s="110">
        <v>0</v>
      </c>
      <c r="S30" s="110">
        <v>1</v>
      </c>
      <c r="T30" s="110">
        <v>0</v>
      </c>
      <c r="U30" s="110">
        <v>0</v>
      </c>
      <c r="V30" s="110">
        <v>1</v>
      </c>
      <c r="W30" s="479">
        <f t="shared" si="0"/>
        <v>16</v>
      </c>
      <c r="X30" s="110">
        <v>38</v>
      </c>
      <c r="Z30" s="51"/>
    </row>
    <row r="31" spans="1:26" s="110" customFormat="1" ht="21">
      <c r="A31" s="367">
        <v>30</v>
      </c>
      <c r="B31" s="368" t="s">
        <v>476</v>
      </c>
      <c r="C31" s="368" t="s">
        <v>1129</v>
      </c>
      <c r="D31" s="367" t="s">
        <v>532</v>
      </c>
      <c r="E31" s="367" t="s">
        <v>1130</v>
      </c>
      <c r="F31" s="368" t="s">
        <v>933</v>
      </c>
      <c r="G31" s="373" t="s">
        <v>254</v>
      </c>
      <c r="H31" s="453">
        <v>53291</v>
      </c>
      <c r="I31" s="453">
        <v>1769</v>
      </c>
      <c r="J31" s="377" t="s">
        <v>201</v>
      </c>
      <c r="K31" s="110">
        <v>5</v>
      </c>
      <c r="L31" s="110">
        <v>7</v>
      </c>
      <c r="M31" s="110">
        <v>6</v>
      </c>
      <c r="N31" s="110">
        <v>5</v>
      </c>
      <c r="O31" s="110">
        <v>25</v>
      </c>
      <c r="P31" s="110">
        <v>7</v>
      </c>
      <c r="Q31" s="110">
        <v>1</v>
      </c>
      <c r="R31" s="110">
        <v>5</v>
      </c>
      <c r="S31" s="110">
        <v>0</v>
      </c>
      <c r="T31" s="110">
        <v>6</v>
      </c>
      <c r="U31" s="110">
        <v>6</v>
      </c>
      <c r="V31" s="110">
        <v>2</v>
      </c>
      <c r="W31" s="479">
        <f t="shared" si="0"/>
        <v>75</v>
      </c>
      <c r="X31" s="110">
        <v>129</v>
      </c>
      <c r="Z31" s="51"/>
    </row>
    <row r="32" spans="1:26" s="110" customFormat="1">
      <c r="A32" s="367">
        <v>31</v>
      </c>
      <c r="B32" s="368" t="s">
        <v>769</v>
      </c>
      <c r="C32" s="369" t="s">
        <v>764</v>
      </c>
      <c r="D32" s="367" t="s">
        <v>532</v>
      </c>
      <c r="E32" s="367" t="s">
        <v>517</v>
      </c>
      <c r="F32" s="368" t="s">
        <v>578</v>
      </c>
      <c r="G32" s="373" t="s">
        <v>756</v>
      </c>
      <c r="H32" s="453">
        <v>14460</v>
      </c>
      <c r="I32" s="453">
        <v>480</v>
      </c>
      <c r="J32" s="377" t="s">
        <v>201</v>
      </c>
      <c r="K32" s="110">
        <v>0</v>
      </c>
      <c r="L32" s="110">
        <v>2</v>
      </c>
      <c r="M32" s="110">
        <v>1</v>
      </c>
      <c r="N32" s="110">
        <v>0</v>
      </c>
      <c r="O32" s="110">
        <v>18</v>
      </c>
      <c r="P32" s="110">
        <v>0</v>
      </c>
      <c r="Q32" s="110">
        <v>0</v>
      </c>
      <c r="R32" s="110">
        <v>0</v>
      </c>
      <c r="S32" s="110">
        <v>1</v>
      </c>
      <c r="T32" s="110">
        <v>0</v>
      </c>
      <c r="U32" s="110">
        <v>0</v>
      </c>
      <c r="V32" s="110">
        <v>0</v>
      </c>
      <c r="W32" s="479">
        <f t="shared" si="0"/>
        <v>22</v>
      </c>
      <c r="X32" s="110">
        <v>12</v>
      </c>
      <c r="Z32" s="51"/>
    </row>
    <row r="33" spans="1:26" s="110" customFormat="1">
      <c r="A33" s="367">
        <v>32</v>
      </c>
      <c r="B33" s="368" t="s">
        <v>769</v>
      </c>
      <c r="C33" s="369" t="s">
        <v>770</v>
      </c>
      <c r="D33" s="367" t="s">
        <v>532</v>
      </c>
      <c r="E33" s="367" t="s">
        <v>186</v>
      </c>
      <c r="F33" s="368" t="s">
        <v>1178</v>
      </c>
      <c r="G33" s="373" t="s">
        <v>756</v>
      </c>
      <c r="H33" s="453">
        <v>8766</v>
      </c>
      <c r="I33" s="453">
        <v>291</v>
      </c>
      <c r="J33" s="377" t="s">
        <v>201</v>
      </c>
      <c r="K33" s="110">
        <v>0</v>
      </c>
      <c r="L33" s="110">
        <v>1</v>
      </c>
      <c r="M33" s="110">
        <v>0</v>
      </c>
      <c r="N33" s="110">
        <v>0</v>
      </c>
      <c r="O33" s="110">
        <v>0</v>
      </c>
      <c r="P33" s="110">
        <v>0</v>
      </c>
      <c r="Q33" s="110">
        <v>0</v>
      </c>
      <c r="R33" s="110">
        <v>0</v>
      </c>
      <c r="S33" s="110">
        <v>0</v>
      </c>
      <c r="T33" s="110">
        <v>0</v>
      </c>
      <c r="U33" s="110">
        <v>0</v>
      </c>
      <c r="V33" s="110">
        <v>0</v>
      </c>
      <c r="W33" s="479">
        <f t="shared" si="0"/>
        <v>1</v>
      </c>
      <c r="X33" s="110">
        <v>20</v>
      </c>
      <c r="Z33" s="51"/>
    </row>
    <row r="34" spans="1:26" s="110" customFormat="1">
      <c r="A34" s="367">
        <v>33</v>
      </c>
      <c r="B34" s="368" t="s">
        <v>1056</v>
      </c>
      <c r="C34" s="369" t="s">
        <v>811</v>
      </c>
      <c r="D34" s="367" t="s">
        <v>532</v>
      </c>
      <c r="E34" s="367" t="s">
        <v>567</v>
      </c>
      <c r="F34" s="372" t="s">
        <v>1023</v>
      </c>
      <c r="G34" s="373" t="s">
        <v>756</v>
      </c>
      <c r="H34" s="453">
        <v>80072</v>
      </c>
      <c r="I34" s="453">
        <v>2658</v>
      </c>
      <c r="J34" s="377" t="s">
        <v>201</v>
      </c>
      <c r="K34" s="110">
        <v>0</v>
      </c>
      <c r="L34" s="110">
        <v>3</v>
      </c>
      <c r="M34" s="110">
        <v>0</v>
      </c>
      <c r="N34" s="110">
        <v>1</v>
      </c>
      <c r="O34" s="110">
        <v>1</v>
      </c>
      <c r="P34" s="110">
        <v>4</v>
      </c>
      <c r="Q34" s="110">
        <v>1</v>
      </c>
      <c r="R34" s="110">
        <v>5</v>
      </c>
      <c r="S34" s="110">
        <v>5</v>
      </c>
      <c r="T34" s="110">
        <v>0</v>
      </c>
      <c r="U34" s="110">
        <v>0</v>
      </c>
      <c r="V34" s="110">
        <v>1</v>
      </c>
      <c r="W34" s="479">
        <f t="shared" si="0"/>
        <v>21</v>
      </c>
      <c r="X34" s="110">
        <v>41</v>
      </c>
      <c r="Z34" s="51"/>
    </row>
    <row r="35" spans="1:26" s="110" customFormat="1">
      <c r="A35" s="367">
        <v>34</v>
      </c>
      <c r="B35" s="368" t="s">
        <v>1056</v>
      </c>
      <c r="C35" s="369" t="s">
        <v>1129</v>
      </c>
      <c r="D35" s="367" t="s">
        <v>532</v>
      </c>
      <c r="E35" s="367" t="s">
        <v>568</v>
      </c>
      <c r="F35" s="372" t="s">
        <v>1025</v>
      </c>
      <c r="G35" s="373" t="s">
        <v>756</v>
      </c>
      <c r="H35" s="453">
        <v>17774</v>
      </c>
      <c r="I35" s="453">
        <v>590</v>
      </c>
      <c r="J35" s="377" t="s">
        <v>201</v>
      </c>
      <c r="K35" s="110">
        <v>3</v>
      </c>
      <c r="L35" s="110">
        <v>4</v>
      </c>
      <c r="M35" s="110">
        <v>3</v>
      </c>
      <c r="N35" s="110">
        <v>0</v>
      </c>
      <c r="O35" s="110">
        <v>8</v>
      </c>
      <c r="P35" s="110">
        <v>20</v>
      </c>
      <c r="Q35" s="110">
        <v>3</v>
      </c>
      <c r="R35" s="110">
        <v>6</v>
      </c>
      <c r="S35" s="110">
        <v>1</v>
      </c>
      <c r="T35" s="110">
        <v>11</v>
      </c>
      <c r="U35" s="110">
        <v>5</v>
      </c>
      <c r="V35" s="110">
        <v>14</v>
      </c>
      <c r="W35" s="479">
        <f t="shared" si="0"/>
        <v>78</v>
      </c>
      <c r="X35" s="110">
        <v>63</v>
      </c>
      <c r="Z35" s="51"/>
    </row>
    <row r="36" spans="1:26" s="110" customFormat="1">
      <c r="A36" s="367">
        <v>35</v>
      </c>
      <c r="B36" s="368" t="s">
        <v>257</v>
      </c>
      <c r="C36" s="369" t="s">
        <v>380</v>
      </c>
      <c r="D36" s="367" t="s">
        <v>256</v>
      </c>
      <c r="E36" s="367" t="s">
        <v>164</v>
      </c>
      <c r="F36" s="368" t="s">
        <v>1179</v>
      </c>
      <c r="G36" s="373" t="s">
        <v>255</v>
      </c>
      <c r="H36" s="453">
        <v>98418</v>
      </c>
      <c r="I36" s="453">
        <v>3267</v>
      </c>
      <c r="J36" s="377" t="s">
        <v>201</v>
      </c>
      <c r="K36" s="110">
        <v>0</v>
      </c>
      <c r="L36" s="110">
        <v>1</v>
      </c>
      <c r="M36" s="110">
        <v>0</v>
      </c>
      <c r="N36" s="110">
        <v>0</v>
      </c>
      <c r="O36" s="110">
        <v>0</v>
      </c>
      <c r="P36" s="110">
        <v>0</v>
      </c>
      <c r="Q36" s="110">
        <v>0</v>
      </c>
      <c r="R36" s="110">
        <v>0</v>
      </c>
      <c r="S36" s="110">
        <v>0</v>
      </c>
      <c r="T36" s="110">
        <v>1</v>
      </c>
      <c r="U36" s="110">
        <v>3</v>
      </c>
      <c r="V36" s="110">
        <v>5</v>
      </c>
      <c r="W36" s="479">
        <f t="shared" si="0"/>
        <v>10</v>
      </c>
      <c r="X36" s="433" t="s">
        <v>324</v>
      </c>
      <c r="Z36" s="374"/>
    </row>
    <row r="37" spans="1:26" s="385" customFormat="1" ht="21.75" thickBot="1">
      <c r="A37" s="380">
        <v>36</v>
      </c>
      <c r="B37" s="381" t="s">
        <v>476</v>
      </c>
      <c r="C37" s="382" t="s">
        <v>380</v>
      </c>
      <c r="D37" s="380" t="s">
        <v>532</v>
      </c>
      <c r="E37" s="380" t="s">
        <v>694</v>
      </c>
      <c r="F37" s="381" t="s">
        <v>446</v>
      </c>
      <c r="G37" s="389" t="s">
        <v>475</v>
      </c>
      <c r="H37" s="454">
        <v>14460</v>
      </c>
      <c r="I37" s="454">
        <v>480</v>
      </c>
      <c r="J37" s="384" t="s">
        <v>201</v>
      </c>
      <c r="K37" s="385">
        <v>0</v>
      </c>
      <c r="L37" s="385">
        <v>5</v>
      </c>
      <c r="M37" s="385">
        <v>0</v>
      </c>
      <c r="N37" s="385">
        <v>0</v>
      </c>
      <c r="O37" s="385">
        <v>1</v>
      </c>
      <c r="P37" s="385">
        <v>1</v>
      </c>
      <c r="Q37" s="385">
        <v>5</v>
      </c>
      <c r="R37" s="385">
        <v>3</v>
      </c>
      <c r="S37" s="385">
        <v>0</v>
      </c>
      <c r="T37" s="385">
        <v>1</v>
      </c>
      <c r="U37" s="385">
        <v>0</v>
      </c>
      <c r="V37" s="385">
        <v>0</v>
      </c>
      <c r="W37" s="479">
        <f t="shared" si="0"/>
        <v>16</v>
      </c>
      <c r="X37" s="385">
        <v>20</v>
      </c>
      <c r="Z37" s="386"/>
    </row>
    <row r="38" spans="1:26" s="110" customFormat="1">
      <c r="A38" s="367">
        <v>37</v>
      </c>
      <c r="B38" s="368" t="s">
        <v>1149</v>
      </c>
      <c r="C38" s="369" t="s">
        <v>495</v>
      </c>
      <c r="D38" s="367" t="s">
        <v>532</v>
      </c>
      <c r="E38" s="367" t="s">
        <v>793</v>
      </c>
      <c r="F38" s="368" t="s">
        <v>1180</v>
      </c>
      <c r="G38" s="373" t="s">
        <v>891</v>
      </c>
      <c r="H38" s="453">
        <v>18527</v>
      </c>
      <c r="I38" s="453">
        <v>615</v>
      </c>
      <c r="J38" s="377" t="s">
        <v>201</v>
      </c>
      <c r="K38" s="110">
        <v>0</v>
      </c>
      <c r="L38" s="110">
        <v>7</v>
      </c>
      <c r="M38" s="110">
        <v>1</v>
      </c>
      <c r="N38" s="110">
        <v>19</v>
      </c>
      <c r="O38" s="110">
        <v>0</v>
      </c>
      <c r="P38" s="110">
        <v>2</v>
      </c>
      <c r="Q38" s="110">
        <v>0</v>
      </c>
      <c r="R38" s="110">
        <v>0</v>
      </c>
      <c r="S38" s="110">
        <v>3</v>
      </c>
      <c r="T38" s="110">
        <v>1</v>
      </c>
      <c r="U38" s="110">
        <v>0</v>
      </c>
      <c r="V38" s="110">
        <v>3</v>
      </c>
      <c r="W38" s="479">
        <f t="shared" si="0"/>
        <v>36</v>
      </c>
      <c r="X38" s="110">
        <v>23</v>
      </c>
      <c r="Z38" s="51"/>
    </row>
    <row r="39" spans="1:26" s="110" customFormat="1" ht="21">
      <c r="A39" s="367">
        <v>38</v>
      </c>
      <c r="B39" s="368" t="s">
        <v>769</v>
      </c>
      <c r="C39" s="369" t="s">
        <v>770</v>
      </c>
      <c r="D39" s="367" t="s">
        <v>532</v>
      </c>
      <c r="E39" s="367" t="s">
        <v>1040</v>
      </c>
      <c r="F39" s="368" t="s">
        <v>1181</v>
      </c>
      <c r="G39" s="373" t="s">
        <v>1041</v>
      </c>
      <c r="H39" s="453">
        <v>21359</v>
      </c>
      <c r="I39" s="453">
        <v>709</v>
      </c>
      <c r="J39" s="377" t="s">
        <v>201</v>
      </c>
      <c r="K39" s="110">
        <v>0</v>
      </c>
      <c r="L39" s="110">
        <v>8</v>
      </c>
      <c r="M39" s="110">
        <v>0</v>
      </c>
      <c r="N39" s="110">
        <v>4</v>
      </c>
      <c r="O39" s="110">
        <v>30</v>
      </c>
      <c r="P39" s="110">
        <v>0</v>
      </c>
      <c r="Q39" s="110">
        <v>0</v>
      </c>
      <c r="R39" s="110">
        <v>0</v>
      </c>
      <c r="S39" s="110">
        <v>0</v>
      </c>
      <c r="T39" s="110">
        <v>0</v>
      </c>
      <c r="U39" s="110">
        <v>0</v>
      </c>
      <c r="V39" s="110">
        <v>0</v>
      </c>
      <c r="W39" s="479">
        <f t="shared" si="0"/>
        <v>42</v>
      </c>
      <c r="X39" s="110">
        <v>4</v>
      </c>
      <c r="Z39" s="51"/>
    </row>
    <row r="40" spans="1:26" s="110" customFormat="1" ht="31.5">
      <c r="A40" s="367">
        <v>39</v>
      </c>
      <c r="B40" s="368" t="s">
        <v>168</v>
      </c>
      <c r="C40" s="368" t="s">
        <v>497</v>
      </c>
      <c r="D40" s="367" t="s">
        <v>532</v>
      </c>
      <c r="E40" s="367" t="s">
        <v>1030</v>
      </c>
      <c r="F40" s="368" t="s">
        <v>437</v>
      </c>
      <c r="G40" s="373" t="s">
        <v>841</v>
      </c>
      <c r="H40" s="453">
        <v>89140</v>
      </c>
      <c r="I40" s="453">
        <v>2959</v>
      </c>
      <c r="J40" s="377" t="s">
        <v>201</v>
      </c>
      <c r="K40" s="110">
        <v>3</v>
      </c>
      <c r="L40" s="110">
        <v>6</v>
      </c>
      <c r="M40" s="110">
        <v>4</v>
      </c>
      <c r="N40" s="110">
        <v>1</v>
      </c>
      <c r="O40" s="110">
        <v>3</v>
      </c>
      <c r="P40" s="110">
        <v>3</v>
      </c>
      <c r="Q40" s="110">
        <v>0</v>
      </c>
      <c r="R40" s="110">
        <v>2</v>
      </c>
      <c r="S40" s="110">
        <v>1</v>
      </c>
      <c r="T40" s="110">
        <v>1</v>
      </c>
      <c r="U40" s="110">
        <v>8</v>
      </c>
      <c r="V40" s="110">
        <v>4</v>
      </c>
      <c r="W40" s="479">
        <f t="shared" si="0"/>
        <v>36</v>
      </c>
      <c r="X40" s="110">
        <v>32</v>
      </c>
      <c r="Z40" s="51"/>
    </row>
    <row r="41" spans="1:26" s="110" customFormat="1" ht="31.5">
      <c r="A41" s="367">
        <v>40</v>
      </c>
      <c r="B41" s="368" t="s">
        <v>168</v>
      </c>
      <c r="C41" s="369" t="s">
        <v>497</v>
      </c>
      <c r="D41" s="367" t="s">
        <v>532</v>
      </c>
      <c r="E41" s="367" t="s">
        <v>743</v>
      </c>
      <c r="F41" s="368" t="s">
        <v>460</v>
      </c>
      <c r="G41" s="373" t="s">
        <v>841</v>
      </c>
      <c r="H41" s="453">
        <v>145444</v>
      </c>
      <c r="I41" s="453">
        <v>4828</v>
      </c>
      <c r="J41" s="377" t="s">
        <v>201</v>
      </c>
      <c r="K41" s="110">
        <v>3</v>
      </c>
      <c r="L41" s="110">
        <v>7</v>
      </c>
      <c r="M41" s="110">
        <v>4</v>
      </c>
      <c r="N41" s="110">
        <v>2</v>
      </c>
      <c r="O41" s="110">
        <v>0</v>
      </c>
      <c r="P41" s="110">
        <v>0</v>
      </c>
      <c r="Q41" s="110">
        <v>1</v>
      </c>
      <c r="R41" s="110">
        <v>0</v>
      </c>
      <c r="S41" s="110">
        <v>3</v>
      </c>
      <c r="T41" s="110">
        <v>3</v>
      </c>
      <c r="U41" s="110">
        <v>3</v>
      </c>
      <c r="V41" s="110">
        <v>4</v>
      </c>
      <c r="W41" s="479">
        <f t="shared" si="0"/>
        <v>30</v>
      </c>
      <c r="X41" s="110">
        <v>42</v>
      </c>
      <c r="Z41" s="51"/>
    </row>
    <row r="42" spans="1:26" s="110" customFormat="1" ht="31.5">
      <c r="A42" s="367">
        <v>41</v>
      </c>
      <c r="B42" s="368" t="s">
        <v>769</v>
      </c>
      <c r="C42" s="369" t="s">
        <v>1051</v>
      </c>
      <c r="D42" s="375" t="s">
        <v>532</v>
      </c>
      <c r="E42" s="367" t="s">
        <v>1042</v>
      </c>
      <c r="F42" s="368" t="s">
        <v>412</v>
      </c>
      <c r="G42" s="373" t="s">
        <v>1026</v>
      </c>
      <c r="H42" s="453">
        <v>19581</v>
      </c>
      <c r="I42" s="453">
        <v>650</v>
      </c>
      <c r="J42" s="377" t="s">
        <v>201</v>
      </c>
      <c r="K42" s="110">
        <v>7</v>
      </c>
      <c r="L42" s="110">
        <v>6</v>
      </c>
      <c r="M42" s="110">
        <v>1</v>
      </c>
      <c r="N42" s="110">
        <v>6</v>
      </c>
      <c r="O42" s="110">
        <v>1</v>
      </c>
      <c r="P42" s="110">
        <v>2</v>
      </c>
      <c r="Q42" s="110">
        <v>0</v>
      </c>
      <c r="R42" s="110">
        <v>8</v>
      </c>
      <c r="S42" s="110">
        <v>0</v>
      </c>
      <c r="T42" s="110">
        <v>4</v>
      </c>
      <c r="U42" s="110">
        <v>0</v>
      </c>
      <c r="V42" s="110">
        <v>2</v>
      </c>
      <c r="W42" s="479">
        <f t="shared" si="0"/>
        <v>37</v>
      </c>
      <c r="X42" s="110">
        <v>28</v>
      </c>
      <c r="Z42" s="51"/>
    </row>
    <row r="43" spans="1:26" s="110" customFormat="1" ht="42">
      <c r="A43" s="367">
        <v>42</v>
      </c>
      <c r="B43" s="368" t="s">
        <v>769</v>
      </c>
      <c r="C43" s="369" t="s">
        <v>378</v>
      </c>
      <c r="D43" s="367" t="s">
        <v>532</v>
      </c>
      <c r="E43" s="367" t="s">
        <v>379</v>
      </c>
      <c r="F43" s="368" t="s">
        <v>1182</v>
      </c>
      <c r="G43" s="373" t="s">
        <v>1122</v>
      </c>
      <c r="H43" s="453">
        <v>29944</v>
      </c>
      <c r="I43" s="453">
        <v>994</v>
      </c>
      <c r="J43" s="377" t="s">
        <v>201</v>
      </c>
      <c r="K43" s="110">
        <v>2</v>
      </c>
      <c r="L43" s="110">
        <v>4</v>
      </c>
      <c r="M43" s="110">
        <v>17</v>
      </c>
      <c r="N43" s="110">
        <v>1</v>
      </c>
      <c r="O43" s="110">
        <v>11</v>
      </c>
      <c r="P43" s="110">
        <v>0</v>
      </c>
      <c r="Q43" s="110">
        <v>7</v>
      </c>
      <c r="R43" s="110">
        <v>0</v>
      </c>
      <c r="S43" s="110">
        <v>0</v>
      </c>
      <c r="T43" s="110">
        <v>0</v>
      </c>
      <c r="U43" s="110">
        <v>0</v>
      </c>
      <c r="V43" s="110">
        <v>0</v>
      </c>
      <c r="W43" s="479">
        <f t="shared" si="0"/>
        <v>42</v>
      </c>
      <c r="X43" s="110">
        <v>35</v>
      </c>
      <c r="Z43" s="51"/>
    </row>
    <row r="44" spans="1:26" s="110" customFormat="1" ht="31.5">
      <c r="A44" s="367">
        <v>43</v>
      </c>
      <c r="B44" s="368" t="s">
        <v>1149</v>
      </c>
      <c r="C44" s="369" t="s">
        <v>1068</v>
      </c>
      <c r="D44" s="367" t="s">
        <v>532</v>
      </c>
      <c r="E44" s="367" t="s">
        <v>1069</v>
      </c>
      <c r="F44" s="368" t="s">
        <v>577</v>
      </c>
      <c r="G44" s="373" t="s">
        <v>889</v>
      </c>
      <c r="H44" s="453">
        <v>204910</v>
      </c>
      <c r="I44" s="453">
        <v>6802</v>
      </c>
      <c r="J44" s="377" t="s">
        <v>201</v>
      </c>
      <c r="K44" s="110">
        <v>1</v>
      </c>
      <c r="L44" s="110">
        <v>20</v>
      </c>
      <c r="M44" s="110">
        <v>1</v>
      </c>
      <c r="N44" s="110">
        <v>3</v>
      </c>
      <c r="O44" s="110">
        <v>0</v>
      </c>
      <c r="P44" s="110">
        <v>0</v>
      </c>
      <c r="Q44" s="110">
        <v>0</v>
      </c>
      <c r="R44" s="110">
        <v>0</v>
      </c>
      <c r="S44" s="110">
        <v>0</v>
      </c>
      <c r="T44" s="110">
        <v>2</v>
      </c>
      <c r="U44" s="110">
        <v>0</v>
      </c>
      <c r="V44" s="110">
        <v>2</v>
      </c>
      <c r="W44" s="479">
        <f t="shared" si="0"/>
        <v>29</v>
      </c>
      <c r="X44" s="110">
        <v>26</v>
      </c>
      <c r="Z44" s="51"/>
    </row>
    <row r="45" spans="1:26" s="110" customFormat="1" ht="28.5">
      <c r="A45" s="367">
        <v>44</v>
      </c>
      <c r="B45" s="368" t="s">
        <v>769</v>
      </c>
      <c r="C45" s="369" t="s">
        <v>813</v>
      </c>
      <c r="D45" s="367" t="s">
        <v>532</v>
      </c>
      <c r="E45" s="367" t="s">
        <v>761</v>
      </c>
      <c r="F45" s="368" t="s">
        <v>509</v>
      </c>
      <c r="G45" s="373" t="s">
        <v>473</v>
      </c>
      <c r="H45" s="453">
        <v>61997</v>
      </c>
      <c r="I45" s="453">
        <v>2058</v>
      </c>
      <c r="J45" s="377" t="s">
        <v>201</v>
      </c>
      <c r="K45" s="110">
        <v>0</v>
      </c>
      <c r="L45" s="110">
        <v>1</v>
      </c>
      <c r="M45" s="110">
        <v>1</v>
      </c>
      <c r="N45" s="110">
        <v>3</v>
      </c>
      <c r="O45" s="110">
        <v>6</v>
      </c>
      <c r="P45" s="110">
        <v>2</v>
      </c>
      <c r="Q45" s="110">
        <v>0</v>
      </c>
      <c r="R45" s="110">
        <v>3</v>
      </c>
      <c r="S45" s="110">
        <v>6</v>
      </c>
      <c r="T45" s="110">
        <v>2</v>
      </c>
      <c r="U45" s="110">
        <v>2</v>
      </c>
      <c r="V45" s="110">
        <v>0</v>
      </c>
      <c r="W45" s="479">
        <f t="shared" si="0"/>
        <v>26</v>
      </c>
      <c r="X45" s="110">
        <v>20</v>
      </c>
      <c r="Z45" s="51"/>
    </row>
    <row r="46" spans="1:26" s="110" customFormat="1" ht="28.5">
      <c r="A46" s="367">
        <v>45</v>
      </c>
      <c r="B46" s="368" t="s">
        <v>769</v>
      </c>
      <c r="C46" s="369" t="s">
        <v>813</v>
      </c>
      <c r="D46" s="367" t="s">
        <v>532</v>
      </c>
      <c r="E46" s="367" t="s">
        <v>565</v>
      </c>
      <c r="F46" s="372" t="s">
        <v>1183</v>
      </c>
      <c r="G46" s="373" t="s">
        <v>473</v>
      </c>
      <c r="H46" s="453">
        <v>28438</v>
      </c>
      <c r="I46" s="453">
        <v>944</v>
      </c>
      <c r="J46" s="377" t="s">
        <v>201</v>
      </c>
      <c r="K46" s="110">
        <v>0</v>
      </c>
      <c r="L46" s="110">
        <v>2</v>
      </c>
      <c r="M46" s="110">
        <v>1</v>
      </c>
      <c r="N46" s="110">
        <v>1</v>
      </c>
      <c r="O46" s="110">
        <v>1</v>
      </c>
      <c r="P46" s="110">
        <v>0</v>
      </c>
      <c r="Q46" s="110">
        <v>0</v>
      </c>
      <c r="R46" s="110">
        <v>0</v>
      </c>
      <c r="S46" s="110">
        <v>29</v>
      </c>
      <c r="T46" s="110">
        <v>7</v>
      </c>
      <c r="U46" s="110">
        <v>3</v>
      </c>
      <c r="V46" s="110">
        <v>0</v>
      </c>
      <c r="W46" s="479">
        <f t="shared" si="0"/>
        <v>44</v>
      </c>
      <c r="X46" s="110">
        <v>32</v>
      </c>
      <c r="Z46" s="51"/>
    </row>
    <row r="47" spans="1:26" s="110" customFormat="1" ht="21">
      <c r="A47" s="367">
        <v>46</v>
      </c>
      <c r="B47" s="368" t="s">
        <v>1076</v>
      </c>
      <c r="C47" s="369" t="s">
        <v>429</v>
      </c>
      <c r="D47" s="367" t="s">
        <v>532</v>
      </c>
      <c r="E47" s="367" t="s">
        <v>430</v>
      </c>
      <c r="F47" s="368" t="s">
        <v>616</v>
      </c>
      <c r="G47" s="373" t="s">
        <v>1108</v>
      </c>
      <c r="H47" s="453">
        <v>27233</v>
      </c>
      <c r="I47" s="453">
        <v>904</v>
      </c>
      <c r="J47" s="377" t="s">
        <v>201</v>
      </c>
      <c r="K47" s="110">
        <v>1</v>
      </c>
      <c r="L47" s="110">
        <v>3</v>
      </c>
      <c r="M47" s="110">
        <v>1</v>
      </c>
      <c r="N47" s="110">
        <v>0</v>
      </c>
      <c r="O47" s="110">
        <v>15</v>
      </c>
      <c r="P47" s="110">
        <v>0</v>
      </c>
      <c r="Q47" s="110">
        <v>0</v>
      </c>
      <c r="R47" s="110">
        <v>0</v>
      </c>
      <c r="S47" s="110">
        <v>0</v>
      </c>
      <c r="T47" s="110">
        <v>3</v>
      </c>
      <c r="U47" s="110">
        <v>0</v>
      </c>
      <c r="V47" s="110">
        <v>0</v>
      </c>
      <c r="W47" s="479">
        <f t="shared" si="0"/>
        <v>23</v>
      </c>
      <c r="X47" s="110">
        <v>11</v>
      </c>
      <c r="Z47" s="51"/>
    </row>
    <row r="48" spans="1:26" s="110" customFormat="1" ht="42">
      <c r="A48" s="367">
        <v>47</v>
      </c>
      <c r="B48" s="368" t="s">
        <v>168</v>
      </c>
      <c r="C48" s="369" t="s">
        <v>576</v>
      </c>
      <c r="D48" s="367" t="s">
        <v>532</v>
      </c>
      <c r="E48" s="367" t="s">
        <v>396</v>
      </c>
      <c r="F48" s="368" t="s">
        <v>692</v>
      </c>
      <c r="G48" s="373" t="s">
        <v>474</v>
      </c>
      <c r="H48" s="453">
        <v>99834</v>
      </c>
      <c r="I48" s="453">
        <v>3314</v>
      </c>
      <c r="J48" s="377" t="s">
        <v>201</v>
      </c>
      <c r="K48" s="110">
        <v>4</v>
      </c>
      <c r="L48" s="110">
        <v>5</v>
      </c>
      <c r="M48" s="110">
        <v>4</v>
      </c>
      <c r="N48" s="110">
        <v>3</v>
      </c>
      <c r="O48" s="110">
        <v>5</v>
      </c>
      <c r="P48" s="110">
        <v>4</v>
      </c>
      <c r="Q48" s="110">
        <v>1</v>
      </c>
      <c r="R48" s="110">
        <v>2</v>
      </c>
      <c r="S48" s="110">
        <v>8</v>
      </c>
      <c r="T48" s="110">
        <v>11</v>
      </c>
      <c r="U48" s="110">
        <v>6</v>
      </c>
      <c r="V48" s="110">
        <v>1</v>
      </c>
      <c r="W48" s="479">
        <f t="shared" si="0"/>
        <v>54</v>
      </c>
      <c r="X48" s="110">
        <v>39</v>
      </c>
      <c r="Z48" s="51"/>
    </row>
    <row r="49" spans="1:26" s="110" customFormat="1" ht="31.5">
      <c r="A49" s="367">
        <v>48</v>
      </c>
      <c r="B49" s="368" t="s">
        <v>258</v>
      </c>
      <c r="C49" s="369" t="s">
        <v>165</v>
      </c>
      <c r="D49" s="375" t="s">
        <v>259</v>
      </c>
      <c r="E49" s="367" t="s">
        <v>163</v>
      </c>
      <c r="F49" s="368" t="s">
        <v>214</v>
      </c>
      <c r="G49" s="373" t="s">
        <v>196</v>
      </c>
      <c r="H49" s="453">
        <v>46995</v>
      </c>
      <c r="I49" s="453">
        <v>1560</v>
      </c>
      <c r="J49" s="377" t="s">
        <v>201</v>
      </c>
      <c r="K49" s="110">
        <v>3</v>
      </c>
      <c r="L49" s="110">
        <v>20</v>
      </c>
      <c r="M49" s="110">
        <v>21</v>
      </c>
      <c r="N49" s="110">
        <v>8</v>
      </c>
      <c r="O49" s="110">
        <v>3</v>
      </c>
      <c r="P49" s="110">
        <v>10</v>
      </c>
      <c r="Q49" s="110">
        <v>0</v>
      </c>
      <c r="R49" s="110">
        <v>1</v>
      </c>
      <c r="S49" s="110">
        <v>0</v>
      </c>
      <c r="T49" s="110">
        <v>0</v>
      </c>
      <c r="U49" s="110">
        <v>0</v>
      </c>
      <c r="V49" s="110">
        <v>0</v>
      </c>
      <c r="W49" s="479">
        <f t="shared" si="0"/>
        <v>66</v>
      </c>
      <c r="X49" s="433" t="s">
        <v>325</v>
      </c>
      <c r="Z49" s="51"/>
    </row>
    <row r="50" spans="1:26" s="110" customFormat="1" ht="31.5">
      <c r="A50" s="367">
        <v>49</v>
      </c>
      <c r="B50" s="368" t="s">
        <v>1076</v>
      </c>
      <c r="C50" s="369" t="s">
        <v>1027</v>
      </c>
      <c r="D50" s="367" t="s">
        <v>532</v>
      </c>
      <c r="E50" s="367" t="s">
        <v>1031</v>
      </c>
      <c r="F50" s="372" t="s">
        <v>953</v>
      </c>
      <c r="G50" s="373" t="s">
        <v>1111</v>
      </c>
      <c r="H50" s="453">
        <v>72541</v>
      </c>
      <c r="I50" s="453">
        <v>2408</v>
      </c>
      <c r="J50" s="377" t="s">
        <v>201</v>
      </c>
      <c r="K50" s="110">
        <v>10</v>
      </c>
      <c r="L50" s="110">
        <v>17</v>
      </c>
      <c r="M50" s="110">
        <v>9</v>
      </c>
      <c r="N50" s="110">
        <v>35</v>
      </c>
      <c r="O50" s="110">
        <v>6</v>
      </c>
      <c r="P50" s="110">
        <v>0</v>
      </c>
      <c r="Q50" s="110">
        <v>5</v>
      </c>
      <c r="R50" s="110">
        <v>8</v>
      </c>
      <c r="S50" s="110">
        <v>9</v>
      </c>
      <c r="T50" s="110">
        <v>2</v>
      </c>
      <c r="U50" s="110">
        <v>17</v>
      </c>
      <c r="V50" s="110">
        <v>0</v>
      </c>
      <c r="W50" s="479">
        <f t="shared" si="0"/>
        <v>118</v>
      </c>
      <c r="X50" s="110">
        <v>44</v>
      </c>
      <c r="Z50" s="51"/>
    </row>
    <row r="51" spans="1:26" s="110" customFormat="1" ht="31.5">
      <c r="A51" s="367">
        <v>50</v>
      </c>
      <c r="B51" s="368" t="s">
        <v>168</v>
      </c>
      <c r="C51" s="369" t="s">
        <v>1032</v>
      </c>
      <c r="D51" s="367" t="s">
        <v>532</v>
      </c>
      <c r="E51" s="367" t="s">
        <v>179</v>
      </c>
      <c r="F51" s="368" t="s">
        <v>658</v>
      </c>
      <c r="G51" s="373" t="s">
        <v>1146</v>
      </c>
      <c r="H51" s="453">
        <v>58232</v>
      </c>
      <c r="I51" s="453">
        <v>1933</v>
      </c>
      <c r="J51" s="377" t="s">
        <v>201</v>
      </c>
      <c r="K51" s="110">
        <v>20</v>
      </c>
      <c r="L51" s="110">
        <v>22</v>
      </c>
      <c r="M51" s="110">
        <v>18</v>
      </c>
      <c r="N51" s="110">
        <v>27</v>
      </c>
      <c r="O51" s="110">
        <v>17</v>
      </c>
      <c r="P51" s="110">
        <v>47</v>
      </c>
      <c r="Q51" s="110">
        <v>28</v>
      </c>
      <c r="R51" s="110">
        <v>49</v>
      </c>
      <c r="S51" s="110">
        <v>14</v>
      </c>
      <c r="T51" s="110">
        <v>23</v>
      </c>
      <c r="U51" s="110">
        <v>13</v>
      </c>
      <c r="V51" s="110">
        <v>17</v>
      </c>
      <c r="W51" s="479">
        <f t="shared" si="0"/>
        <v>295</v>
      </c>
      <c r="X51" s="110">
        <v>205</v>
      </c>
      <c r="Z51" s="51"/>
    </row>
    <row r="52" spans="1:26" s="110" customFormat="1" ht="21">
      <c r="A52" s="367">
        <v>51</v>
      </c>
      <c r="B52" s="368" t="s">
        <v>1076</v>
      </c>
      <c r="C52" s="369" t="s">
        <v>879</v>
      </c>
      <c r="D52" s="367" t="s">
        <v>532</v>
      </c>
      <c r="E52" s="367" t="s">
        <v>1127</v>
      </c>
      <c r="F52" s="368" t="s">
        <v>624</v>
      </c>
      <c r="G52" s="373" t="s">
        <v>395</v>
      </c>
      <c r="H52" s="453">
        <v>43681</v>
      </c>
      <c r="I52" s="453">
        <v>1450</v>
      </c>
      <c r="J52" s="377" t="s">
        <v>201</v>
      </c>
      <c r="K52" s="110">
        <v>2</v>
      </c>
      <c r="L52" s="110">
        <v>5</v>
      </c>
      <c r="M52" s="110">
        <v>0</v>
      </c>
      <c r="N52" s="110">
        <v>3</v>
      </c>
      <c r="O52" s="110">
        <v>49</v>
      </c>
      <c r="P52" s="110">
        <v>17</v>
      </c>
      <c r="Q52" s="110">
        <v>6</v>
      </c>
      <c r="R52" s="110">
        <v>5</v>
      </c>
      <c r="S52" s="110">
        <v>2</v>
      </c>
      <c r="T52" s="110">
        <v>8</v>
      </c>
      <c r="U52" s="110">
        <v>3</v>
      </c>
      <c r="V52" s="110">
        <v>7</v>
      </c>
      <c r="W52" s="479">
        <f t="shared" si="0"/>
        <v>107</v>
      </c>
      <c r="X52" s="110">
        <v>49</v>
      </c>
      <c r="Z52" s="51"/>
    </row>
    <row r="53" spans="1:26" s="110" customFormat="1" ht="31.5">
      <c r="A53" s="367">
        <v>52</v>
      </c>
      <c r="B53" s="368" t="s">
        <v>769</v>
      </c>
      <c r="C53" s="368" t="s">
        <v>804</v>
      </c>
      <c r="D53" s="367" t="s">
        <v>532</v>
      </c>
      <c r="E53" s="367" t="s">
        <v>1028</v>
      </c>
      <c r="F53" s="368" t="s">
        <v>659</v>
      </c>
      <c r="G53" s="373" t="s">
        <v>1046</v>
      </c>
      <c r="H53" s="453">
        <v>47899</v>
      </c>
      <c r="I53" s="453">
        <v>1590</v>
      </c>
      <c r="J53" s="377" t="s">
        <v>201</v>
      </c>
      <c r="K53" s="110">
        <v>2</v>
      </c>
      <c r="L53" s="110">
        <v>6</v>
      </c>
      <c r="M53" s="110">
        <v>0</v>
      </c>
      <c r="N53" s="110">
        <v>9</v>
      </c>
      <c r="O53" s="110">
        <v>29</v>
      </c>
      <c r="P53" s="110">
        <v>0</v>
      </c>
      <c r="Q53" s="110">
        <v>0</v>
      </c>
      <c r="R53" s="110">
        <v>4</v>
      </c>
      <c r="S53" s="110">
        <v>0</v>
      </c>
      <c r="T53" s="110">
        <v>1</v>
      </c>
      <c r="U53" s="110">
        <v>2</v>
      </c>
      <c r="V53" s="110">
        <v>3</v>
      </c>
      <c r="W53" s="479">
        <f t="shared" si="0"/>
        <v>56</v>
      </c>
      <c r="X53" s="110">
        <v>33</v>
      </c>
      <c r="Z53" s="51"/>
    </row>
    <row r="54" spans="1:26" s="110" customFormat="1" ht="28.5">
      <c r="A54" s="367">
        <v>53</v>
      </c>
      <c r="B54" s="368" t="s">
        <v>476</v>
      </c>
      <c r="C54" s="368" t="s">
        <v>778</v>
      </c>
      <c r="D54" s="367" t="s">
        <v>532</v>
      </c>
      <c r="E54" s="367" t="s">
        <v>779</v>
      </c>
      <c r="F54" s="372" t="s">
        <v>448</v>
      </c>
      <c r="G54" s="373" t="s">
        <v>1121</v>
      </c>
      <c r="H54" s="453">
        <v>136346</v>
      </c>
      <c r="I54" s="453">
        <v>4526</v>
      </c>
      <c r="J54" s="377" t="s">
        <v>201</v>
      </c>
      <c r="K54" s="110">
        <v>2</v>
      </c>
      <c r="L54" s="110">
        <v>4</v>
      </c>
      <c r="M54" s="110">
        <v>2</v>
      </c>
      <c r="N54" s="110">
        <v>1</v>
      </c>
      <c r="O54" s="110">
        <v>15</v>
      </c>
      <c r="P54" s="110">
        <v>1</v>
      </c>
      <c r="Q54" s="110">
        <v>1</v>
      </c>
      <c r="R54" s="110">
        <v>0</v>
      </c>
      <c r="S54" s="110">
        <v>2</v>
      </c>
      <c r="T54" s="110">
        <v>3</v>
      </c>
      <c r="U54" s="110">
        <v>0</v>
      </c>
      <c r="V54" s="110">
        <v>2</v>
      </c>
      <c r="W54" s="479">
        <f t="shared" si="0"/>
        <v>33</v>
      </c>
      <c r="X54" s="110">
        <v>18</v>
      </c>
      <c r="Z54" s="51"/>
    </row>
    <row r="55" spans="1:26" s="110" customFormat="1" ht="21">
      <c r="A55" s="367">
        <v>54</v>
      </c>
      <c r="B55" s="368" t="s">
        <v>476</v>
      </c>
      <c r="C55" s="369" t="s">
        <v>776</v>
      </c>
      <c r="D55" s="367" t="s">
        <v>532</v>
      </c>
      <c r="E55" s="367" t="s">
        <v>777</v>
      </c>
      <c r="F55" s="368" t="s">
        <v>962</v>
      </c>
      <c r="G55" s="373" t="s">
        <v>1047</v>
      </c>
      <c r="H55" s="453">
        <v>0</v>
      </c>
      <c r="I55" s="453" t="s">
        <v>328</v>
      </c>
      <c r="J55" s="377" t="s">
        <v>201</v>
      </c>
      <c r="K55" s="110">
        <v>1</v>
      </c>
      <c r="L55" s="110">
        <v>5</v>
      </c>
      <c r="M55" s="110">
        <v>3</v>
      </c>
      <c r="N55" s="110">
        <v>6</v>
      </c>
      <c r="O55" s="110">
        <v>3</v>
      </c>
      <c r="P55" s="110">
        <v>3</v>
      </c>
      <c r="Q55" s="110">
        <v>5</v>
      </c>
      <c r="R55" s="110">
        <v>2</v>
      </c>
      <c r="S55" s="110">
        <v>5</v>
      </c>
      <c r="T55" s="110">
        <v>2</v>
      </c>
      <c r="U55" s="110">
        <v>3</v>
      </c>
      <c r="V55" s="110">
        <v>3</v>
      </c>
      <c r="W55" s="479">
        <f t="shared" si="0"/>
        <v>41</v>
      </c>
      <c r="X55" s="110">
        <v>39</v>
      </c>
      <c r="Z55" s="51"/>
    </row>
    <row r="56" spans="1:26" s="110" customFormat="1" ht="31.5">
      <c r="A56" s="367">
        <v>55</v>
      </c>
      <c r="B56" s="368" t="s">
        <v>769</v>
      </c>
      <c r="C56" s="368" t="s">
        <v>495</v>
      </c>
      <c r="D56" s="367" t="s">
        <v>532</v>
      </c>
      <c r="E56" s="367" t="s">
        <v>1082</v>
      </c>
      <c r="F56" s="368" t="s">
        <v>87</v>
      </c>
      <c r="G56" s="373" t="s">
        <v>1083</v>
      </c>
      <c r="H56" s="453">
        <v>135442</v>
      </c>
      <c r="I56" s="453">
        <v>4496</v>
      </c>
      <c r="J56" s="377" t="s">
        <v>201</v>
      </c>
      <c r="K56" s="110">
        <v>1</v>
      </c>
      <c r="L56" s="110">
        <v>1</v>
      </c>
      <c r="M56" s="110">
        <v>0</v>
      </c>
      <c r="N56" s="110">
        <v>0</v>
      </c>
      <c r="O56" s="110">
        <v>0</v>
      </c>
      <c r="P56" s="110">
        <v>2</v>
      </c>
      <c r="Q56" s="110">
        <v>0</v>
      </c>
      <c r="R56" s="110">
        <v>0</v>
      </c>
      <c r="S56" s="110">
        <v>0</v>
      </c>
      <c r="T56" s="110">
        <v>0</v>
      </c>
      <c r="U56" s="110">
        <v>0</v>
      </c>
      <c r="V56" s="110">
        <v>0</v>
      </c>
      <c r="W56" s="479">
        <f t="shared" si="0"/>
        <v>4</v>
      </c>
      <c r="X56" s="110">
        <v>185</v>
      </c>
      <c r="Z56" s="51"/>
    </row>
    <row r="57" spans="1:26" s="110" customFormat="1" ht="31.5">
      <c r="A57" s="367">
        <v>56</v>
      </c>
      <c r="B57" s="368" t="s">
        <v>1076</v>
      </c>
      <c r="C57" s="369" t="s">
        <v>846</v>
      </c>
      <c r="D57" s="367" t="s">
        <v>532</v>
      </c>
      <c r="E57" s="367" t="s">
        <v>780</v>
      </c>
      <c r="F57" s="368" t="s">
        <v>727</v>
      </c>
      <c r="G57" s="373" t="s">
        <v>893</v>
      </c>
      <c r="H57" s="453">
        <v>56695</v>
      </c>
      <c r="I57" s="453">
        <v>1882</v>
      </c>
      <c r="J57" s="377" t="s">
        <v>201</v>
      </c>
      <c r="K57" s="110">
        <v>78</v>
      </c>
      <c r="L57" s="110">
        <v>3</v>
      </c>
      <c r="M57" s="110">
        <v>47</v>
      </c>
      <c r="N57" s="110">
        <v>12</v>
      </c>
      <c r="O57" s="110">
        <v>3</v>
      </c>
      <c r="P57" s="110">
        <v>0</v>
      </c>
      <c r="Q57" s="110">
        <v>0</v>
      </c>
      <c r="R57" s="110">
        <v>6</v>
      </c>
      <c r="S57" s="110">
        <v>0</v>
      </c>
      <c r="T57" s="110">
        <v>0</v>
      </c>
      <c r="U57" s="110">
        <v>0</v>
      </c>
      <c r="V57" s="110">
        <v>5</v>
      </c>
      <c r="W57" s="479">
        <f t="shared" si="0"/>
        <v>154</v>
      </c>
      <c r="X57" s="110">
        <v>54</v>
      </c>
      <c r="Z57" s="51"/>
    </row>
    <row r="58" spans="1:26" s="110" customFormat="1" ht="42.75">
      <c r="A58" s="367">
        <v>57</v>
      </c>
      <c r="B58" s="368" t="s">
        <v>168</v>
      </c>
      <c r="C58" s="368" t="s">
        <v>440</v>
      </c>
      <c r="D58" s="367" t="s">
        <v>532</v>
      </c>
      <c r="E58" s="367" t="s">
        <v>441</v>
      </c>
      <c r="F58" s="368" t="s">
        <v>32</v>
      </c>
      <c r="G58" s="373" t="s">
        <v>527</v>
      </c>
      <c r="H58" s="453">
        <v>73505</v>
      </c>
      <c r="I58" s="453">
        <v>2440</v>
      </c>
      <c r="J58" s="377" t="s">
        <v>201</v>
      </c>
      <c r="K58" s="110">
        <v>2</v>
      </c>
      <c r="L58" s="110">
        <v>6</v>
      </c>
      <c r="M58" s="110">
        <v>1</v>
      </c>
      <c r="N58" s="110">
        <v>2</v>
      </c>
      <c r="O58" s="110">
        <v>2</v>
      </c>
      <c r="P58" s="110">
        <v>0</v>
      </c>
      <c r="Q58" s="110">
        <v>1</v>
      </c>
      <c r="R58" s="110">
        <v>1</v>
      </c>
      <c r="S58" s="110">
        <v>0</v>
      </c>
      <c r="T58" s="110">
        <v>0</v>
      </c>
      <c r="U58" s="110">
        <v>0</v>
      </c>
      <c r="V58" s="110">
        <v>0</v>
      </c>
      <c r="W58" s="479">
        <f t="shared" si="0"/>
        <v>15</v>
      </c>
      <c r="X58" s="110">
        <v>25</v>
      </c>
      <c r="Z58" s="51"/>
    </row>
    <row r="59" spans="1:26" s="110" customFormat="1" ht="28.5">
      <c r="A59" s="367">
        <v>58</v>
      </c>
      <c r="B59" s="368" t="s">
        <v>769</v>
      </c>
      <c r="C59" s="368" t="s">
        <v>896</v>
      </c>
      <c r="D59" s="367" t="s">
        <v>532</v>
      </c>
      <c r="E59" s="367" t="s">
        <v>765</v>
      </c>
      <c r="F59" s="368" t="s">
        <v>626</v>
      </c>
      <c r="G59" s="373" t="s">
        <v>393</v>
      </c>
      <c r="H59" s="453">
        <v>39645</v>
      </c>
      <c r="I59" s="453">
        <v>1316</v>
      </c>
      <c r="J59" s="377" t="s">
        <v>201</v>
      </c>
      <c r="K59" s="110">
        <v>1</v>
      </c>
      <c r="L59" s="110">
        <v>1</v>
      </c>
      <c r="M59" s="110">
        <v>3</v>
      </c>
      <c r="N59" s="110">
        <v>2</v>
      </c>
      <c r="O59" s="110">
        <v>1</v>
      </c>
      <c r="P59" s="110">
        <v>0</v>
      </c>
      <c r="Q59" s="110">
        <v>2</v>
      </c>
      <c r="R59" s="110">
        <v>2</v>
      </c>
      <c r="S59" s="110">
        <v>1</v>
      </c>
      <c r="T59" s="110">
        <v>1</v>
      </c>
      <c r="U59" s="110">
        <v>2</v>
      </c>
      <c r="V59" s="110">
        <v>0</v>
      </c>
      <c r="W59" s="479">
        <f t="shared" si="0"/>
        <v>16</v>
      </c>
      <c r="X59" s="110">
        <v>25</v>
      </c>
      <c r="Z59" s="51"/>
    </row>
    <row r="60" spans="1:26" s="110" customFormat="1" ht="28.5">
      <c r="A60" s="367">
        <v>59</v>
      </c>
      <c r="B60" s="368" t="s">
        <v>769</v>
      </c>
      <c r="C60" s="368" t="s">
        <v>690</v>
      </c>
      <c r="D60" s="367" t="s">
        <v>532</v>
      </c>
      <c r="E60" s="367" t="s">
        <v>184</v>
      </c>
      <c r="F60" s="368" t="s">
        <v>411</v>
      </c>
      <c r="G60" s="373" t="s">
        <v>873</v>
      </c>
      <c r="H60" s="453">
        <v>45700</v>
      </c>
      <c r="I60" s="453">
        <v>1517</v>
      </c>
      <c r="J60" s="377" t="s">
        <v>201</v>
      </c>
      <c r="K60" s="110">
        <v>0</v>
      </c>
      <c r="L60" s="110">
        <v>1</v>
      </c>
      <c r="M60" s="110">
        <v>0</v>
      </c>
      <c r="N60" s="110">
        <v>1</v>
      </c>
      <c r="O60" s="110">
        <v>1</v>
      </c>
      <c r="P60" s="110">
        <v>0</v>
      </c>
      <c r="Q60" s="110">
        <v>0</v>
      </c>
      <c r="R60" s="110">
        <v>11</v>
      </c>
      <c r="S60" s="110">
        <v>0</v>
      </c>
      <c r="T60" s="110">
        <v>2</v>
      </c>
      <c r="U60" s="110">
        <v>0</v>
      </c>
      <c r="V60" s="110">
        <v>0</v>
      </c>
      <c r="W60" s="479">
        <f t="shared" si="0"/>
        <v>16</v>
      </c>
      <c r="X60" s="110">
        <v>60</v>
      </c>
      <c r="Z60" s="51"/>
    </row>
    <row r="61" spans="1:26" s="110" customFormat="1" ht="31.5">
      <c r="A61" s="367">
        <v>60</v>
      </c>
      <c r="B61" s="368" t="s">
        <v>769</v>
      </c>
      <c r="C61" s="368" t="s">
        <v>809</v>
      </c>
      <c r="D61" s="367" t="s">
        <v>532</v>
      </c>
      <c r="E61" s="367" t="s">
        <v>848</v>
      </c>
      <c r="F61" s="368" t="s">
        <v>1184</v>
      </c>
      <c r="G61" s="373" t="s">
        <v>849</v>
      </c>
      <c r="H61" s="453">
        <v>113692</v>
      </c>
      <c r="I61" s="453">
        <v>3774</v>
      </c>
      <c r="J61" s="377" t="s">
        <v>201</v>
      </c>
      <c r="K61" s="110">
        <v>3</v>
      </c>
      <c r="L61" s="110">
        <v>2</v>
      </c>
      <c r="M61" s="110">
        <v>0</v>
      </c>
      <c r="N61" s="110">
        <v>0</v>
      </c>
      <c r="O61" s="110">
        <v>0</v>
      </c>
      <c r="P61" s="110">
        <v>1</v>
      </c>
      <c r="Q61" s="110">
        <v>1</v>
      </c>
      <c r="R61" s="110">
        <v>0</v>
      </c>
      <c r="S61" s="110">
        <v>0</v>
      </c>
      <c r="T61" s="110">
        <v>1</v>
      </c>
      <c r="U61" s="110">
        <v>2</v>
      </c>
      <c r="V61" s="110">
        <v>0</v>
      </c>
      <c r="W61" s="479">
        <f t="shared" si="0"/>
        <v>10</v>
      </c>
      <c r="X61" s="110">
        <v>165</v>
      </c>
      <c r="Z61" s="51"/>
    </row>
    <row r="62" spans="1:26" s="110" customFormat="1" ht="42.75">
      <c r="A62" s="367">
        <v>61</v>
      </c>
      <c r="B62" s="368" t="s">
        <v>262</v>
      </c>
      <c r="C62" s="368" t="s">
        <v>745</v>
      </c>
      <c r="D62" s="375" t="s">
        <v>260</v>
      </c>
      <c r="E62" s="367" t="s">
        <v>181</v>
      </c>
      <c r="F62" s="368" t="s">
        <v>1185</v>
      </c>
      <c r="G62" s="373" t="s">
        <v>1107</v>
      </c>
      <c r="H62" s="453">
        <v>338304</v>
      </c>
      <c r="I62" s="453">
        <v>11230</v>
      </c>
      <c r="J62" s="377" t="s">
        <v>201</v>
      </c>
      <c r="K62" s="110">
        <v>82</v>
      </c>
      <c r="L62" s="110">
        <v>90</v>
      </c>
      <c r="M62" s="110">
        <v>130</v>
      </c>
      <c r="N62" s="110">
        <v>121</v>
      </c>
      <c r="O62" s="110">
        <v>106</v>
      </c>
      <c r="P62" s="110">
        <v>87</v>
      </c>
      <c r="Q62" s="110">
        <v>86</v>
      </c>
      <c r="R62" s="110">
        <v>146</v>
      </c>
      <c r="S62" s="110">
        <v>134</v>
      </c>
      <c r="T62" s="110">
        <v>85</v>
      </c>
      <c r="U62" s="110">
        <v>127</v>
      </c>
      <c r="V62" s="110">
        <v>113</v>
      </c>
      <c r="W62" s="479">
        <f t="shared" si="0"/>
        <v>1307</v>
      </c>
      <c r="X62" s="110">
        <v>1032</v>
      </c>
      <c r="Z62" s="51"/>
    </row>
    <row r="63" spans="1:26" s="110" customFormat="1" ht="31.5">
      <c r="A63" s="367">
        <v>62</v>
      </c>
      <c r="B63" s="368" t="s">
        <v>261</v>
      </c>
      <c r="C63" s="368" t="s">
        <v>349</v>
      </c>
      <c r="D63" s="375" t="s">
        <v>259</v>
      </c>
      <c r="E63" s="367" t="s">
        <v>767</v>
      </c>
      <c r="F63" s="368" t="s">
        <v>975</v>
      </c>
      <c r="G63" s="373" t="s">
        <v>1114</v>
      </c>
      <c r="H63" s="453">
        <v>29824</v>
      </c>
      <c r="I63" s="453">
        <v>990</v>
      </c>
      <c r="J63" s="377" t="s">
        <v>201</v>
      </c>
      <c r="K63" s="110">
        <v>6</v>
      </c>
      <c r="L63" s="110">
        <v>7</v>
      </c>
      <c r="M63" s="110">
        <v>5</v>
      </c>
      <c r="N63" s="110">
        <v>0</v>
      </c>
      <c r="O63" s="110">
        <v>2</v>
      </c>
      <c r="P63" s="110">
        <v>2</v>
      </c>
      <c r="Q63" s="110">
        <v>0</v>
      </c>
      <c r="R63" s="110">
        <v>0</v>
      </c>
      <c r="S63" s="110">
        <v>0</v>
      </c>
      <c r="T63" s="110">
        <v>0</v>
      </c>
      <c r="U63" s="110">
        <v>0</v>
      </c>
      <c r="V63" s="110">
        <v>0</v>
      </c>
      <c r="W63" s="479">
        <f t="shared" si="0"/>
        <v>22</v>
      </c>
      <c r="X63" s="110">
        <v>2</v>
      </c>
      <c r="Z63" s="51"/>
    </row>
    <row r="64" spans="1:26" s="110" customFormat="1" ht="28.5">
      <c r="A64" s="367">
        <v>63</v>
      </c>
      <c r="B64" s="368" t="s">
        <v>374</v>
      </c>
      <c r="C64" s="369" t="s">
        <v>696</v>
      </c>
      <c r="D64" s="367" t="s">
        <v>532</v>
      </c>
      <c r="E64" s="367" t="s">
        <v>881</v>
      </c>
      <c r="F64" s="368" t="s">
        <v>1186</v>
      </c>
      <c r="G64" s="373" t="s">
        <v>882</v>
      </c>
      <c r="H64" s="453">
        <v>40187</v>
      </c>
      <c r="I64" s="453">
        <v>1334</v>
      </c>
      <c r="J64" s="377" t="s">
        <v>201</v>
      </c>
      <c r="K64" s="110">
        <v>3</v>
      </c>
      <c r="L64" s="110">
        <v>5</v>
      </c>
      <c r="M64" s="110">
        <v>0</v>
      </c>
      <c r="N64" s="110">
        <v>0</v>
      </c>
      <c r="O64" s="110">
        <v>5</v>
      </c>
      <c r="P64" s="110">
        <v>0</v>
      </c>
      <c r="Q64" s="110">
        <v>0</v>
      </c>
      <c r="R64" s="110">
        <v>0</v>
      </c>
      <c r="S64" s="110">
        <v>0</v>
      </c>
      <c r="T64" s="110">
        <v>0</v>
      </c>
      <c r="U64" s="110">
        <v>0</v>
      </c>
      <c r="V64" s="110">
        <v>0</v>
      </c>
      <c r="W64" s="479">
        <f t="shared" si="0"/>
        <v>13</v>
      </c>
      <c r="X64" s="110">
        <v>15</v>
      </c>
      <c r="Z64" s="51"/>
    </row>
    <row r="65" spans="1:26" s="110" customFormat="1" ht="42.75">
      <c r="A65" s="367">
        <v>64</v>
      </c>
      <c r="B65" s="368" t="s">
        <v>168</v>
      </c>
      <c r="C65" s="368" t="s">
        <v>432</v>
      </c>
      <c r="D65" s="367" t="s">
        <v>532</v>
      </c>
      <c r="E65" s="367" t="s">
        <v>433</v>
      </c>
      <c r="F65" s="368" t="s">
        <v>664</v>
      </c>
      <c r="G65" s="373" t="s">
        <v>1145</v>
      </c>
      <c r="H65" s="453">
        <v>72089</v>
      </c>
      <c r="I65" s="453">
        <v>2393</v>
      </c>
      <c r="J65" s="377" t="s">
        <v>201</v>
      </c>
      <c r="K65" s="110">
        <v>0</v>
      </c>
      <c r="L65" s="110">
        <v>13</v>
      </c>
      <c r="M65" s="110">
        <v>7</v>
      </c>
      <c r="N65" s="110">
        <v>7</v>
      </c>
      <c r="O65" s="110">
        <v>8</v>
      </c>
      <c r="P65" s="110">
        <v>9</v>
      </c>
      <c r="Q65" s="110">
        <v>13</v>
      </c>
      <c r="R65" s="110">
        <v>7</v>
      </c>
      <c r="S65" s="110">
        <v>10</v>
      </c>
      <c r="T65" s="110">
        <v>3</v>
      </c>
      <c r="U65" s="110">
        <v>5</v>
      </c>
      <c r="V65" s="110">
        <v>22</v>
      </c>
      <c r="W65" s="479">
        <f t="shared" si="0"/>
        <v>104</v>
      </c>
      <c r="X65" s="110">
        <v>46</v>
      </c>
      <c r="Z65" s="51"/>
    </row>
    <row r="66" spans="1:26" s="110" customFormat="1" ht="31.5">
      <c r="A66" s="367">
        <v>65</v>
      </c>
      <c r="B66" s="368" t="s">
        <v>168</v>
      </c>
      <c r="C66" s="369" t="s">
        <v>429</v>
      </c>
      <c r="D66" s="367" t="s">
        <v>532</v>
      </c>
      <c r="E66" s="367" t="s">
        <v>431</v>
      </c>
      <c r="F66" s="368" t="s">
        <v>665</v>
      </c>
      <c r="G66" s="373" t="s">
        <v>1145</v>
      </c>
      <c r="H66" s="453">
        <v>72089</v>
      </c>
      <c r="I66" s="453">
        <v>2393</v>
      </c>
      <c r="J66" s="377" t="s">
        <v>201</v>
      </c>
      <c r="K66" s="110">
        <v>10</v>
      </c>
      <c r="L66" s="110">
        <v>34</v>
      </c>
      <c r="M66" s="110">
        <v>25</v>
      </c>
      <c r="N66" s="110">
        <v>18</v>
      </c>
      <c r="O66" s="110">
        <v>12</v>
      </c>
      <c r="P66" s="110">
        <v>25</v>
      </c>
      <c r="Q66" s="110">
        <v>36</v>
      </c>
      <c r="R66" s="110">
        <v>17</v>
      </c>
      <c r="S66" s="110">
        <v>10</v>
      </c>
      <c r="T66" s="110">
        <v>6</v>
      </c>
      <c r="U66" s="110">
        <v>11</v>
      </c>
      <c r="V66" s="110">
        <v>13</v>
      </c>
      <c r="W66" s="479">
        <f t="shared" si="0"/>
        <v>217</v>
      </c>
      <c r="X66" s="110">
        <v>131</v>
      </c>
      <c r="Z66" s="51"/>
    </row>
    <row r="67" spans="1:26" s="110" customFormat="1" ht="30.75">
      <c r="A67" s="367">
        <v>66</v>
      </c>
      <c r="B67" s="368" t="s">
        <v>575</v>
      </c>
      <c r="C67" s="369" t="s">
        <v>1129</v>
      </c>
      <c r="D67" s="375" t="s">
        <v>260</v>
      </c>
      <c r="E67" s="367" t="s">
        <v>744</v>
      </c>
      <c r="F67" s="368" t="s">
        <v>977</v>
      </c>
      <c r="G67" s="373" t="s">
        <v>1106</v>
      </c>
      <c r="H67" s="453">
        <v>81338</v>
      </c>
      <c r="I67" s="453">
        <v>2700</v>
      </c>
      <c r="J67" s="377" t="s">
        <v>201</v>
      </c>
      <c r="K67" s="110">
        <v>5</v>
      </c>
      <c r="L67" s="110">
        <v>6</v>
      </c>
      <c r="M67" s="110">
        <v>27</v>
      </c>
      <c r="N67" s="110">
        <v>16</v>
      </c>
      <c r="O67" s="110">
        <v>5</v>
      </c>
      <c r="P67" s="110">
        <v>7</v>
      </c>
      <c r="Q67" s="110">
        <v>2</v>
      </c>
      <c r="R67" s="110">
        <v>6</v>
      </c>
      <c r="S67" s="110">
        <v>1</v>
      </c>
      <c r="T67" s="110">
        <v>9</v>
      </c>
      <c r="U67" s="110">
        <v>8</v>
      </c>
      <c r="V67" s="110">
        <v>3</v>
      </c>
      <c r="W67" s="479">
        <f t="shared" ref="W67:W84" si="1">SUM(K67:V67)</f>
        <v>95</v>
      </c>
      <c r="X67" s="110">
        <v>52</v>
      </c>
      <c r="Z67" s="51"/>
    </row>
    <row r="68" spans="1:26" s="110" customFormat="1" ht="21">
      <c r="A68" s="367">
        <v>67</v>
      </c>
      <c r="B68" s="368" t="s">
        <v>1149</v>
      </c>
      <c r="C68" s="368" t="s">
        <v>1129</v>
      </c>
      <c r="D68" s="367" t="s">
        <v>532</v>
      </c>
      <c r="E68" s="367" t="s">
        <v>182</v>
      </c>
      <c r="F68" s="368" t="s">
        <v>602</v>
      </c>
      <c r="G68" s="373" t="s">
        <v>1106</v>
      </c>
      <c r="H68" s="453">
        <v>17352</v>
      </c>
      <c r="I68" s="453">
        <v>576</v>
      </c>
      <c r="J68" s="377" t="s">
        <v>201</v>
      </c>
      <c r="K68" s="110">
        <v>4</v>
      </c>
      <c r="L68" s="110">
        <v>7</v>
      </c>
      <c r="M68" s="110">
        <v>19</v>
      </c>
      <c r="N68" s="110">
        <v>12</v>
      </c>
      <c r="O68" s="110">
        <v>3</v>
      </c>
      <c r="P68" s="110">
        <v>1</v>
      </c>
      <c r="Q68" s="110">
        <v>2</v>
      </c>
      <c r="R68" s="110">
        <v>5</v>
      </c>
      <c r="S68" s="110">
        <v>1</v>
      </c>
      <c r="T68" s="110">
        <v>10</v>
      </c>
      <c r="U68" s="110">
        <v>3</v>
      </c>
      <c r="V68" s="110">
        <v>0</v>
      </c>
      <c r="W68" s="479">
        <f t="shared" si="1"/>
        <v>67</v>
      </c>
      <c r="X68" s="110">
        <v>49</v>
      </c>
      <c r="Z68" s="51"/>
    </row>
    <row r="69" spans="1:26" s="110" customFormat="1" ht="31.5">
      <c r="A69" s="367">
        <v>68</v>
      </c>
      <c r="B69" s="368" t="s">
        <v>769</v>
      </c>
      <c r="C69" s="368" t="s">
        <v>871</v>
      </c>
      <c r="D69" s="375" t="s">
        <v>532</v>
      </c>
      <c r="E69" s="367" t="s">
        <v>183</v>
      </c>
      <c r="F69" s="368" t="s">
        <v>661</v>
      </c>
      <c r="G69" s="373" t="s">
        <v>1113</v>
      </c>
      <c r="H69" s="453">
        <v>16268</v>
      </c>
      <c r="I69" s="453">
        <v>540</v>
      </c>
      <c r="J69" s="377" t="s">
        <v>201</v>
      </c>
      <c r="K69" s="110">
        <v>0</v>
      </c>
      <c r="L69" s="110">
        <v>2</v>
      </c>
      <c r="M69" s="110">
        <v>0</v>
      </c>
      <c r="N69" s="110">
        <v>1</v>
      </c>
      <c r="O69" s="110">
        <v>0</v>
      </c>
      <c r="P69" s="110">
        <v>0</v>
      </c>
      <c r="Q69" s="110">
        <v>2</v>
      </c>
      <c r="R69" s="110">
        <v>1</v>
      </c>
      <c r="S69" s="110">
        <v>0</v>
      </c>
      <c r="T69" s="110">
        <v>0</v>
      </c>
      <c r="U69" s="110">
        <v>0</v>
      </c>
      <c r="V69" s="110">
        <v>1</v>
      </c>
      <c r="W69" s="479">
        <f t="shared" si="1"/>
        <v>7</v>
      </c>
      <c r="X69" s="110">
        <v>9</v>
      </c>
      <c r="Z69" s="51"/>
    </row>
    <row r="70" spans="1:26" s="110" customFormat="1" ht="28.5">
      <c r="A70" s="367">
        <v>69</v>
      </c>
      <c r="B70" s="368" t="s">
        <v>769</v>
      </c>
      <c r="C70" s="369" t="s">
        <v>847</v>
      </c>
      <c r="D70" s="367" t="s">
        <v>532</v>
      </c>
      <c r="E70" s="367" t="s">
        <v>377</v>
      </c>
      <c r="F70" s="372" t="s">
        <v>1187</v>
      </c>
      <c r="G70" s="373" t="s">
        <v>180</v>
      </c>
      <c r="H70" s="453">
        <v>23016</v>
      </c>
      <c r="I70" s="453">
        <v>764</v>
      </c>
      <c r="J70" s="377" t="s">
        <v>201</v>
      </c>
      <c r="K70" s="110">
        <v>17</v>
      </c>
      <c r="L70" s="110">
        <v>9</v>
      </c>
      <c r="M70" s="110">
        <v>7</v>
      </c>
      <c r="N70" s="110">
        <v>0</v>
      </c>
      <c r="O70" s="110">
        <v>18</v>
      </c>
      <c r="P70" s="110">
        <v>13</v>
      </c>
      <c r="Q70" s="110">
        <v>0</v>
      </c>
      <c r="R70" s="110">
        <v>0</v>
      </c>
      <c r="S70" s="110">
        <v>1</v>
      </c>
      <c r="T70" s="110">
        <v>0</v>
      </c>
      <c r="U70" s="110">
        <v>1</v>
      </c>
      <c r="V70" s="110">
        <v>0</v>
      </c>
      <c r="W70" s="479">
        <f t="shared" si="1"/>
        <v>66</v>
      </c>
      <c r="X70" s="110">
        <v>36</v>
      </c>
      <c r="Z70" s="51"/>
    </row>
    <row r="71" spans="1:26" s="110" customFormat="1">
      <c r="A71" s="367">
        <v>70</v>
      </c>
      <c r="B71" s="368" t="s">
        <v>769</v>
      </c>
      <c r="C71" s="369" t="s">
        <v>876</v>
      </c>
      <c r="D71" s="375" t="s">
        <v>532</v>
      </c>
      <c r="E71" s="367" t="s">
        <v>877</v>
      </c>
      <c r="F71" s="368" t="s">
        <v>662</v>
      </c>
      <c r="G71" s="373" t="s">
        <v>878</v>
      </c>
      <c r="H71" s="453">
        <v>31902</v>
      </c>
      <c r="I71" s="453">
        <v>1059</v>
      </c>
      <c r="J71" s="377" t="s">
        <v>201</v>
      </c>
      <c r="K71" s="110">
        <v>1</v>
      </c>
      <c r="L71" s="110">
        <v>2</v>
      </c>
      <c r="M71" s="110">
        <v>2</v>
      </c>
      <c r="N71" s="110">
        <v>0</v>
      </c>
      <c r="O71" s="110">
        <v>0</v>
      </c>
      <c r="P71" s="110">
        <v>0</v>
      </c>
      <c r="Q71" s="110">
        <v>0</v>
      </c>
      <c r="R71" s="110">
        <v>0</v>
      </c>
      <c r="S71" s="110">
        <v>0</v>
      </c>
      <c r="T71" s="110">
        <v>0</v>
      </c>
      <c r="U71" s="110">
        <v>0</v>
      </c>
      <c r="V71" s="110">
        <v>0</v>
      </c>
      <c r="W71" s="479">
        <f t="shared" si="1"/>
        <v>5</v>
      </c>
      <c r="X71" s="110">
        <v>51</v>
      </c>
      <c r="Z71" s="51"/>
    </row>
    <row r="72" spans="1:26" s="110" customFormat="1" ht="28.5">
      <c r="A72" s="367">
        <v>71</v>
      </c>
      <c r="B72" s="368" t="s">
        <v>374</v>
      </c>
      <c r="C72" s="369" t="s">
        <v>564</v>
      </c>
      <c r="D72" s="367" t="s">
        <v>532</v>
      </c>
      <c r="E72" s="367" t="s">
        <v>570</v>
      </c>
      <c r="F72" s="372" t="s">
        <v>1188</v>
      </c>
      <c r="G72" s="373" t="s">
        <v>878</v>
      </c>
      <c r="H72" s="453">
        <v>28589</v>
      </c>
      <c r="I72" s="453">
        <v>949</v>
      </c>
      <c r="J72" s="377" t="s">
        <v>201</v>
      </c>
      <c r="K72" s="110">
        <v>0</v>
      </c>
      <c r="L72" s="110">
        <v>2</v>
      </c>
      <c r="M72" s="110">
        <v>0</v>
      </c>
      <c r="N72" s="110">
        <v>0</v>
      </c>
      <c r="O72" s="110">
        <v>0</v>
      </c>
      <c r="P72" s="110">
        <v>0</v>
      </c>
      <c r="Q72" s="110">
        <v>0</v>
      </c>
      <c r="R72" s="110">
        <v>0</v>
      </c>
      <c r="S72" s="110">
        <v>0</v>
      </c>
      <c r="T72" s="110">
        <v>0</v>
      </c>
      <c r="U72" s="110">
        <v>0</v>
      </c>
      <c r="V72" s="110">
        <v>0</v>
      </c>
      <c r="W72" s="479">
        <f t="shared" si="1"/>
        <v>2</v>
      </c>
      <c r="X72" s="110">
        <v>27</v>
      </c>
      <c r="Z72" s="51"/>
    </row>
    <row r="73" spans="1:26" s="110" customFormat="1">
      <c r="A73" s="367">
        <v>72</v>
      </c>
      <c r="B73" s="368" t="s">
        <v>769</v>
      </c>
      <c r="C73" s="369" t="s">
        <v>871</v>
      </c>
      <c r="D73" s="375" t="s">
        <v>532</v>
      </c>
      <c r="E73" s="367" t="s">
        <v>872</v>
      </c>
      <c r="F73" s="372" t="s">
        <v>1189</v>
      </c>
      <c r="G73" s="373" t="s">
        <v>757</v>
      </c>
      <c r="H73" s="453">
        <v>14882</v>
      </c>
      <c r="I73" s="453">
        <v>494</v>
      </c>
      <c r="J73" s="377" t="s">
        <v>201</v>
      </c>
      <c r="K73" s="110">
        <v>2</v>
      </c>
      <c r="L73" s="110">
        <v>6</v>
      </c>
      <c r="M73" s="110">
        <v>1</v>
      </c>
      <c r="N73" s="110">
        <v>2</v>
      </c>
      <c r="O73" s="110">
        <v>0</v>
      </c>
      <c r="P73" s="110">
        <v>0</v>
      </c>
      <c r="Q73" s="110">
        <v>0</v>
      </c>
      <c r="R73" s="110">
        <v>0</v>
      </c>
      <c r="S73" s="110">
        <v>0</v>
      </c>
      <c r="T73" s="110">
        <v>0</v>
      </c>
      <c r="U73" s="110">
        <v>0</v>
      </c>
      <c r="V73" s="110">
        <v>3</v>
      </c>
      <c r="W73" s="479">
        <f t="shared" si="1"/>
        <v>14</v>
      </c>
      <c r="X73" s="110">
        <v>32</v>
      </c>
      <c r="Z73" s="51"/>
    </row>
    <row r="74" spans="1:26" s="110" customFormat="1">
      <c r="A74" s="367">
        <v>73</v>
      </c>
      <c r="B74" s="368" t="s">
        <v>1056</v>
      </c>
      <c r="C74" s="368" t="s">
        <v>458</v>
      </c>
      <c r="D74" s="367" t="s">
        <v>532</v>
      </c>
      <c r="E74" s="367" t="s">
        <v>185</v>
      </c>
      <c r="F74" s="368" t="s">
        <v>1190</v>
      </c>
      <c r="G74" s="373"/>
      <c r="H74" s="453">
        <v>13496</v>
      </c>
      <c r="I74" s="453">
        <v>448</v>
      </c>
      <c r="J74" s="377" t="s">
        <v>201</v>
      </c>
      <c r="K74" s="110">
        <v>0</v>
      </c>
      <c r="L74" s="110">
        <v>3</v>
      </c>
      <c r="M74" s="110">
        <v>0</v>
      </c>
      <c r="N74" s="110">
        <v>0</v>
      </c>
      <c r="O74" s="110">
        <v>1</v>
      </c>
      <c r="P74" s="110">
        <v>0</v>
      </c>
      <c r="Q74" s="110">
        <v>1</v>
      </c>
      <c r="R74" s="110">
        <v>0</v>
      </c>
      <c r="S74" s="110">
        <v>0</v>
      </c>
      <c r="T74" s="110">
        <v>0</v>
      </c>
      <c r="U74" s="110">
        <v>28</v>
      </c>
      <c r="V74" s="110">
        <v>0</v>
      </c>
      <c r="W74" s="479">
        <f t="shared" si="1"/>
        <v>33</v>
      </c>
      <c r="X74" s="110">
        <v>24</v>
      </c>
      <c r="Z74" s="51"/>
    </row>
    <row r="75" spans="1:26" s="110" customFormat="1">
      <c r="A75" s="367">
        <v>74</v>
      </c>
      <c r="B75" s="368" t="s">
        <v>374</v>
      </c>
      <c r="C75" s="369" t="s">
        <v>195</v>
      </c>
      <c r="D75" s="367" t="s">
        <v>532</v>
      </c>
      <c r="E75" s="367" t="s">
        <v>187</v>
      </c>
      <c r="F75" s="368" t="s">
        <v>1191</v>
      </c>
      <c r="G75" s="373"/>
      <c r="H75" s="453">
        <v>6808</v>
      </c>
      <c r="I75" s="453">
        <v>226</v>
      </c>
      <c r="J75" s="377" t="s">
        <v>201</v>
      </c>
      <c r="K75" s="110">
        <v>11</v>
      </c>
      <c r="L75" s="110">
        <v>3</v>
      </c>
      <c r="M75" s="110">
        <v>0</v>
      </c>
      <c r="N75" s="110">
        <v>0</v>
      </c>
      <c r="O75" s="110">
        <v>0</v>
      </c>
      <c r="P75" s="110">
        <v>0</v>
      </c>
      <c r="Q75" s="110">
        <v>0</v>
      </c>
      <c r="R75" s="110">
        <v>0</v>
      </c>
      <c r="S75" s="110">
        <v>0</v>
      </c>
      <c r="T75" s="110">
        <v>0</v>
      </c>
      <c r="U75" s="110">
        <v>0</v>
      </c>
      <c r="V75" s="110">
        <v>0</v>
      </c>
      <c r="W75" s="479">
        <f t="shared" si="1"/>
        <v>14</v>
      </c>
      <c r="X75" s="110">
        <v>6</v>
      </c>
      <c r="Z75" s="51"/>
    </row>
    <row r="76" spans="1:26" s="110" customFormat="1">
      <c r="A76" s="367">
        <v>75</v>
      </c>
      <c r="B76" s="368" t="s">
        <v>769</v>
      </c>
      <c r="C76" s="369" t="s">
        <v>1051</v>
      </c>
      <c r="D76" s="367" t="s">
        <v>532</v>
      </c>
      <c r="E76" s="367" t="s">
        <v>566</v>
      </c>
      <c r="F76" s="372" t="s">
        <v>1192</v>
      </c>
      <c r="G76" s="373"/>
      <c r="H76" s="453">
        <v>11448</v>
      </c>
      <c r="I76" s="453">
        <v>380</v>
      </c>
      <c r="J76" s="377" t="s">
        <v>201</v>
      </c>
      <c r="K76" s="110">
        <v>1</v>
      </c>
      <c r="L76" s="110">
        <v>4</v>
      </c>
      <c r="M76" s="110">
        <v>0</v>
      </c>
      <c r="N76" s="110">
        <v>1</v>
      </c>
      <c r="O76" s="110">
        <v>8</v>
      </c>
      <c r="P76" s="110">
        <v>2</v>
      </c>
      <c r="Q76" s="110">
        <v>0</v>
      </c>
      <c r="R76" s="110">
        <v>0</v>
      </c>
      <c r="S76" s="110">
        <v>0</v>
      </c>
      <c r="T76" s="110">
        <v>1</v>
      </c>
      <c r="U76" s="110">
        <v>1</v>
      </c>
      <c r="V76" s="110">
        <v>0</v>
      </c>
      <c r="W76" s="479">
        <f t="shared" si="1"/>
        <v>18</v>
      </c>
      <c r="X76" s="110">
        <v>29</v>
      </c>
      <c r="Z76" s="51"/>
    </row>
    <row r="77" spans="1:26" s="385" customFormat="1" ht="15" thickBot="1">
      <c r="A77" s="380">
        <v>76</v>
      </c>
      <c r="B77" s="381" t="s">
        <v>1056</v>
      </c>
      <c r="C77" s="382" t="s">
        <v>740</v>
      </c>
      <c r="D77" s="380" t="s">
        <v>532</v>
      </c>
      <c r="E77" s="380" t="s">
        <v>569</v>
      </c>
      <c r="F77" s="388" t="s">
        <v>1193</v>
      </c>
      <c r="G77" s="389"/>
      <c r="H77" s="454">
        <v>52598</v>
      </c>
      <c r="I77" s="454">
        <v>1746</v>
      </c>
      <c r="J77" s="384" t="s">
        <v>201</v>
      </c>
      <c r="K77" s="385">
        <v>12</v>
      </c>
      <c r="L77" s="385">
        <v>23</v>
      </c>
      <c r="M77" s="385">
        <v>5</v>
      </c>
      <c r="N77" s="385">
        <v>1</v>
      </c>
      <c r="O77" s="385">
        <v>0</v>
      </c>
      <c r="P77" s="385">
        <v>27</v>
      </c>
      <c r="Q77" s="385">
        <v>8</v>
      </c>
      <c r="R77" s="458">
        <v>0</v>
      </c>
      <c r="S77" s="385">
        <v>0</v>
      </c>
      <c r="T77" s="385">
        <v>13</v>
      </c>
      <c r="U77" s="385">
        <v>1</v>
      </c>
      <c r="V77" s="385">
        <v>0</v>
      </c>
      <c r="W77" s="479">
        <f t="shared" si="1"/>
        <v>90</v>
      </c>
      <c r="X77" s="385">
        <v>47</v>
      </c>
      <c r="Z77" s="386"/>
    </row>
    <row r="78" spans="1:26" s="110" customFormat="1" ht="21">
      <c r="A78" s="367">
        <v>77</v>
      </c>
      <c r="B78" s="368" t="s">
        <v>769</v>
      </c>
      <c r="C78" s="369" t="s">
        <v>770</v>
      </c>
      <c r="D78" s="367" t="s">
        <v>532</v>
      </c>
      <c r="E78" s="367" t="s">
        <v>1102</v>
      </c>
      <c r="F78" s="372" t="s">
        <v>98</v>
      </c>
      <c r="G78" s="373" t="s">
        <v>1022</v>
      </c>
      <c r="H78" s="453">
        <v>55341</v>
      </c>
      <c r="I78" s="455">
        <v>1287</v>
      </c>
      <c r="J78" s="377" t="s">
        <v>202</v>
      </c>
      <c r="K78" s="110">
        <v>0</v>
      </c>
      <c r="L78" s="110">
        <v>2</v>
      </c>
      <c r="M78" s="110">
        <v>2</v>
      </c>
      <c r="N78" s="110">
        <v>0</v>
      </c>
      <c r="O78" s="110">
        <v>18</v>
      </c>
      <c r="P78" s="110">
        <v>0</v>
      </c>
      <c r="Q78" s="110">
        <v>0</v>
      </c>
      <c r="R78" s="110">
        <v>2</v>
      </c>
      <c r="S78" s="110">
        <v>1</v>
      </c>
      <c r="T78" s="110">
        <v>1</v>
      </c>
      <c r="U78" s="110">
        <v>0</v>
      </c>
      <c r="V78" s="110">
        <v>0</v>
      </c>
      <c r="W78" s="479">
        <f t="shared" si="1"/>
        <v>26</v>
      </c>
      <c r="X78" s="110">
        <v>5</v>
      </c>
      <c r="Z78" s="51"/>
    </row>
    <row r="79" spans="1:26" s="110" customFormat="1" ht="21">
      <c r="A79" s="367">
        <v>78</v>
      </c>
      <c r="B79" s="368" t="s">
        <v>769</v>
      </c>
      <c r="C79" s="369" t="s">
        <v>456</v>
      </c>
      <c r="D79" s="367" t="s">
        <v>532</v>
      </c>
      <c r="E79" s="367" t="s">
        <v>459</v>
      </c>
      <c r="F79" s="372" t="s">
        <v>533</v>
      </c>
      <c r="G79" s="373" t="s">
        <v>1022</v>
      </c>
      <c r="H79" s="453">
        <v>27821</v>
      </c>
      <c r="I79" s="455">
        <v>647</v>
      </c>
      <c r="J79" s="377" t="s">
        <v>202</v>
      </c>
      <c r="K79" s="110">
        <v>4</v>
      </c>
      <c r="L79" s="110">
        <v>1</v>
      </c>
      <c r="M79" s="110">
        <v>0</v>
      </c>
      <c r="N79" s="110">
        <v>0</v>
      </c>
      <c r="O79" s="110">
        <v>1</v>
      </c>
      <c r="P79" s="110">
        <v>0</v>
      </c>
      <c r="Q79" s="110">
        <v>0</v>
      </c>
      <c r="R79" s="110">
        <v>1</v>
      </c>
      <c r="S79" s="110">
        <v>2</v>
      </c>
      <c r="T79" s="110">
        <v>2</v>
      </c>
      <c r="U79" s="110">
        <v>1</v>
      </c>
      <c r="V79" s="110">
        <v>0</v>
      </c>
      <c r="W79" s="479">
        <f t="shared" si="1"/>
        <v>12</v>
      </c>
      <c r="X79" s="110">
        <v>8</v>
      </c>
      <c r="Z79" s="51"/>
    </row>
    <row r="80" spans="1:26" s="110" customFormat="1" ht="28.5">
      <c r="A80" s="367">
        <v>79</v>
      </c>
      <c r="B80" s="368" t="s">
        <v>168</v>
      </c>
      <c r="C80" s="369" t="s">
        <v>857</v>
      </c>
      <c r="D80" s="367" t="s">
        <v>532</v>
      </c>
      <c r="E80" s="367" t="s">
        <v>716</v>
      </c>
      <c r="F80" s="372" t="s">
        <v>1144</v>
      </c>
      <c r="G80" s="373" t="s">
        <v>1120</v>
      </c>
      <c r="H80" s="453">
        <v>68155</v>
      </c>
      <c r="I80" s="455">
        <v>1585</v>
      </c>
      <c r="J80" s="377" t="s">
        <v>202</v>
      </c>
      <c r="K80" s="110">
        <v>2</v>
      </c>
      <c r="L80" s="110">
        <v>11</v>
      </c>
      <c r="M80" s="110">
        <v>1</v>
      </c>
      <c r="N80" s="110">
        <v>15</v>
      </c>
      <c r="O80" s="110">
        <v>18</v>
      </c>
      <c r="P80" s="110">
        <v>4</v>
      </c>
      <c r="Q80" s="110">
        <v>7</v>
      </c>
      <c r="R80" s="110">
        <v>13</v>
      </c>
      <c r="S80" s="110">
        <v>30</v>
      </c>
      <c r="T80" s="110">
        <v>16</v>
      </c>
      <c r="U80" s="110">
        <v>4</v>
      </c>
      <c r="V80" s="110">
        <v>31</v>
      </c>
      <c r="W80" s="479">
        <f t="shared" si="1"/>
        <v>152</v>
      </c>
      <c r="X80" s="110">
        <v>51</v>
      </c>
      <c r="Z80" s="374"/>
    </row>
    <row r="81" spans="1:26" s="110" customFormat="1" ht="28.5">
      <c r="A81" s="367">
        <v>80</v>
      </c>
      <c r="B81" s="368" t="s">
        <v>769</v>
      </c>
      <c r="C81" s="369" t="s">
        <v>857</v>
      </c>
      <c r="D81" s="367" t="s">
        <v>532</v>
      </c>
      <c r="E81" s="367" t="s">
        <v>884</v>
      </c>
      <c r="F81" s="368" t="s">
        <v>1194</v>
      </c>
      <c r="G81" s="373" t="s">
        <v>1120</v>
      </c>
      <c r="H81" s="453">
        <v>95503</v>
      </c>
      <c r="I81" s="455">
        <v>2221</v>
      </c>
      <c r="J81" s="377" t="s">
        <v>202</v>
      </c>
      <c r="K81" s="110">
        <v>1</v>
      </c>
      <c r="L81" s="110">
        <v>3</v>
      </c>
      <c r="M81" s="110">
        <v>0</v>
      </c>
      <c r="N81" s="110">
        <v>1</v>
      </c>
      <c r="O81" s="110">
        <v>1</v>
      </c>
      <c r="P81" s="110">
        <v>1</v>
      </c>
      <c r="Q81" s="110">
        <v>1</v>
      </c>
      <c r="R81" s="110">
        <v>0</v>
      </c>
      <c r="S81" s="110">
        <v>4</v>
      </c>
      <c r="T81" s="110">
        <v>0</v>
      </c>
      <c r="U81" s="110">
        <v>1</v>
      </c>
      <c r="V81" s="110">
        <v>1</v>
      </c>
      <c r="W81" s="479">
        <f t="shared" si="1"/>
        <v>14</v>
      </c>
      <c r="X81" s="110">
        <v>110</v>
      </c>
      <c r="Z81" s="51"/>
    </row>
    <row r="82" spans="1:26" s="110" customFormat="1">
      <c r="A82" s="367">
        <v>81</v>
      </c>
      <c r="B82" s="368" t="s">
        <v>769</v>
      </c>
      <c r="C82" s="369" t="s">
        <v>791</v>
      </c>
      <c r="D82" s="367" t="s">
        <v>532</v>
      </c>
      <c r="E82" s="367" t="s">
        <v>883</v>
      </c>
      <c r="F82" s="368" t="s">
        <v>1199</v>
      </c>
      <c r="G82" s="373" t="s">
        <v>1120</v>
      </c>
      <c r="H82" s="453">
        <v>45097</v>
      </c>
      <c r="I82" s="453">
        <v>1497</v>
      </c>
      <c r="J82" s="377" t="s">
        <v>203</v>
      </c>
      <c r="K82" s="110">
        <v>0</v>
      </c>
      <c r="L82" s="110">
        <v>0</v>
      </c>
      <c r="M82" s="110">
        <v>2</v>
      </c>
      <c r="N82" s="110">
        <v>32</v>
      </c>
      <c r="O82" s="110">
        <v>0</v>
      </c>
      <c r="P82" s="110">
        <v>6</v>
      </c>
      <c r="Q82" s="110">
        <v>0</v>
      </c>
      <c r="R82" s="110">
        <v>0</v>
      </c>
      <c r="S82" s="110">
        <v>2</v>
      </c>
      <c r="T82" s="110">
        <v>0</v>
      </c>
      <c r="U82" s="110">
        <v>0</v>
      </c>
      <c r="V82" s="110">
        <v>0</v>
      </c>
      <c r="W82" s="479">
        <f t="shared" si="1"/>
        <v>42</v>
      </c>
      <c r="X82" s="110">
        <v>27</v>
      </c>
      <c r="Z82" s="51"/>
    </row>
    <row r="83" spans="1:26" s="110" customFormat="1" ht="21">
      <c r="A83" s="367">
        <v>82</v>
      </c>
      <c r="B83" s="368" t="s">
        <v>1076</v>
      </c>
      <c r="C83" s="369" t="s">
        <v>1110</v>
      </c>
      <c r="D83" s="367" t="s">
        <v>532</v>
      </c>
      <c r="E83" s="367" t="s">
        <v>1077</v>
      </c>
      <c r="F83" s="368" t="s">
        <v>516</v>
      </c>
      <c r="G83" s="373" t="s">
        <v>1022</v>
      </c>
      <c r="H83" s="453">
        <v>155807</v>
      </c>
      <c r="I83" s="453">
        <v>5172</v>
      </c>
      <c r="J83" s="377" t="s">
        <v>203</v>
      </c>
      <c r="K83" s="110">
        <v>19</v>
      </c>
      <c r="L83" s="110">
        <v>6</v>
      </c>
      <c r="M83" s="110">
        <v>12</v>
      </c>
      <c r="N83" s="110">
        <v>6</v>
      </c>
      <c r="O83" s="110">
        <v>85</v>
      </c>
      <c r="P83" s="110">
        <v>4</v>
      </c>
      <c r="Q83" s="110">
        <v>4</v>
      </c>
      <c r="R83" s="110">
        <v>5</v>
      </c>
      <c r="S83" s="110">
        <v>6</v>
      </c>
      <c r="T83" s="110">
        <v>30</v>
      </c>
      <c r="U83" s="110">
        <v>15</v>
      </c>
      <c r="V83" s="110">
        <v>8</v>
      </c>
      <c r="W83" s="479">
        <f t="shared" si="1"/>
        <v>200</v>
      </c>
      <c r="X83" s="110">
        <v>86</v>
      </c>
      <c r="Z83" s="51"/>
    </row>
    <row r="84" spans="1:26" s="110" customFormat="1">
      <c r="A84" s="367">
        <v>83</v>
      </c>
      <c r="B84" s="368" t="s">
        <v>476</v>
      </c>
      <c r="C84" s="369" t="s">
        <v>810</v>
      </c>
      <c r="D84" s="367" t="s">
        <v>532</v>
      </c>
      <c r="E84" s="367" t="s">
        <v>434</v>
      </c>
      <c r="F84" s="368" t="s">
        <v>500</v>
      </c>
      <c r="G84" s="373" t="s">
        <v>1048</v>
      </c>
      <c r="H84" s="453">
        <v>79410</v>
      </c>
      <c r="I84" s="453">
        <v>2636</v>
      </c>
      <c r="J84" s="377" t="s">
        <v>203</v>
      </c>
      <c r="K84" s="110">
        <v>2</v>
      </c>
      <c r="L84" s="110">
        <v>8</v>
      </c>
      <c r="M84" s="110">
        <v>4</v>
      </c>
      <c r="N84" s="110">
        <v>6</v>
      </c>
      <c r="O84" s="110">
        <v>17</v>
      </c>
      <c r="P84" s="110">
        <v>2</v>
      </c>
      <c r="Q84" s="110">
        <v>2</v>
      </c>
      <c r="R84" s="110">
        <v>1</v>
      </c>
      <c r="S84" s="110">
        <v>5</v>
      </c>
      <c r="T84" s="110">
        <v>10</v>
      </c>
      <c r="U84" s="110">
        <v>5</v>
      </c>
      <c r="V84" s="110">
        <v>4</v>
      </c>
      <c r="W84" s="479">
        <f t="shared" si="1"/>
        <v>66</v>
      </c>
      <c r="X84" s="110">
        <v>74</v>
      </c>
      <c r="Z84" s="51"/>
    </row>
    <row r="86" spans="1:26" ht="16.5">
      <c r="H86" s="376"/>
      <c r="I86" s="55" t="s">
        <v>200</v>
      </c>
    </row>
    <row r="87" spans="1:26">
      <c r="I87" s="51" t="s">
        <v>329</v>
      </c>
    </row>
    <row r="90" spans="1:26" ht="18.75">
      <c r="F90" s="379"/>
    </row>
  </sheetData>
  <phoneticPr fontId="11" type="noConversion"/>
  <hyperlinks>
    <hyperlink ref="L1" r:id="rId1" display="http://www.biolreprod.org/cgi/instusage "/>
    <hyperlink ref="M1" r:id="rId2" display="zing01@tzuchi.com.tw "/>
  </hyperlinks>
  <pageMargins left="0.75" right="0.75" top="1" bottom="1" header="0.5" footer="0.5"/>
  <pageSetup paperSize="9" orientation="portrait" r:id="rId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5"/>
  <sheetViews>
    <sheetView workbookViewId="0"/>
  </sheetViews>
  <sheetFormatPr defaultColWidth="9" defaultRowHeight="14.25"/>
  <cols>
    <col min="1" max="1" width="4.25" style="51" customWidth="1"/>
    <col min="2" max="2" width="14" style="64" customWidth="1"/>
    <col min="3" max="3" width="33.75" style="100" hidden="1" customWidth="1"/>
    <col min="4" max="4" width="10" style="403" hidden="1" customWidth="1"/>
    <col min="5" max="5" width="7.25" style="51" customWidth="1"/>
    <col min="6" max="6" width="22" style="60" customWidth="1"/>
    <col min="7" max="7" width="16.25" style="60" hidden="1" customWidth="1"/>
    <col min="8" max="8" width="8" style="51" hidden="1" customWidth="1"/>
    <col min="9" max="9" width="13.875" style="403" customWidth="1"/>
    <col min="10" max="10" width="13.875" style="51" customWidth="1"/>
    <col min="11" max="11" width="16.25" style="100" customWidth="1"/>
    <col min="12" max="12" width="16.25" style="51" customWidth="1"/>
    <col min="13" max="19" width="4.75" style="51" customWidth="1"/>
    <col min="20" max="20" width="4.75" style="60" customWidth="1"/>
    <col min="21" max="21" width="5.125" style="60" customWidth="1"/>
    <col min="22" max="22" width="4.75" style="51" customWidth="1"/>
    <col min="23" max="23" width="5.5" style="60" customWidth="1"/>
    <col min="24" max="24" width="5.75" style="60" customWidth="1"/>
    <col min="25" max="25" width="9" style="51"/>
    <col min="26" max="26" width="7.25" style="51" customWidth="1"/>
    <col min="27" max="27" width="12.25" style="51" customWidth="1"/>
    <col min="28" max="16384" width="9" style="60"/>
  </cols>
  <sheetData>
    <row r="1" spans="1:27" s="398" customFormat="1" ht="42.75">
      <c r="A1" s="390" t="s">
        <v>1055</v>
      </c>
      <c r="B1" s="391" t="s">
        <v>1033</v>
      </c>
      <c r="C1" s="408" t="s">
        <v>854</v>
      </c>
      <c r="D1" s="409" t="s">
        <v>1034</v>
      </c>
      <c r="E1" s="390" t="s">
        <v>1035</v>
      </c>
      <c r="F1" s="392" t="s">
        <v>1036</v>
      </c>
      <c r="G1" s="392" t="s">
        <v>1037</v>
      </c>
      <c r="H1" s="393" t="s">
        <v>855</v>
      </c>
      <c r="I1" s="449" t="s">
        <v>494</v>
      </c>
      <c r="J1" s="394" t="s">
        <v>276</v>
      </c>
      <c r="K1" s="456" t="s">
        <v>277</v>
      </c>
      <c r="L1" s="394" t="s">
        <v>278</v>
      </c>
      <c r="M1" s="395" t="s">
        <v>514</v>
      </c>
      <c r="N1" s="395" t="s">
        <v>903</v>
      </c>
      <c r="O1" s="395" t="s">
        <v>814</v>
      </c>
      <c r="P1" s="395" t="s">
        <v>267</v>
      </c>
      <c r="Q1" s="395" t="s">
        <v>268</v>
      </c>
      <c r="R1" s="395" t="s">
        <v>269</v>
      </c>
      <c r="S1" s="395" t="s">
        <v>270</v>
      </c>
      <c r="T1" s="395" t="s">
        <v>271</v>
      </c>
      <c r="U1" s="395" t="s">
        <v>272</v>
      </c>
      <c r="V1" s="395" t="s">
        <v>273</v>
      </c>
      <c r="W1" s="395" t="s">
        <v>274</v>
      </c>
      <c r="X1" s="395" t="s">
        <v>275</v>
      </c>
      <c r="Y1" s="395" t="s">
        <v>453</v>
      </c>
      <c r="Z1" s="396" t="s">
        <v>320</v>
      </c>
      <c r="AA1" s="397" t="s">
        <v>322</v>
      </c>
    </row>
    <row r="2" spans="1:27" ht="13.5" customHeight="1">
      <c r="A2" s="367">
        <v>1</v>
      </c>
      <c r="B2" s="399" t="s">
        <v>387</v>
      </c>
      <c r="C2" s="369" t="s">
        <v>531</v>
      </c>
      <c r="D2" s="375" t="s">
        <v>532</v>
      </c>
      <c r="E2" s="367" t="s">
        <v>677</v>
      </c>
      <c r="F2" s="368" t="s">
        <v>591</v>
      </c>
      <c r="G2" s="400" t="s">
        <v>404</v>
      </c>
      <c r="H2" s="361" t="s">
        <v>1038</v>
      </c>
      <c r="I2" s="1356" t="s">
        <v>1231</v>
      </c>
      <c r="J2" s="1361" t="s">
        <v>362</v>
      </c>
      <c r="K2" s="1350" t="s">
        <v>110</v>
      </c>
      <c r="L2" s="1352" t="s">
        <v>1201</v>
      </c>
      <c r="M2" s="110">
        <v>1</v>
      </c>
      <c r="N2" s="110">
        <v>13</v>
      </c>
      <c r="O2" s="110">
        <v>9</v>
      </c>
      <c r="P2" s="110">
        <v>13</v>
      </c>
      <c r="Q2" s="110">
        <v>29</v>
      </c>
      <c r="R2" s="110">
        <v>7</v>
      </c>
      <c r="S2" s="110">
        <v>2</v>
      </c>
      <c r="T2" s="110">
        <v>0</v>
      </c>
      <c r="U2" s="468">
        <v>0</v>
      </c>
      <c r="V2" s="110">
        <v>0</v>
      </c>
      <c r="W2" s="110">
        <v>0</v>
      </c>
      <c r="X2" s="110">
        <v>0</v>
      </c>
      <c r="Y2" s="110">
        <f>SUM(M2:X2)</f>
        <v>74</v>
      </c>
      <c r="Z2" s="110">
        <v>27</v>
      </c>
    </row>
    <row r="3" spans="1:27" ht="14.25" customHeight="1">
      <c r="A3" s="367">
        <v>2</v>
      </c>
      <c r="B3" s="399" t="s">
        <v>1056</v>
      </c>
      <c r="C3" s="369" t="s">
        <v>573</v>
      </c>
      <c r="D3" s="375" t="s">
        <v>532</v>
      </c>
      <c r="E3" s="367" t="s">
        <v>676</v>
      </c>
      <c r="F3" s="368" t="s">
        <v>501</v>
      </c>
      <c r="G3" s="400" t="s">
        <v>534</v>
      </c>
      <c r="H3" s="361" t="s">
        <v>1038</v>
      </c>
      <c r="I3" s="1356"/>
      <c r="J3" s="1361"/>
      <c r="K3" s="1350"/>
      <c r="L3" s="1349"/>
      <c r="M3" s="110">
        <v>1</v>
      </c>
      <c r="N3" s="110">
        <v>12</v>
      </c>
      <c r="O3" s="110">
        <v>4</v>
      </c>
      <c r="P3" s="110">
        <v>8</v>
      </c>
      <c r="Q3" s="110">
        <v>3</v>
      </c>
      <c r="R3" s="110">
        <v>6</v>
      </c>
      <c r="S3" s="110">
        <v>1</v>
      </c>
      <c r="T3" s="110">
        <v>0</v>
      </c>
      <c r="U3" s="468">
        <v>12</v>
      </c>
      <c r="V3" s="110">
        <v>8</v>
      </c>
      <c r="W3" s="110">
        <v>21</v>
      </c>
      <c r="X3" s="110">
        <v>4</v>
      </c>
      <c r="Y3" s="110">
        <f t="shared" ref="Y3:Y66" si="0">SUM(M3:X3)</f>
        <v>80</v>
      </c>
      <c r="Z3" s="110">
        <v>43</v>
      </c>
    </row>
    <row r="4" spans="1:27">
      <c r="A4" s="367">
        <v>3</v>
      </c>
      <c r="B4" s="399" t="s">
        <v>748</v>
      </c>
      <c r="C4" s="369" t="s">
        <v>456</v>
      </c>
      <c r="D4" s="375" t="s">
        <v>532</v>
      </c>
      <c r="E4" s="367" t="s">
        <v>798</v>
      </c>
      <c r="F4" s="368" t="s">
        <v>803</v>
      </c>
      <c r="G4" s="400" t="s">
        <v>404</v>
      </c>
      <c r="H4" s="361" t="s">
        <v>1038</v>
      </c>
      <c r="I4" s="1356"/>
      <c r="J4" s="1361"/>
      <c r="K4" s="1350"/>
      <c r="L4" s="1349"/>
      <c r="M4" s="110">
        <v>13</v>
      </c>
      <c r="N4" s="110">
        <v>32</v>
      </c>
      <c r="O4" s="110">
        <v>10</v>
      </c>
      <c r="P4" s="110">
        <v>19</v>
      </c>
      <c r="Q4" s="110">
        <v>16</v>
      </c>
      <c r="R4" s="110">
        <v>17</v>
      </c>
      <c r="S4" s="110">
        <v>11</v>
      </c>
      <c r="T4" s="110">
        <v>7</v>
      </c>
      <c r="U4" s="468">
        <v>6</v>
      </c>
      <c r="V4" s="110">
        <v>15</v>
      </c>
      <c r="W4" s="110">
        <v>20</v>
      </c>
      <c r="X4" s="110">
        <v>8</v>
      </c>
      <c r="Y4" s="110">
        <f t="shared" si="0"/>
        <v>174</v>
      </c>
      <c r="Z4" s="110">
        <v>117</v>
      </c>
    </row>
    <row r="5" spans="1:27">
      <c r="A5" s="367">
        <v>4</v>
      </c>
      <c r="B5" s="399" t="s">
        <v>748</v>
      </c>
      <c r="C5" s="369" t="s">
        <v>895</v>
      </c>
      <c r="D5" s="375" t="s">
        <v>532</v>
      </c>
      <c r="E5" s="367" t="s">
        <v>775</v>
      </c>
      <c r="F5" s="368" t="s">
        <v>403</v>
      </c>
      <c r="G5" s="400" t="s">
        <v>404</v>
      </c>
      <c r="H5" s="361" t="s">
        <v>1038</v>
      </c>
      <c r="I5" s="1356"/>
      <c r="J5" s="1361"/>
      <c r="K5" s="1350"/>
      <c r="L5" s="1349"/>
      <c r="M5" s="110">
        <v>11</v>
      </c>
      <c r="N5" s="110">
        <v>20</v>
      </c>
      <c r="O5" s="110">
        <v>12</v>
      </c>
      <c r="P5" s="110">
        <v>13</v>
      </c>
      <c r="Q5" s="110">
        <v>16</v>
      </c>
      <c r="R5" s="110">
        <v>10</v>
      </c>
      <c r="S5" s="110">
        <v>10</v>
      </c>
      <c r="T5" s="110">
        <v>16</v>
      </c>
      <c r="U5" s="468">
        <v>20</v>
      </c>
      <c r="V5" s="110">
        <v>9</v>
      </c>
      <c r="W5" s="110">
        <v>9</v>
      </c>
      <c r="X5" s="110">
        <v>11</v>
      </c>
      <c r="Y5" s="110">
        <f t="shared" si="0"/>
        <v>157</v>
      </c>
      <c r="Z5" s="110">
        <v>127</v>
      </c>
    </row>
    <row r="6" spans="1:27" ht="28.5">
      <c r="A6" s="367">
        <v>5</v>
      </c>
      <c r="B6" s="399" t="s">
        <v>748</v>
      </c>
      <c r="C6" s="369" t="s">
        <v>451</v>
      </c>
      <c r="D6" s="375" t="s">
        <v>532</v>
      </c>
      <c r="E6" s="367" t="s">
        <v>348</v>
      </c>
      <c r="F6" s="368" t="s">
        <v>447</v>
      </c>
      <c r="G6" s="400" t="s">
        <v>404</v>
      </c>
      <c r="H6" s="361" t="s">
        <v>1038</v>
      </c>
      <c r="I6" s="1356"/>
      <c r="J6" s="1361"/>
      <c r="K6" s="1350"/>
      <c r="L6" s="1349"/>
      <c r="M6" s="110">
        <v>24</v>
      </c>
      <c r="N6" s="110">
        <v>35</v>
      </c>
      <c r="O6" s="110">
        <v>23</v>
      </c>
      <c r="P6" s="110">
        <v>9</v>
      </c>
      <c r="Q6" s="110">
        <v>66</v>
      </c>
      <c r="R6" s="110">
        <v>64</v>
      </c>
      <c r="S6" s="110">
        <v>61</v>
      </c>
      <c r="T6" s="110">
        <v>142</v>
      </c>
      <c r="U6" s="468">
        <v>48</v>
      </c>
      <c r="V6" s="110">
        <v>66</v>
      </c>
      <c r="W6" s="110">
        <v>22</v>
      </c>
      <c r="X6" s="110">
        <v>59</v>
      </c>
      <c r="Y6" s="110">
        <f t="shared" si="0"/>
        <v>619</v>
      </c>
      <c r="Z6" s="110">
        <v>215</v>
      </c>
    </row>
    <row r="7" spans="1:27" ht="14.25" customHeight="1">
      <c r="A7" s="367">
        <v>6</v>
      </c>
      <c r="B7" s="399" t="s">
        <v>769</v>
      </c>
      <c r="C7" s="369" t="s">
        <v>495</v>
      </c>
      <c r="D7" s="375" t="s">
        <v>532</v>
      </c>
      <c r="E7" s="367" t="s">
        <v>679</v>
      </c>
      <c r="F7" s="368" t="s">
        <v>77</v>
      </c>
      <c r="G7" s="400" t="s">
        <v>404</v>
      </c>
      <c r="H7" s="361" t="s">
        <v>1038</v>
      </c>
      <c r="I7" s="1356"/>
      <c r="J7" s="1361"/>
      <c r="K7" s="1350"/>
      <c r="L7" s="1349"/>
      <c r="M7" s="110">
        <v>2</v>
      </c>
      <c r="N7" s="110">
        <v>6</v>
      </c>
      <c r="O7" s="110">
        <v>11</v>
      </c>
      <c r="P7" s="110">
        <v>17</v>
      </c>
      <c r="Q7" s="110">
        <v>16</v>
      </c>
      <c r="R7" s="110">
        <v>8</v>
      </c>
      <c r="S7" s="110">
        <v>21</v>
      </c>
      <c r="T7" s="110">
        <v>10</v>
      </c>
      <c r="U7" s="468">
        <v>15</v>
      </c>
      <c r="V7" s="110">
        <v>11</v>
      </c>
      <c r="W7" s="110">
        <v>21</v>
      </c>
      <c r="X7" s="110">
        <v>11</v>
      </c>
      <c r="Y7" s="110">
        <f t="shared" si="0"/>
        <v>149</v>
      </c>
      <c r="Z7" s="110">
        <v>69</v>
      </c>
    </row>
    <row r="8" spans="1:27">
      <c r="A8" s="367">
        <v>7</v>
      </c>
      <c r="B8" s="399" t="s">
        <v>748</v>
      </c>
      <c r="C8" s="369" t="s">
        <v>896</v>
      </c>
      <c r="D8" s="375" t="s">
        <v>532</v>
      </c>
      <c r="E8" s="367" t="s">
        <v>496</v>
      </c>
      <c r="F8" s="368" t="s">
        <v>504</v>
      </c>
      <c r="G8" s="400" t="s">
        <v>404</v>
      </c>
      <c r="H8" s="361" t="s">
        <v>1038</v>
      </c>
      <c r="I8" s="1356"/>
      <c r="J8" s="1361"/>
      <c r="K8" s="1350"/>
      <c r="L8" s="1349"/>
      <c r="M8" s="110">
        <v>7</v>
      </c>
      <c r="N8" s="110">
        <v>33</v>
      </c>
      <c r="O8" s="110">
        <v>21</v>
      </c>
      <c r="P8" s="110">
        <v>94</v>
      </c>
      <c r="Q8" s="110">
        <v>62</v>
      </c>
      <c r="R8" s="110">
        <v>115</v>
      </c>
      <c r="S8" s="110">
        <v>11</v>
      </c>
      <c r="T8" s="467">
        <v>33</v>
      </c>
      <c r="U8" s="468">
        <v>35</v>
      </c>
      <c r="V8" s="110">
        <v>44</v>
      </c>
      <c r="W8" s="110">
        <v>35</v>
      </c>
      <c r="X8" s="110">
        <v>13</v>
      </c>
      <c r="Y8" s="110">
        <f t="shared" si="0"/>
        <v>503</v>
      </c>
      <c r="Z8" s="110">
        <v>106</v>
      </c>
    </row>
    <row r="9" spans="1:27" ht="14.25" customHeight="1">
      <c r="A9" s="367">
        <v>8</v>
      </c>
      <c r="B9" s="399" t="s">
        <v>476</v>
      </c>
      <c r="C9" s="369" t="s">
        <v>894</v>
      </c>
      <c r="D9" s="375" t="s">
        <v>532</v>
      </c>
      <c r="E9" s="367" t="s">
        <v>617</v>
      </c>
      <c r="F9" s="368" t="s">
        <v>768</v>
      </c>
      <c r="G9" s="400" t="s">
        <v>404</v>
      </c>
      <c r="H9" s="361" t="s">
        <v>1038</v>
      </c>
      <c r="I9" s="1356"/>
      <c r="J9" s="1361"/>
      <c r="K9" s="1350"/>
      <c r="L9" s="1349"/>
      <c r="M9" s="110">
        <v>58</v>
      </c>
      <c r="N9" s="110">
        <v>63</v>
      </c>
      <c r="O9" s="110">
        <v>100</v>
      </c>
      <c r="P9" s="110">
        <v>40</v>
      </c>
      <c r="Q9" s="110">
        <v>79</v>
      </c>
      <c r="R9" s="110">
        <v>93</v>
      </c>
      <c r="S9" s="110">
        <v>98</v>
      </c>
      <c r="T9" s="110">
        <v>137</v>
      </c>
      <c r="U9" s="468">
        <v>86</v>
      </c>
      <c r="V9" s="110">
        <v>61</v>
      </c>
      <c r="W9" s="110">
        <v>132</v>
      </c>
      <c r="X9" s="110">
        <v>52</v>
      </c>
      <c r="Y9" s="110">
        <f t="shared" si="0"/>
        <v>999</v>
      </c>
      <c r="Z9" s="110">
        <v>478</v>
      </c>
    </row>
    <row r="10" spans="1:27">
      <c r="A10" s="367">
        <v>9</v>
      </c>
      <c r="B10" s="399" t="s">
        <v>748</v>
      </c>
      <c r="C10" s="369" t="s">
        <v>791</v>
      </c>
      <c r="D10" s="375" t="s">
        <v>532</v>
      </c>
      <c r="E10" s="367" t="s">
        <v>332</v>
      </c>
      <c r="F10" s="368" t="s">
        <v>667</v>
      </c>
      <c r="G10" s="400" t="s">
        <v>887</v>
      </c>
      <c r="H10" s="361" t="s">
        <v>1038</v>
      </c>
      <c r="I10" s="1356" t="s">
        <v>1240</v>
      </c>
      <c r="J10" s="1361" t="s">
        <v>1241</v>
      </c>
      <c r="K10" s="1350" t="s">
        <v>111</v>
      </c>
      <c r="L10" s="1368" t="s">
        <v>1200</v>
      </c>
      <c r="M10" s="110">
        <v>13</v>
      </c>
      <c r="N10" s="110">
        <v>26</v>
      </c>
      <c r="O10" s="110">
        <v>13</v>
      </c>
      <c r="P10" s="110">
        <v>0</v>
      </c>
      <c r="Q10" s="110">
        <v>14</v>
      </c>
      <c r="R10" s="110">
        <v>18</v>
      </c>
      <c r="S10" s="110">
        <v>12</v>
      </c>
      <c r="T10" s="110">
        <v>33</v>
      </c>
      <c r="U10" s="468">
        <v>19</v>
      </c>
      <c r="V10" s="110">
        <v>11</v>
      </c>
      <c r="W10" s="110">
        <v>14</v>
      </c>
      <c r="X10" s="110">
        <v>15</v>
      </c>
      <c r="Y10" s="110">
        <f t="shared" si="0"/>
        <v>188</v>
      </c>
      <c r="Z10" s="110">
        <v>158</v>
      </c>
    </row>
    <row r="11" spans="1:27" ht="14.25" customHeight="1">
      <c r="A11" s="367">
        <v>10</v>
      </c>
      <c r="B11" s="399" t="s">
        <v>769</v>
      </c>
      <c r="C11" s="369" t="s">
        <v>349</v>
      </c>
      <c r="D11" s="375" t="s">
        <v>532</v>
      </c>
      <c r="E11" s="367" t="s">
        <v>189</v>
      </c>
      <c r="F11" s="368" t="s">
        <v>523</v>
      </c>
      <c r="G11" s="400" t="s">
        <v>887</v>
      </c>
      <c r="H11" s="361" t="s">
        <v>1038</v>
      </c>
      <c r="I11" s="1356"/>
      <c r="J11" s="1361"/>
      <c r="K11" s="1350"/>
      <c r="L11" s="1369"/>
      <c r="M11" s="110">
        <v>3</v>
      </c>
      <c r="N11" s="110">
        <v>5</v>
      </c>
      <c r="O11" s="110">
        <v>48</v>
      </c>
      <c r="P11" s="110">
        <v>10</v>
      </c>
      <c r="Q11" s="110">
        <v>23</v>
      </c>
      <c r="R11" s="110">
        <v>12</v>
      </c>
      <c r="S11" s="110">
        <v>69</v>
      </c>
      <c r="T11" s="110">
        <v>18</v>
      </c>
      <c r="U11" s="468">
        <v>41</v>
      </c>
      <c r="V11" s="110">
        <v>80</v>
      </c>
      <c r="W11" s="110">
        <v>44</v>
      </c>
      <c r="X11" s="110">
        <v>14</v>
      </c>
      <c r="Y11" s="110">
        <f t="shared" si="0"/>
        <v>367</v>
      </c>
      <c r="Z11" s="110">
        <v>215</v>
      </c>
    </row>
    <row r="12" spans="1:27" ht="14.25" customHeight="1">
      <c r="A12" s="367">
        <v>11</v>
      </c>
      <c r="B12" s="399" t="s">
        <v>1056</v>
      </c>
      <c r="C12" s="369" t="s">
        <v>715</v>
      </c>
      <c r="D12" s="375" t="s">
        <v>532</v>
      </c>
      <c r="E12" s="367" t="s">
        <v>333</v>
      </c>
      <c r="F12" s="368" t="s">
        <v>524</v>
      </c>
      <c r="G12" s="400" t="s">
        <v>887</v>
      </c>
      <c r="H12" s="361" t="s">
        <v>1038</v>
      </c>
      <c r="I12" s="1356"/>
      <c r="J12" s="1361"/>
      <c r="K12" s="1350"/>
      <c r="L12" s="1369"/>
      <c r="M12" s="110">
        <v>16</v>
      </c>
      <c r="N12" s="110">
        <v>18</v>
      </c>
      <c r="O12" s="110">
        <v>8</v>
      </c>
      <c r="P12" s="110">
        <v>15</v>
      </c>
      <c r="Q12" s="110">
        <v>31</v>
      </c>
      <c r="R12" s="110">
        <v>23</v>
      </c>
      <c r="S12" s="110">
        <v>39</v>
      </c>
      <c r="T12" s="110">
        <v>35</v>
      </c>
      <c r="U12" s="468">
        <v>11</v>
      </c>
      <c r="V12" s="110">
        <v>33</v>
      </c>
      <c r="W12" s="110">
        <v>20</v>
      </c>
      <c r="X12" s="110">
        <v>29</v>
      </c>
      <c r="Y12" s="110">
        <f t="shared" si="0"/>
        <v>278</v>
      </c>
      <c r="Z12" s="110">
        <v>157</v>
      </c>
    </row>
    <row r="13" spans="1:27">
      <c r="A13" s="367">
        <v>12</v>
      </c>
      <c r="B13" s="399" t="s">
        <v>748</v>
      </c>
      <c r="C13" s="369" t="s">
        <v>456</v>
      </c>
      <c r="D13" s="375" t="s">
        <v>532</v>
      </c>
      <c r="E13" s="367" t="s">
        <v>334</v>
      </c>
      <c r="F13" s="368" t="s">
        <v>525</v>
      </c>
      <c r="G13" s="400" t="s">
        <v>502</v>
      </c>
      <c r="H13" s="361" t="s">
        <v>1038</v>
      </c>
      <c r="I13" s="1356"/>
      <c r="J13" s="1361"/>
      <c r="K13" s="1350"/>
      <c r="L13" s="1369"/>
      <c r="M13" s="110">
        <v>8</v>
      </c>
      <c r="N13" s="110">
        <v>33</v>
      </c>
      <c r="O13" s="110">
        <v>32</v>
      </c>
      <c r="P13" s="110">
        <v>17</v>
      </c>
      <c r="Q13" s="110">
        <v>16</v>
      </c>
      <c r="R13" s="110">
        <v>17</v>
      </c>
      <c r="S13" s="110">
        <v>14</v>
      </c>
      <c r="T13" s="110">
        <v>8</v>
      </c>
      <c r="U13" s="468">
        <v>13</v>
      </c>
      <c r="V13" s="110">
        <v>24</v>
      </c>
      <c r="W13" s="110">
        <v>17</v>
      </c>
      <c r="X13" s="110">
        <v>8</v>
      </c>
      <c r="Y13" s="110">
        <f t="shared" si="0"/>
        <v>207</v>
      </c>
      <c r="Z13" s="110">
        <v>213</v>
      </c>
    </row>
    <row r="14" spans="1:27" ht="14.25" customHeight="1">
      <c r="A14" s="367">
        <v>13</v>
      </c>
      <c r="B14" s="399" t="s">
        <v>769</v>
      </c>
      <c r="C14" s="369" t="s">
        <v>794</v>
      </c>
      <c r="D14" s="375" t="s">
        <v>532</v>
      </c>
      <c r="E14" s="367" t="s">
        <v>335</v>
      </c>
      <c r="F14" s="368" t="s">
        <v>732</v>
      </c>
      <c r="G14" s="400" t="s">
        <v>887</v>
      </c>
      <c r="H14" s="361" t="s">
        <v>1038</v>
      </c>
      <c r="I14" s="1356"/>
      <c r="J14" s="1361"/>
      <c r="K14" s="1350"/>
      <c r="L14" s="1369"/>
      <c r="M14" s="110">
        <v>2</v>
      </c>
      <c r="N14" s="110">
        <v>2</v>
      </c>
      <c r="O14" s="110">
        <v>0</v>
      </c>
      <c r="P14" s="110">
        <v>0</v>
      </c>
      <c r="Q14" s="110">
        <v>2</v>
      </c>
      <c r="R14" s="110">
        <v>2</v>
      </c>
      <c r="S14" s="110">
        <v>0</v>
      </c>
      <c r="T14" s="110">
        <v>0</v>
      </c>
      <c r="U14" s="468">
        <v>0</v>
      </c>
      <c r="V14" s="110">
        <v>1</v>
      </c>
      <c r="W14" s="110">
        <v>3</v>
      </c>
      <c r="X14" s="110">
        <v>1</v>
      </c>
      <c r="Y14" s="110">
        <f t="shared" si="0"/>
        <v>13</v>
      </c>
      <c r="Z14" s="110">
        <v>56</v>
      </c>
    </row>
    <row r="15" spans="1:27" ht="14.25" customHeight="1">
      <c r="A15" s="367">
        <v>14</v>
      </c>
      <c r="B15" s="399" t="s">
        <v>476</v>
      </c>
      <c r="C15" s="369" t="s">
        <v>794</v>
      </c>
      <c r="D15" s="375" t="s">
        <v>532</v>
      </c>
      <c r="E15" s="367" t="s">
        <v>336</v>
      </c>
      <c r="F15" s="368" t="s">
        <v>361</v>
      </c>
      <c r="G15" s="400" t="s">
        <v>887</v>
      </c>
      <c r="H15" s="361" t="s">
        <v>1038</v>
      </c>
      <c r="I15" s="1356"/>
      <c r="J15" s="1361"/>
      <c r="K15" s="1350"/>
      <c r="L15" s="1369"/>
      <c r="M15" s="110">
        <v>21</v>
      </c>
      <c r="N15" s="110">
        <v>19</v>
      </c>
      <c r="O15" s="110">
        <v>13</v>
      </c>
      <c r="P15" s="110">
        <v>5</v>
      </c>
      <c r="Q15" s="110">
        <v>19</v>
      </c>
      <c r="R15" s="110">
        <v>16</v>
      </c>
      <c r="S15" s="110">
        <v>11</v>
      </c>
      <c r="T15" s="110">
        <v>9</v>
      </c>
      <c r="U15" s="468">
        <v>19</v>
      </c>
      <c r="V15" s="110">
        <v>10</v>
      </c>
      <c r="W15" s="110">
        <v>21</v>
      </c>
      <c r="X15" s="110">
        <v>11</v>
      </c>
      <c r="Y15" s="110">
        <f t="shared" si="0"/>
        <v>174</v>
      </c>
      <c r="Z15" s="110">
        <v>126</v>
      </c>
    </row>
    <row r="16" spans="1:27" ht="28.5">
      <c r="A16" s="367">
        <v>15</v>
      </c>
      <c r="B16" s="399" t="s">
        <v>1039</v>
      </c>
      <c r="C16" s="369" t="s">
        <v>792</v>
      </c>
      <c r="D16" s="375" t="s">
        <v>532</v>
      </c>
      <c r="E16" s="367" t="s">
        <v>213</v>
      </c>
      <c r="F16" s="368" t="s">
        <v>604</v>
      </c>
      <c r="G16" s="400" t="s">
        <v>887</v>
      </c>
      <c r="H16" s="361" t="s">
        <v>1038</v>
      </c>
      <c r="I16" s="1356"/>
      <c r="J16" s="1361"/>
      <c r="K16" s="1350"/>
      <c r="L16" s="1369"/>
      <c r="M16" s="110">
        <v>200</v>
      </c>
      <c r="N16" s="110">
        <v>174</v>
      </c>
      <c r="O16" s="110">
        <v>187</v>
      </c>
      <c r="P16" s="110">
        <v>154</v>
      </c>
      <c r="Q16" s="110">
        <v>178</v>
      </c>
      <c r="R16" s="110">
        <v>131</v>
      </c>
      <c r="S16" s="110">
        <v>198</v>
      </c>
      <c r="T16" s="110">
        <v>218</v>
      </c>
      <c r="U16" s="467">
        <v>153</v>
      </c>
      <c r="V16" s="110">
        <v>220</v>
      </c>
      <c r="W16" s="110">
        <v>201</v>
      </c>
      <c r="X16" s="110">
        <v>258</v>
      </c>
      <c r="Y16" s="110">
        <f t="shared" si="0"/>
        <v>2272</v>
      </c>
      <c r="Z16" s="110">
        <v>1537</v>
      </c>
    </row>
    <row r="17" spans="1:26" ht="14.25" customHeight="1">
      <c r="A17" s="367">
        <v>16</v>
      </c>
      <c r="B17" s="399" t="s">
        <v>769</v>
      </c>
      <c r="C17" s="369" t="s">
        <v>770</v>
      </c>
      <c r="D17" s="375" t="s">
        <v>532</v>
      </c>
      <c r="E17" s="367" t="s">
        <v>643</v>
      </c>
      <c r="F17" s="368" t="s">
        <v>1196</v>
      </c>
      <c r="G17" s="400" t="s">
        <v>394</v>
      </c>
      <c r="H17" s="361" t="s">
        <v>1038</v>
      </c>
      <c r="I17" s="1356">
        <v>81354758</v>
      </c>
      <c r="J17" s="1364" t="s">
        <v>46</v>
      </c>
      <c r="K17" s="1350" t="s">
        <v>337</v>
      </c>
      <c r="L17" s="1366" t="s">
        <v>1202</v>
      </c>
      <c r="M17" s="51">
        <v>7</v>
      </c>
      <c r="N17" s="110">
        <v>3</v>
      </c>
      <c r="O17" s="110">
        <v>8</v>
      </c>
      <c r="P17" s="110">
        <v>1</v>
      </c>
      <c r="Q17" s="110">
        <v>161</v>
      </c>
      <c r="R17" s="110">
        <v>2</v>
      </c>
      <c r="S17" s="110">
        <v>2</v>
      </c>
      <c r="T17" s="110">
        <v>5</v>
      </c>
      <c r="U17" s="468">
        <v>4</v>
      </c>
      <c r="V17" s="110">
        <v>3</v>
      </c>
      <c r="W17" s="110">
        <v>13</v>
      </c>
      <c r="X17" s="110">
        <v>11</v>
      </c>
      <c r="Y17" s="110">
        <f t="shared" si="0"/>
        <v>220</v>
      </c>
      <c r="Z17" s="110">
        <v>39</v>
      </c>
    </row>
    <row r="18" spans="1:26">
      <c r="A18" s="367">
        <v>17</v>
      </c>
      <c r="B18" s="399" t="s">
        <v>769</v>
      </c>
      <c r="C18" s="369" t="s">
        <v>1027</v>
      </c>
      <c r="D18" s="375" t="s">
        <v>532</v>
      </c>
      <c r="E18" s="367" t="s">
        <v>1195</v>
      </c>
      <c r="F18" s="368" t="s">
        <v>505</v>
      </c>
      <c r="G18" s="400" t="s">
        <v>394</v>
      </c>
      <c r="H18" s="361" t="s">
        <v>1038</v>
      </c>
      <c r="I18" s="1356"/>
      <c r="J18" s="1364"/>
      <c r="K18" s="1365"/>
      <c r="L18" s="1367"/>
      <c r="M18" s="110">
        <v>2</v>
      </c>
      <c r="N18" s="110">
        <v>10</v>
      </c>
      <c r="O18" s="110">
        <v>16</v>
      </c>
      <c r="P18" s="110">
        <v>5</v>
      </c>
      <c r="Q18" s="110">
        <v>6</v>
      </c>
      <c r="R18" s="110">
        <v>2</v>
      </c>
      <c r="S18" s="110">
        <v>5</v>
      </c>
      <c r="T18" s="110">
        <v>7</v>
      </c>
      <c r="U18" s="468">
        <v>7</v>
      </c>
      <c r="V18" s="110">
        <v>14</v>
      </c>
      <c r="W18" s="110">
        <v>14</v>
      </c>
      <c r="X18" s="110">
        <v>5</v>
      </c>
      <c r="Y18" s="110">
        <f t="shared" si="0"/>
        <v>93</v>
      </c>
      <c r="Z18" s="110">
        <v>95</v>
      </c>
    </row>
    <row r="19" spans="1:26" ht="85.5" customHeight="1">
      <c r="A19" s="367">
        <v>18</v>
      </c>
      <c r="B19" s="399" t="s">
        <v>1076</v>
      </c>
      <c r="C19" s="369" t="s">
        <v>850</v>
      </c>
      <c r="D19" s="375" t="s">
        <v>532</v>
      </c>
      <c r="E19" s="367" t="s">
        <v>18</v>
      </c>
      <c r="F19" s="372" t="s">
        <v>644</v>
      </c>
      <c r="G19" s="400" t="s">
        <v>888</v>
      </c>
      <c r="H19" s="361" t="s">
        <v>1038</v>
      </c>
      <c r="I19" s="1356"/>
      <c r="J19" s="1364"/>
      <c r="K19" s="1365"/>
      <c r="L19" s="1367"/>
      <c r="M19" s="110">
        <v>23</v>
      </c>
      <c r="N19" s="110">
        <v>31</v>
      </c>
      <c r="O19" s="110">
        <v>14</v>
      </c>
      <c r="P19" s="110">
        <v>14</v>
      </c>
      <c r="Q19" s="110">
        <v>38</v>
      </c>
      <c r="R19" s="110">
        <v>58</v>
      </c>
      <c r="S19" s="110">
        <v>84</v>
      </c>
      <c r="T19" s="110">
        <v>30</v>
      </c>
      <c r="U19" s="468">
        <v>23</v>
      </c>
      <c r="V19" s="110">
        <v>11</v>
      </c>
      <c r="W19" s="110">
        <v>58</v>
      </c>
      <c r="X19" s="110">
        <v>41</v>
      </c>
      <c r="Y19" s="110">
        <f t="shared" si="0"/>
        <v>425</v>
      </c>
      <c r="Z19" s="110">
        <v>274</v>
      </c>
    </row>
    <row r="20" spans="1:26" ht="28.5">
      <c r="A20" s="367">
        <v>19</v>
      </c>
      <c r="B20" s="399" t="s">
        <v>748</v>
      </c>
      <c r="C20" s="369" t="s">
        <v>764</v>
      </c>
      <c r="D20" s="375" t="s">
        <v>532</v>
      </c>
      <c r="E20" s="367" t="s">
        <v>338</v>
      </c>
      <c r="F20" s="368" t="s">
        <v>506</v>
      </c>
      <c r="G20" s="400" t="s">
        <v>394</v>
      </c>
      <c r="H20" s="361" t="s">
        <v>1038</v>
      </c>
      <c r="I20" s="1356"/>
      <c r="J20" s="1364"/>
      <c r="K20" s="1365"/>
      <c r="L20" s="1367"/>
      <c r="M20" s="110">
        <v>37</v>
      </c>
      <c r="N20" s="110">
        <v>73</v>
      </c>
      <c r="O20" s="110">
        <v>46</v>
      </c>
      <c r="P20" s="110">
        <v>134</v>
      </c>
      <c r="Q20" s="110">
        <v>108</v>
      </c>
      <c r="R20" s="110">
        <v>107</v>
      </c>
      <c r="S20" s="110">
        <v>27</v>
      </c>
      <c r="T20" s="110">
        <v>175</v>
      </c>
      <c r="U20" s="468">
        <v>65</v>
      </c>
      <c r="V20" s="110">
        <v>24</v>
      </c>
      <c r="W20" s="110">
        <v>42</v>
      </c>
      <c r="X20" s="110">
        <v>55</v>
      </c>
      <c r="Y20" s="110">
        <f t="shared" si="0"/>
        <v>893</v>
      </c>
      <c r="Z20" s="110">
        <v>436</v>
      </c>
    </row>
    <row r="21" spans="1:26" ht="16.7" customHeight="1">
      <c r="A21" s="367">
        <v>20</v>
      </c>
      <c r="B21" s="399" t="s">
        <v>374</v>
      </c>
      <c r="C21" s="369" t="s">
        <v>495</v>
      </c>
      <c r="D21" s="375" t="s">
        <v>532</v>
      </c>
      <c r="E21" s="367" t="s">
        <v>339</v>
      </c>
      <c r="F21" s="368" t="s">
        <v>507</v>
      </c>
      <c r="G21" s="400" t="s">
        <v>394</v>
      </c>
      <c r="H21" s="361" t="s">
        <v>1038</v>
      </c>
      <c r="I21" s="1356"/>
      <c r="J21" s="1364"/>
      <c r="K21" s="1365"/>
      <c r="L21" s="1367"/>
      <c r="M21" s="110">
        <v>40</v>
      </c>
      <c r="N21" s="110">
        <v>35</v>
      </c>
      <c r="O21" s="110">
        <v>52</v>
      </c>
      <c r="P21" s="110">
        <v>28</v>
      </c>
      <c r="Q21" s="110">
        <v>47</v>
      </c>
      <c r="R21" s="110">
        <v>35</v>
      </c>
      <c r="S21" s="110">
        <v>31</v>
      </c>
      <c r="T21" s="110">
        <v>24</v>
      </c>
      <c r="U21" s="468">
        <v>44</v>
      </c>
      <c r="V21" s="110">
        <v>44</v>
      </c>
      <c r="W21" s="110">
        <v>39</v>
      </c>
      <c r="X21" s="110">
        <v>89</v>
      </c>
      <c r="Y21" s="110">
        <f t="shared" si="0"/>
        <v>508</v>
      </c>
      <c r="Z21" s="110">
        <v>274</v>
      </c>
    </row>
    <row r="22" spans="1:26">
      <c r="A22" s="367">
        <v>21</v>
      </c>
      <c r="B22" s="399" t="s">
        <v>374</v>
      </c>
      <c r="C22" s="369" t="s">
        <v>451</v>
      </c>
      <c r="D22" s="375" t="s">
        <v>532</v>
      </c>
      <c r="E22" s="367" t="s">
        <v>861</v>
      </c>
      <c r="F22" s="372" t="s">
        <v>668</v>
      </c>
      <c r="G22" s="400" t="s">
        <v>852</v>
      </c>
      <c r="H22" s="361" t="s">
        <v>1038</v>
      </c>
      <c r="I22" s="1356"/>
      <c r="J22" s="1364"/>
      <c r="K22" s="1365"/>
      <c r="L22" s="1367"/>
      <c r="M22" s="110">
        <v>14</v>
      </c>
      <c r="N22" s="110">
        <v>9</v>
      </c>
      <c r="O22" s="110">
        <v>20</v>
      </c>
      <c r="P22" s="110">
        <v>3</v>
      </c>
      <c r="Q22" s="110">
        <v>9</v>
      </c>
      <c r="R22" s="110">
        <v>13</v>
      </c>
      <c r="S22" s="110">
        <v>18</v>
      </c>
      <c r="T22" s="110">
        <v>20</v>
      </c>
      <c r="U22" s="467">
        <v>65</v>
      </c>
      <c r="V22" s="110">
        <v>15</v>
      </c>
      <c r="W22" s="110">
        <v>19</v>
      </c>
      <c r="X22" s="110">
        <v>9</v>
      </c>
      <c r="Y22" s="110">
        <f t="shared" si="0"/>
        <v>214</v>
      </c>
      <c r="Z22" s="110">
        <v>122</v>
      </c>
    </row>
    <row r="23" spans="1:26" ht="14.25" customHeight="1">
      <c r="A23" s="367">
        <v>22</v>
      </c>
      <c r="B23" s="399" t="s">
        <v>374</v>
      </c>
      <c r="C23" s="369" t="s">
        <v>879</v>
      </c>
      <c r="D23" s="375" t="s">
        <v>532</v>
      </c>
      <c r="E23" s="367" t="s">
        <v>574</v>
      </c>
      <c r="F23" s="473" t="s">
        <v>723</v>
      </c>
      <c r="G23" s="400" t="s">
        <v>890</v>
      </c>
      <c r="H23" s="361" t="s">
        <v>1165</v>
      </c>
      <c r="I23" s="1364" t="s">
        <v>1232</v>
      </c>
      <c r="J23" s="1364" t="s">
        <v>1239</v>
      </c>
      <c r="K23" s="1350" t="s">
        <v>49</v>
      </c>
      <c r="L23" s="474" t="s">
        <v>1225</v>
      </c>
      <c r="M23" s="51">
        <v>0</v>
      </c>
      <c r="N23" s="110">
        <v>0</v>
      </c>
      <c r="O23" s="110">
        <v>0</v>
      </c>
      <c r="P23" s="110">
        <v>0</v>
      </c>
      <c r="Q23" s="110">
        <v>0</v>
      </c>
      <c r="R23" s="110">
        <v>0</v>
      </c>
      <c r="S23" s="110">
        <v>0</v>
      </c>
      <c r="T23" s="110">
        <v>0</v>
      </c>
      <c r="U23" s="468">
        <v>0</v>
      </c>
      <c r="V23" s="401">
        <v>0</v>
      </c>
      <c r="W23" s="110">
        <v>0</v>
      </c>
      <c r="X23" s="110">
        <v>0</v>
      </c>
      <c r="Y23" s="110">
        <f t="shared" si="0"/>
        <v>0</v>
      </c>
      <c r="Z23" s="110">
        <v>32</v>
      </c>
    </row>
    <row r="24" spans="1:26" ht="28.5">
      <c r="A24" s="367">
        <v>23</v>
      </c>
      <c r="B24" s="399" t="s">
        <v>748</v>
      </c>
      <c r="C24" s="369" t="s">
        <v>531</v>
      </c>
      <c r="D24" s="375" t="s">
        <v>532</v>
      </c>
      <c r="E24" s="367" t="s">
        <v>758</v>
      </c>
      <c r="F24" s="368" t="s">
        <v>78</v>
      </c>
      <c r="G24" s="400" t="s">
        <v>596</v>
      </c>
      <c r="H24" s="361" t="s">
        <v>1038</v>
      </c>
      <c r="I24" s="1364"/>
      <c r="J24" s="1364"/>
      <c r="K24" s="1350"/>
      <c r="L24" s="474" t="s">
        <v>1227</v>
      </c>
      <c r="M24" s="110">
        <v>0</v>
      </c>
      <c r="N24" s="110">
        <v>12</v>
      </c>
      <c r="O24" s="110">
        <v>0</v>
      </c>
      <c r="P24" s="110">
        <v>2</v>
      </c>
      <c r="Q24" s="110">
        <v>0</v>
      </c>
      <c r="R24" s="110">
        <v>3</v>
      </c>
      <c r="S24" s="110">
        <v>0</v>
      </c>
      <c r="T24" s="110">
        <v>1</v>
      </c>
      <c r="U24" s="468">
        <v>0</v>
      </c>
      <c r="V24" s="110">
        <v>0</v>
      </c>
      <c r="W24" s="110">
        <v>2</v>
      </c>
      <c r="X24" s="110">
        <v>1</v>
      </c>
      <c r="Y24" s="110">
        <f t="shared" si="0"/>
        <v>21</v>
      </c>
      <c r="Z24" s="110">
        <v>107</v>
      </c>
    </row>
    <row r="25" spans="1:26" ht="14.25" customHeight="1">
      <c r="A25" s="367">
        <v>24</v>
      </c>
      <c r="B25" s="399" t="s">
        <v>769</v>
      </c>
      <c r="C25" s="369" t="s">
        <v>1027</v>
      </c>
      <c r="D25" s="375" t="s">
        <v>532</v>
      </c>
      <c r="E25" s="367" t="s">
        <v>862</v>
      </c>
      <c r="F25" s="368" t="s">
        <v>508</v>
      </c>
      <c r="G25" s="400" t="s">
        <v>596</v>
      </c>
      <c r="H25" s="361" t="s">
        <v>1038</v>
      </c>
      <c r="I25" s="1364"/>
      <c r="J25" s="1364"/>
      <c r="K25" s="1350"/>
      <c r="L25" s="474" t="s">
        <v>1226</v>
      </c>
      <c r="M25" s="110">
        <v>0</v>
      </c>
      <c r="N25" s="110">
        <v>0</v>
      </c>
      <c r="O25" s="110">
        <v>0</v>
      </c>
      <c r="P25" s="110">
        <v>0</v>
      </c>
      <c r="Q25" s="110">
        <v>0</v>
      </c>
      <c r="R25" s="110">
        <v>0</v>
      </c>
      <c r="S25" s="110">
        <v>0</v>
      </c>
      <c r="T25" s="110">
        <v>0</v>
      </c>
      <c r="U25" s="468">
        <v>1</v>
      </c>
      <c r="V25" s="110">
        <v>4</v>
      </c>
      <c r="W25" s="110">
        <v>0</v>
      </c>
      <c r="X25" s="110">
        <v>0</v>
      </c>
      <c r="Y25" s="110">
        <f t="shared" si="0"/>
        <v>5</v>
      </c>
      <c r="Z25" s="110">
        <v>44</v>
      </c>
    </row>
    <row r="26" spans="1:26" ht="28.5">
      <c r="A26" s="367">
        <v>25</v>
      </c>
      <c r="B26" s="399" t="s">
        <v>387</v>
      </c>
      <c r="C26" s="369" t="s">
        <v>454</v>
      </c>
      <c r="D26" s="375" t="s">
        <v>532</v>
      </c>
      <c r="E26" s="367" t="s">
        <v>450</v>
      </c>
      <c r="F26" s="372" t="s">
        <v>79</v>
      </c>
      <c r="G26" s="400" t="s">
        <v>890</v>
      </c>
      <c r="H26" s="361" t="s">
        <v>1038</v>
      </c>
      <c r="I26" s="1364"/>
      <c r="J26" s="1364"/>
      <c r="K26" s="1350"/>
      <c r="L26" s="474" t="s">
        <v>1227</v>
      </c>
      <c r="M26" s="110">
        <v>0</v>
      </c>
      <c r="N26" s="110">
        <v>11</v>
      </c>
      <c r="O26" s="110">
        <v>0</v>
      </c>
      <c r="P26" s="110">
        <v>0</v>
      </c>
      <c r="Q26" s="110">
        <v>14</v>
      </c>
      <c r="R26" s="110">
        <v>0</v>
      </c>
      <c r="S26" s="110">
        <v>4</v>
      </c>
      <c r="T26" s="110">
        <v>9</v>
      </c>
      <c r="U26" s="468">
        <v>0</v>
      </c>
      <c r="V26" s="110">
        <v>0</v>
      </c>
      <c r="W26" s="110">
        <v>12</v>
      </c>
      <c r="X26" s="110">
        <v>0</v>
      </c>
      <c r="Y26" s="110">
        <f t="shared" si="0"/>
        <v>50</v>
      </c>
      <c r="Z26" s="110">
        <v>85</v>
      </c>
    </row>
    <row r="27" spans="1:26" ht="14.25" customHeight="1">
      <c r="A27" s="367">
        <v>26</v>
      </c>
      <c r="B27" s="399" t="s">
        <v>385</v>
      </c>
      <c r="C27" s="369" t="s">
        <v>697</v>
      </c>
      <c r="D27" s="375" t="s">
        <v>532</v>
      </c>
      <c r="E27" s="367" t="s">
        <v>863</v>
      </c>
      <c r="F27" s="473" t="s">
        <v>698</v>
      </c>
      <c r="G27" s="400" t="s">
        <v>890</v>
      </c>
      <c r="H27" s="361" t="s">
        <v>1038</v>
      </c>
      <c r="I27" s="1364"/>
      <c r="J27" s="1364"/>
      <c r="K27" s="1350"/>
      <c r="L27" s="474" t="s">
        <v>1225</v>
      </c>
      <c r="M27" s="110">
        <v>0</v>
      </c>
      <c r="N27" s="110">
        <v>0</v>
      </c>
      <c r="O27" s="110">
        <v>0</v>
      </c>
      <c r="P27" s="110">
        <v>0</v>
      </c>
      <c r="Q27" s="110">
        <v>0</v>
      </c>
      <c r="R27" s="110">
        <v>0</v>
      </c>
      <c r="S27" s="110">
        <v>0</v>
      </c>
      <c r="T27" s="110">
        <v>0</v>
      </c>
      <c r="U27" s="468">
        <v>0</v>
      </c>
      <c r="V27" s="110">
        <v>0</v>
      </c>
      <c r="W27" s="110">
        <v>0</v>
      </c>
      <c r="X27" s="110">
        <v>0</v>
      </c>
      <c r="Y27" s="110">
        <f t="shared" si="0"/>
        <v>0</v>
      </c>
      <c r="Z27" s="110">
        <v>24</v>
      </c>
    </row>
    <row r="28" spans="1:26" ht="14.25" customHeight="1">
      <c r="A28" s="367">
        <v>27</v>
      </c>
      <c r="B28" s="399" t="s">
        <v>769</v>
      </c>
      <c r="C28" s="369" t="s">
        <v>1027</v>
      </c>
      <c r="D28" s="375" t="s">
        <v>532</v>
      </c>
      <c r="E28" s="367" t="s">
        <v>864</v>
      </c>
      <c r="F28" s="368" t="s">
        <v>687</v>
      </c>
      <c r="G28" s="400" t="s">
        <v>890</v>
      </c>
      <c r="H28" s="361" t="s">
        <v>1038</v>
      </c>
      <c r="I28" s="1364"/>
      <c r="J28" s="1364"/>
      <c r="K28" s="1350"/>
      <c r="L28" s="474" t="s">
        <v>1228</v>
      </c>
      <c r="M28" s="110">
        <v>0</v>
      </c>
      <c r="N28" s="110">
        <v>0</v>
      </c>
      <c r="O28" s="110">
        <v>0</v>
      </c>
      <c r="P28" s="110">
        <v>1</v>
      </c>
      <c r="Q28" s="110">
        <v>0</v>
      </c>
      <c r="R28" s="110">
        <v>0</v>
      </c>
      <c r="S28" s="110">
        <v>0</v>
      </c>
      <c r="T28" s="110">
        <v>0</v>
      </c>
      <c r="U28" s="468">
        <v>0</v>
      </c>
      <c r="V28" s="110">
        <v>0</v>
      </c>
      <c r="W28" s="110">
        <v>0</v>
      </c>
      <c r="X28" s="110">
        <v>0</v>
      </c>
      <c r="Y28" s="110">
        <f t="shared" si="0"/>
        <v>1</v>
      </c>
      <c r="Z28" s="110">
        <v>84</v>
      </c>
    </row>
    <row r="29" spans="1:26" ht="28.5">
      <c r="A29" s="367">
        <v>28</v>
      </c>
      <c r="B29" s="368" t="s">
        <v>688</v>
      </c>
      <c r="C29" s="369" t="s">
        <v>752</v>
      </c>
      <c r="D29" s="375" t="s">
        <v>532</v>
      </c>
      <c r="E29" s="367" t="s">
        <v>1197</v>
      </c>
      <c r="F29" s="372" t="s">
        <v>8</v>
      </c>
      <c r="G29" s="369"/>
      <c r="H29" s="110" t="s">
        <v>1038</v>
      </c>
      <c r="I29" s="1364"/>
      <c r="J29" s="1364"/>
      <c r="K29" s="1350"/>
      <c r="L29" s="474" t="s">
        <v>1229</v>
      </c>
      <c r="M29" s="110">
        <v>0</v>
      </c>
      <c r="N29" s="110">
        <v>0</v>
      </c>
      <c r="O29" s="110">
        <v>0</v>
      </c>
      <c r="P29" s="110">
        <v>0</v>
      </c>
      <c r="Q29" s="110">
        <v>0</v>
      </c>
      <c r="R29" s="110">
        <v>0</v>
      </c>
      <c r="S29" s="110">
        <v>0</v>
      </c>
      <c r="T29" s="110">
        <v>1</v>
      </c>
      <c r="U29" s="468">
        <v>0</v>
      </c>
      <c r="V29" s="471">
        <v>0</v>
      </c>
      <c r="W29" s="406">
        <v>0</v>
      </c>
      <c r="X29" s="110">
        <v>0</v>
      </c>
      <c r="Y29" s="110">
        <f t="shared" si="0"/>
        <v>1</v>
      </c>
      <c r="Z29" s="110">
        <v>0</v>
      </c>
    </row>
    <row r="30" spans="1:26" ht="14.25" customHeight="1">
      <c r="A30" s="367">
        <v>29</v>
      </c>
      <c r="B30" s="399" t="s">
        <v>769</v>
      </c>
      <c r="C30" s="369" t="s">
        <v>1049</v>
      </c>
      <c r="D30" s="375" t="s">
        <v>532</v>
      </c>
      <c r="E30" s="367" t="s">
        <v>343</v>
      </c>
      <c r="F30" s="368" t="s">
        <v>1198</v>
      </c>
      <c r="G30" s="400" t="s">
        <v>870</v>
      </c>
      <c r="H30" s="361" t="s">
        <v>1038</v>
      </c>
      <c r="I30" s="1356" t="s">
        <v>331</v>
      </c>
      <c r="J30" s="1351" t="s">
        <v>344</v>
      </c>
      <c r="K30" s="1354" t="s">
        <v>1156</v>
      </c>
      <c r="L30" s="1370" t="s">
        <v>1203</v>
      </c>
      <c r="M30" s="110">
        <v>3</v>
      </c>
      <c r="N30" s="110">
        <v>3</v>
      </c>
      <c r="O30" s="110">
        <v>4</v>
      </c>
      <c r="P30" s="110">
        <v>3</v>
      </c>
      <c r="Q30" s="110">
        <v>0</v>
      </c>
      <c r="R30" s="110">
        <v>0</v>
      </c>
      <c r="S30" s="110">
        <v>0</v>
      </c>
      <c r="T30" s="110">
        <v>0</v>
      </c>
      <c r="U30" s="467">
        <v>0</v>
      </c>
      <c r="V30" s="401">
        <v>0</v>
      </c>
      <c r="W30" s="401">
        <v>0</v>
      </c>
      <c r="X30" s="110">
        <v>0</v>
      </c>
      <c r="Y30" s="110">
        <f t="shared" si="0"/>
        <v>13</v>
      </c>
      <c r="Z30" s="110">
        <v>60</v>
      </c>
    </row>
    <row r="31" spans="1:26" ht="14.25" customHeight="1">
      <c r="A31" s="367">
        <v>30</v>
      </c>
      <c r="B31" s="399" t="s">
        <v>455</v>
      </c>
      <c r="C31" s="369" t="s">
        <v>1129</v>
      </c>
      <c r="D31" s="375" t="s">
        <v>532</v>
      </c>
      <c r="E31" s="367" t="s">
        <v>1130</v>
      </c>
      <c r="F31" s="368" t="s">
        <v>933</v>
      </c>
      <c r="G31" s="400" t="s">
        <v>518</v>
      </c>
      <c r="H31" s="361" t="s">
        <v>1038</v>
      </c>
      <c r="I31" s="1356"/>
      <c r="J31" s="1351"/>
      <c r="K31" s="1354"/>
      <c r="L31" s="1371"/>
      <c r="M31" s="110">
        <v>14</v>
      </c>
      <c r="N31" s="110">
        <v>16</v>
      </c>
      <c r="O31" s="110">
        <v>17</v>
      </c>
      <c r="P31" s="110">
        <v>8</v>
      </c>
      <c r="Q31" s="110">
        <v>24</v>
      </c>
      <c r="R31" s="110">
        <v>15</v>
      </c>
      <c r="S31" s="110">
        <v>16</v>
      </c>
      <c r="T31" s="110">
        <v>43</v>
      </c>
      <c r="U31" s="467">
        <v>7</v>
      </c>
      <c r="V31" s="401">
        <v>11</v>
      </c>
      <c r="W31" s="401">
        <v>13</v>
      </c>
      <c r="X31" s="110">
        <v>13</v>
      </c>
      <c r="Y31" s="110">
        <f t="shared" si="0"/>
        <v>197</v>
      </c>
      <c r="Z31" s="110">
        <v>131</v>
      </c>
    </row>
    <row r="32" spans="1:26" ht="14.25" customHeight="1">
      <c r="A32" s="367">
        <v>31</v>
      </c>
      <c r="B32" s="399" t="s">
        <v>769</v>
      </c>
      <c r="C32" s="369" t="s">
        <v>764</v>
      </c>
      <c r="D32" s="375" t="s">
        <v>532</v>
      </c>
      <c r="E32" s="367" t="s">
        <v>345</v>
      </c>
      <c r="F32" s="368" t="s">
        <v>578</v>
      </c>
      <c r="G32" s="400" t="s">
        <v>756</v>
      </c>
      <c r="H32" s="361" t="s">
        <v>1038</v>
      </c>
      <c r="I32" s="1356"/>
      <c r="J32" s="1351"/>
      <c r="K32" s="1354"/>
      <c r="L32" s="1371"/>
      <c r="M32" s="110">
        <v>2</v>
      </c>
      <c r="N32" s="110">
        <v>2</v>
      </c>
      <c r="O32" s="110">
        <v>4</v>
      </c>
      <c r="P32" s="110">
        <v>0</v>
      </c>
      <c r="Q32" s="110">
        <v>20</v>
      </c>
      <c r="R32" s="110">
        <v>2</v>
      </c>
      <c r="S32" s="110">
        <v>2</v>
      </c>
      <c r="T32" s="110">
        <v>2</v>
      </c>
      <c r="U32" s="468">
        <v>0</v>
      </c>
      <c r="V32" s="401">
        <v>1</v>
      </c>
      <c r="W32" s="401">
        <v>0</v>
      </c>
      <c r="X32" s="110">
        <v>2</v>
      </c>
      <c r="Y32" s="110">
        <f t="shared" si="0"/>
        <v>37</v>
      </c>
      <c r="Z32" s="110">
        <v>36</v>
      </c>
    </row>
    <row r="33" spans="1:27" ht="28.5">
      <c r="A33" s="367">
        <v>32</v>
      </c>
      <c r="B33" s="368" t="s">
        <v>385</v>
      </c>
      <c r="C33" s="369" t="s">
        <v>708</v>
      </c>
      <c r="D33" s="375" t="s">
        <v>532</v>
      </c>
      <c r="E33" s="367" t="s">
        <v>754</v>
      </c>
      <c r="F33" s="372" t="s">
        <v>410</v>
      </c>
      <c r="G33" s="369"/>
      <c r="H33" s="110" t="s">
        <v>1038</v>
      </c>
      <c r="I33" s="1356"/>
      <c r="J33" s="1351"/>
      <c r="K33" s="1354"/>
      <c r="L33" s="1371"/>
      <c r="M33" s="110">
        <v>0</v>
      </c>
      <c r="N33" s="110">
        <v>6</v>
      </c>
      <c r="O33" s="110">
        <v>0</v>
      </c>
      <c r="P33" s="110">
        <v>0</v>
      </c>
      <c r="Q33" s="110">
        <v>0</v>
      </c>
      <c r="R33" s="110">
        <v>0</v>
      </c>
      <c r="S33" s="110">
        <v>1</v>
      </c>
      <c r="T33" s="110">
        <v>0</v>
      </c>
      <c r="U33" s="468">
        <v>4</v>
      </c>
      <c r="V33" s="401">
        <v>0</v>
      </c>
      <c r="W33" s="401">
        <v>9</v>
      </c>
      <c r="X33" s="110">
        <v>1</v>
      </c>
      <c r="Y33" s="110">
        <f t="shared" si="0"/>
        <v>21</v>
      </c>
      <c r="Z33" s="110">
        <v>48</v>
      </c>
    </row>
    <row r="34" spans="1:27" ht="14.25" customHeight="1">
      <c r="A34" s="367">
        <v>33</v>
      </c>
      <c r="B34" s="368" t="s">
        <v>1056</v>
      </c>
      <c r="C34" s="369" t="s">
        <v>811</v>
      </c>
      <c r="D34" s="375" t="s">
        <v>532</v>
      </c>
      <c r="E34" s="367" t="s">
        <v>52</v>
      </c>
      <c r="F34" s="372" t="s">
        <v>1023</v>
      </c>
      <c r="G34" s="369"/>
      <c r="H34" s="110" t="s">
        <v>1038</v>
      </c>
      <c r="I34" s="1356"/>
      <c r="J34" s="1351"/>
      <c r="K34" s="1354"/>
      <c r="L34" s="1371"/>
      <c r="M34" s="110">
        <v>0</v>
      </c>
      <c r="N34" s="110">
        <v>7</v>
      </c>
      <c r="O34" s="110">
        <v>0</v>
      </c>
      <c r="P34" s="110">
        <v>14</v>
      </c>
      <c r="Q34" s="110">
        <v>3</v>
      </c>
      <c r="R34" s="110">
        <v>56</v>
      </c>
      <c r="S34" s="110">
        <v>9</v>
      </c>
      <c r="T34" s="110">
        <v>10</v>
      </c>
      <c r="U34" s="467">
        <v>6</v>
      </c>
      <c r="V34" s="401">
        <v>3</v>
      </c>
      <c r="W34" s="401">
        <v>4</v>
      </c>
      <c r="X34" s="110">
        <v>4</v>
      </c>
      <c r="Y34" s="110">
        <f t="shared" si="0"/>
        <v>116</v>
      </c>
      <c r="Z34" s="110">
        <v>58</v>
      </c>
    </row>
    <row r="35" spans="1:27" ht="14.25" customHeight="1">
      <c r="A35" s="367">
        <v>34</v>
      </c>
      <c r="B35" s="368" t="s">
        <v>1056</v>
      </c>
      <c r="C35" s="369" t="s">
        <v>1129</v>
      </c>
      <c r="D35" s="375" t="s">
        <v>532</v>
      </c>
      <c r="E35" s="367" t="s">
        <v>53</v>
      </c>
      <c r="F35" s="372" t="s">
        <v>561</v>
      </c>
      <c r="G35" s="369"/>
      <c r="H35" s="110" t="s">
        <v>1038</v>
      </c>
      <c r="I35" s="1356"/>
      <c r="J35" s="1351"/>
      <c r="K35" s="1354"/>
      <c r="L35" s="1371"/>
      <c r="M35" s="110">
        <v>16</v>
      </c>
      <c r="N35" s="110">
        <v>13</v>
      </c>
      <c r="O35" s="110">
        <v>17</v>
      </c>
      <c r="P35" s="110">
        <v>2</v>
      </c>
      <c r="Q35" s="110">
        <v>17</v>
      </c>
      <c r="R35" s="110">
        <v>26</v>
      </c>
      <c r="S35" s="110">
        <v>12</v>
      </c>
      <c r="T35" s="110">
        <v>11</v>
      </c>
      <c r="U35" s="467">
        <v>8</v>
      </c>
      <c r="V35" s="401">
        <v>10</v>
      </c>
      <c r="W35" s="401">
        <v>9</v>
      </c>
      <c r="X35" s="110">
        <v>7</v>
      </c>
      <c r="Y35" s="110">
        <f t="shared" si="0"/>
        <v>148</v>
      </c>
      <c r="Z35" s="110">
        <v>140</v>
      </c>
    </row>
    <row r="36" spans="1:27" s="110" customFormat="1" ht="16.7" customHeight="1">
      <c r="A36" s="367">
        <v>35</v>
      </c>
      <c r="B36" s="368" t="s">
        <v>769</v>
      </c>
      <c r="C36" s="369" t="s">
        <v>380</v>
      </c>
      <c r="D36" s="375" t="s">
        <v>264</v>
      </c>
      <c r="E36" s="367" t="s">
        <v>164</v>
      </c>
      <c r="F36" s="368" t="s">
        <v>197</v>
      </c>
      <c r="G36" s="373"/>
      <c r="H36" s="110" t="s">
        <v>1038</v>
      </c>
      <c r="I36" s="1356"/>
      <c r="J36" s="1351"/>
      <c r="K36" s="1354"/>
      <c r="L36" s="1371"/>
      <c r="M36" s="110">
        <v>3</v>
      </c>
      <c r="N36" s="110">
        <v>10</v>
      </c>
      <c r="O36" s="110">
        <v>7</v>
      </c>
      <c r="P36" s="110">
        <v>7</v>
      </c>
      <c r="Q36" s="110">
        <v>0</v>
      </c>
      <c r="R36" s="110">
        <v>4</v>
      </c>
      <c r="S36" s="110">
        <v>8</v>
      </c>
      <c r="T36" s="110">
        <v>1</v>
      </c>
      <c r="U36" s="467">
        <v>5</v>
      </c>
      <c r="V36" s="475">
        <v>9</v>
      </c>
      <c r="W36" s="475">
        <v>29</v>
      </c>
      <c r="X36" s="110">
        <v>15</v>
      </c>
      <c r="Y36" s="110">
        <f t="shared" si="0"/>
        <v>98</v>
      </c>
      <c r="Z36" s="110" t="s">
        <v>256</v>
      </c>
      <c r="AA36" s="51"/>
    </row>
    <row r="37" spans="1:27" ht="14.25" customHeight="1">
      <c r="A37" s="367">
        <v>36</v>
      </c>
      <c r="B37" s="399" t="s">
        <v>476</v>
      </c>
      <c r="C37" s="369" t="s">
        <v>380</v>
      </c>
      <c r="D37" s="375" t="s">
        <v>532</v>
      </c>
      <c r="E37" s="367" t="s">
        <v>694</v>
      </c>
      <c r="F37" s="368" t="s">
        <v>446</v>
      </c>
      <c r="G37" s="400" t="s">
        <v>475</v>
      </c>
      <c r="H37" s="361" t="s">
        <v>1038</v>
      </c>
      <c r="I37" s="1356"/>
      <c r="J37" s="1351"/>
      <c r="K37" s="1354"/>
      <c r="L37" s="1371"/>
      <c r="M37" s="110">
        <v>10</v>
      </c>
      <c r="N37" s="110">
        <v>8</v>
      </c>
      <c r="O37" s="110">
        <v>2</v>
      </c>
      <c r="P37" s="110">
        <v>0</v>
      </c>
      <c r="Q37" s="110">
        <v>9</v>
      </c>
      <c r="R37" s="110">
        <v>10</v>
      </c>
      <c r="S37" s="110">
        <v>5</v>
      </c>
      <c r="T37" s="110">
        <v>4</v>
      </c>
      <c r="U37" s="468">
        <v>0</v>
      </c>
      <c r="V37" s="401">
        <v>2</v>
      </c>
      <c r="W37" s="401">
        <v>0</v>
      </c>
      <c r="X37" s="110">
        <v>0</v>
      </c>
      <c r="Y37" s="110">
        <f t="shared" si="0"/>
        <v>50</v>
      </c>
      <c r="Z37" s="110">
        <v>50</v>
      </c>
    </row>
    <row r="38" spans="1:27" ht="49.5">
      <c r="A38" s="367">
        <v>37</v>
      </c>
      <c r="B38" s="368" t="s">
        <v>749</v>
      </c>
      <c r="C38" s="369" t="s">
        <v>495</v>
      </c>
      <c r="D38" s="375" t="s">
        <v>532</v>
      </c>
      <c r="E38" s="367" t="s">
        <v>1094</v>
      </c>
      <c r="F38" s="368" t="s">
        <v>436</v>
      </c>
      <c r="G38" s="400" t="s">
        <v>891</v>
      </c>
      <c r="H38" s="361" t="s">
        <v>1038</v>
      </c>
      <c r="I38" s="290" t="s">
        <v>2</v>
      </c>
      <c r="J38" s="413" t="s">
        <v>281</v>
      </c>
      <c r="K38" s="256" t="s">
        <v>49</v>
      </c>
      <c r="L38" s="459" t="s">
        <v>1230</v>
      </c>
      <c r="M38" s="110">
        <v>0</v>
      </c>
      <c r="N38" s="110">
        <v>12</v>
      </c>
      <c r="O38" s="110">
        <v>0</v>
      </c>
      <c r="P38" s="110">
        <v>0</v>
      </c>
      <c r="Q38" s="110">
        <v>0</v>
      </c>
      <c r="R38" s="110">
        <v>0</v>
      </c>
      <c r="S38" s="110">
        <v>0</v>
      </c>
      <c r="T38" s="110">
        <v>0</v>
      </c>
      <c r="U38" s="468">
        <v>0</v>
      </c>
      <c r="V38" s="110">
        <v>0</v>
      </c>
      <c r="W38" s="110">
        <v>0</v>
      </c>
      <c r="X38" s="483"/>
      <c r="Y38" s="110">
        <f t="shared" si="0"/>
        <v>12</v>
      </c>
      <c r="Z38" s="110">
        <v>19</v>
      </c>
    </row>
    <row r="39" spans="1:27" ht="30" customHeight="1">
      <c r="A39" s="367">
        <v>38</v>
      </c>
      <c r="B39" s="399" t="s">
        <v>769</v>
      </c>
      <c r="C39" s="369" t="s">
        <v>770</v>
      </c>
      <c r="D39" s="375" t="s">
        <v>532</v>
      </c>
      <c r="E39" s="367" t="s">
        <v>842</v>
      </c>
      <c r="F39" s="368" t="s">
        <v>400</v>
      </c>
      <c r="G39" s="400" t="s">
        <v>457</v>
      </c>
      <c r="H39" s="361" t="s">
        <v>1038</v>
      </c>
      <c r="I39" s="414" t="s">
        <v>21</v>
      </c>
      <c r="J39" s="410">
        <v>686676</v>
      </c>
      <c r="K39" s="256" t="s">
        <v>20</v>
      </c>
      <c r="L39" s="418" t="s">
        <v>606</v>
      </c>
      <c r="M39" s="110">
        <v>1</v>
      </c>
      <c r="N39" s="110">
        <v>0</v>
      </c>
      <c r="O39" s="110">
        <v>0</v>
      </c>
      <c r="P39" s="110">
        <v>1</v>
      </c>
      <c r="Q39" s="110">
        <v>0</v>
      </c>
      <c r="R39" s="110">
        <v>1</v>
      </c>
      <c r="S39" s="110">
        <v>0</v>
      </c>
      <c r="T39" s="110">
        <v>0</v>
      </c>
      <c r="U39" s="467">
        <v>0</v>
      </c>
      <c r="V39" s="110">
        <v>0</v>
      </c>
      <c r="W39" s="110">
        <v>4</v>
      </c>
      <c r="X39" s="110">
        <v>0</v>
      </c>
      <c r="Y39" s="110">
        <f t="shared" si="0"/>
        <v>7</v>
      </c>
      <c r="Z39" s="110">
        <v>6</v>
      </c>
    </row>
    <row r="40" spans="1:27">
      <c r="A40" s="367">
        <v>39</v>
      </c>
      <c r="B40" s="399" t="s">
        <v>748</v>
      </c>
      <c r="C40" s="369" t="s">
        <v>497</v>
      </c>
      <c r="D40" s="375" t="s">
        <v>532</v>
      </c>
      <c r="E40" s="367" t="s">
        <v>942</v>
      </c>
      <c r="F40" s="368" t="s">
        <v>437</v>
      </c>
      <c r="G40" s="400" t="s">
        <v>841</v>
      </c>
      <c r="H40" s="361" t="s">
        <v>1038</v>
      </c>
      <c r="I40" s="1356">
        <v>1302971</v>
      </c>
      <c r="J40" s="1361" t="s">
        <v>42</v>
      </c>
      <c r="K40" s="1350" t="s">
        <v>63</v>
      </c>
      <c r="L40" s="1349" t="s">
        <v>1204</v>
      </c>
      <c r="M40" s="110">
        <v>20</v>
      </c>
      <c r="N40" s="110">
        <v>29</v>
      </c>
      <c r="O40" s="110">
        <v>36</v>
      </c>
      <c r="P40" s="110">
        <v>62</v>
      </c>
      <c r="Q40" s="110">
        <v>24</v>
      </c>
      <c r="R40" s="110">
        <v>26</v>
      </c>
      <c r="S40" s="174">
        <v>12</v>
      </c>
      <c r="T40" s="110">
        <v>10</v>
      </c>
      <c r="U40" s="467">
        <v>21</v>
      </c>
      <c r="V40" s="477">
        <v>25</v>
      </c>
      <c r="W40" s="478">
        <v>54</v>
      </c>
      <c r="X40" s="110">
        <v>16</v>
      </c>
      <c r="Y40" s="110">
        <f t="shared" si="0"/>
        <v>335</v>
      </c>
      <c r="Z40" s="110">
        <v>199</v>
      </c>
    </row>
    <row r="41" spans="1:27">
      <c r="A41" s="367">
        <v>40</v>
      </c>
      <c r="B41" s="399" t="s">
        <v>748</v>
      </c>
      <c r="C41" s="369" t="s">
        <v>497</v>
      </c>
      <c r="D41" s="375" t="s">
        <v>532</v>
      </c>
      <c r="E41" s="367" t="s">
        <v>572</v>
      </c>
      <c r="F41" s="372" t="s">
        <v>460</v>
      </c>
      <c r="G41" s="400" t="s">
        <v>822</v>
      </c>
      <c r="H41" s="361" t="s">
        <v>1038</v>
      </c>
      <c r="I41" s="1356"/>
      <c r="J41" s="1361"/>
      <c r="K41" s="1350"/>
      <c r="L41" s="1349"/>
      <c r="M41" s="110">
        <v>61</v>
      </c>
      <c r="N41" s="110">
        <v>57</v>
      </c>
      <c r="O41" s="110">
        <v>130</v>
      </c>
      <c r="P41" s="110">
        <v>90</v>
      </c>
      <c r="Q41" s="110">
        <v>69</v>
      </c>
      <c r="R41" s="110">
        <v>71</v>
      </c>
      <c r="S41" s="110">
        <v>69</v>
      </c>
      <c r="T41" s="110">
        <v>33</v>
      </c>
      <c r="U41" s="467">
        <v>43</v>
      </c>
      <c r="V41" s="110">
        <v>46</v>
      </c>
      <c r="W41" s="110">
        <v>26</v>
      </c>
      <c r="X41" s="110">
        <v>46</v>
      </c>
      <c r="Y41" s="110">
        <f t="shared" si="0"/>
        <v>741</v>
      </c>
      <c r="Z41" s="110">
        <v>545</v>
      </c>
    </row>
    <row r="42" spans="1:27" ht="27.75" customHeight="1">
      <c r="A42" s="367">
        <v>41</v>
      </c>
      <c r="B42" s="399" t="s">
        <v>385</v>
      </c>
      <c r="C42" s="369" t="s">
        <v>1051</v>
      </c>
      <c r="D42" s="375" t="s">
        <v>532</v>
      </c>
      <c r="E42" s="367" t="s">
        <v>948</v>
      </c>
      <c r="F42" s="368" t="s">
        <v>412</v>
      </c>
      <c r="G42" s="400" t="s">
        <v>1026</v>
      </c>
      <c r="H42" s="361" t="s">
        <v>1038</v>
      </c>
      <c r="I42" s="414" t="s">
        <v>64</v>
      </c>
      <c r="J42" s="410" t="s">
        <v>42</v>
      </c>
      <c r="K42" s="256" t="s">
        <v>795</v>
      </c>
      <c r="L42" s="429" t="s">
        <v>1160</v>
      </c>
      <c r="M42" s="110">
        <v>22</v>
      </c>
      <c r="N42" s="110">
        <v>7</v>
      </c>
      <c r="O42" s="110">
        <v>11</v>
      </c>
      <c r="P42" s="110">
        <v>3</v>
      </c>
      <c r="Q42" s="110">
        <v>2</v>
      </c>
      <c r="R42" s="110">
        <v>10</v>
      </c>
      <c r="S42" s="110">
        <v>22</v>
      </c>
      <c r="T42" s="110">
        <v>26</v>
      </c>
      <c r="U42" s="468">
        <v>10</v>
      </c>
      <c r="V42" s="110">
        <v>43</v>
      </c>
      <c r="W42" s="110">
        <v>18</v>
      </c>
      <c r="X42" s="110">
        <v>4</v>
      </c>
      <c r="Y42" s="110">
        <f t="shared" si="0"/>
        <v>178</v>
      </c>
      <c r="Z42" s="110">
        <v>77</v>
      </c>
    </row>
    <row r="43" spans="1:27" ht="22.5" customHeight="1">
      <c r="A43" s="367">
        <v>42</v>
      </c>
      <c r="B43" s="399" t="s">
        <v>385</v>
      </c>
      <c r="C43" s="369" t="s">
        <v>378</v>
      </c>
      <c r="D43" s="375" t="s">
        <v>532</v>
      </c>
      <c r="E43" s="367" t="s">
        <v>582</v>
      </c>
      <c r="F43" s="368" t="s">
        <v>510</v>
      </c>
      <c r="G43" s="400" t="s">
        <v>820</v>
      </c>
      <c r="H43" s="361" t="s">
        <v>1038</v>
      </c>
      <c r="I43" s="414" t="s">
        <v>299</v>
      </c>
      <c r="J43" s="411" t="s">
        <v>42</v>
      </c>
      <c r="K43" s="256" t="s">
        <v>340</v>
      </c>
      <c r="L43" s="418" t="s">
        <v>282</v>
      </c>
      <c r="M43" s="110">
        <v>11</v>
      </c>
      <c r="N43" s="110">
        <v>37</v>
      </c>
      <c r="O43" s="110">
        <v>9</v>
      </c>
      <c r="P43" s="110">
        <v>8</v>
      </c>
      <c r="Q43" s="110">
        <v>11</v>
      </c>
      <c r="R43" s="402">
        <v>3</v>
      </c>
      <c r="S43" s="110">
        <v>8</v>
      </c>
      <c r="T43" s="110">
        <v>15</v>
      </c>
      <c r="U43" s="468">
        <v>22</v>
      </c>
      <c r="V43" s="110">
        <v>8</v>
      </c>
      <c r="W43" s="110">
        <v>10</v>
      </c>
      <c r="X43" s="110">
        <v>3</v>
      </c>
      <c r="Y43" s="110">
        <f t="shared" si="0"/>
        <v>145</v>
      </c>
      <c r="Z43" s="110">
        <v>139</v>
      </c>
    </row>
    <row r="44" spans="1:27">
      <c r="A44" s="367">
        <v>43</v>
      </c>
      <c r="B44" s="399" t="s">
        <v>749</v>
      </c>
      <c r="C44" s="369" t="s">
        <v>1068</v>
      </c>
      <c r="D44" s="375" t="s">
        <v>532</v>
      </c>
      <c r="E44" s="367" t="s">
        <v>1045</v>
      </c>
      <c r="F44" s="368" t="s">
        <v>577</v>
      </c>
      <c r="G44" s="400" t="s">
        <v>655</v>
      </c>
      <c r="H44" s="361" t="s">
        <v>1038</v>
      </c>
      <c r="I44" s="1360" t="s">
        <v>2</v>
      </c>
      <c r="J44" s="1372">
        <v>8561722</v>
      </c>
      <c r="K44" s="1350" t="s">
        <v>116</v>
      </c>
      <c r="L44" s="1349" t="s">
        <v>1205</v>
      </c>
      <c r="M44" s="110">
        <v>0</v>
      </c>
      <c r="N44" s="110">
        <v>38</v>
      </c>
      <c r="O44" s="110">
        <v>2</v>
      </c>
      <c r="P44" s="110">
        <v>15</v>
      </c>
      <c r="Q44" s="110">
        <v>0</v>
      </c>
      <c r="R44" s="110">
        <v>0</v>
      </c>
      <c r="S44" s="110">
        <v>0</v>
      </c>
      <c r="T44" s="110">
        <v>0</v>
      </c>
      <c r="U44" s="468">
        <v>0</v>
      </c>
      <c r="V44" s="110">
        <v>2</v>
      </c>
      <c r="W44" s="110">
        <v>0</v>
      </c>
      <c r="X44" s="110">
        <v>0</v>
      </c>
      <c r="Y44" s="110">
        <f t="shared" si="0"/>
        <v>57</v>
      </c>
      <c r="Z44" s="110">
        <v>90</v>
      </c>
    </row>
    <row r="45" spans="1:27" ht="28.5">
      <c r="A45" s="367">
        <v>44</v>
      </c>
      <c r="B45" s="399" t="s">
        <v>769</v>
      </c>
      <c r="C45" s="369" t="s">
        <v>813</v>
      </c>
      <c r="D45" s="375" t="s">
        <v>532</v>
      </c>
      <c r="E45" s="367" t="s">
        <v>650</v>
      </c>
      <c r="F45" s="368" t="s">
        <v>509</v>
      </c>
      <c r="G45" s="400" t="s">
        <v>654</v>
      </c>
      <c r="H45" s="361" t="s">
        <v>1038</v>
      </c>
      <c r="I45" s="1356"/>
      <c r="J45" s="1372"/>
      <c r="K45" s="1350"/>
      <c r="L45" s="1349"/>
      <c r="M45" s="110">
        <v>28</v>
      </c>
      <c r="N45" s="110">
        <v>42</v>
      </c>
      <c r="O45" s="110">
        <v>16</v>
      </c>
      <c r="P45" s="110">
        <v>53</v>
      </c>
      <c r="Q45" s="110">
        <v>64</v>
      </c>
      <c r="R45" s="110">
        <v>32</v>
      </c>
      <c r="S45" s="110">
        <v>76</v>
      </c>
      <c r="T45" s="110">
        <v>29</v>
      </c>
      <c r="U45" s="468">
        <v>45</v>
      </c>
      <c r="V45" s="110">
        <v>44</v>
      </c>
      <c r="W45" s="110">
        <v>77</v>
      </c>
      <c r="X45" s="110">
        <v>32</v>
      </c>
      <c r="Y45" s="110">
        <f t="shared" si="0"/>
        <v>538</v>
      </c>
      <c r="Z45" s="110">
        <v>260</v>
      </c>
    </row>
    <row r="46" spans="1:27" ht="28.5">
      <c r="A46" s="367">
        <v>45</v>
      </c>
      <c r="B46" s="368" t="s">
        <v>769</v>
      </c>
      <c r="C46" s="369" t="s">
        <v>813</v>
      </c>
      <c r="D46" s="375" t="s">
        <v>532</v>
      </c>
      <c r="E46" s="367" t="s">
        <v>545</v>
      </c>
      <c r="F46" s="372" t="s">
        <v>96</v>
      </c>
      <c r="G46" s="369"/>
      <c r="H46" s="110" t="s">
        <v>1038</v>
      </c>
      <c r="I46" s="1356"/>
      <c r="J46" s="1372"/>
      <c r="K46" s="1350"/>
      <c r="L46" s="1349"/>
      <c r="M46" s="110">
        <v>24</v>
      </c>
      <c r="N46" s="110">
        <v>36</v>
      </c>
      <c r="O46" s="110">
        <v>41</v>
      </c>
      <c r="P46" s="110">
        <v>43</v>
      </c>
      <c r="Q46" s="110">
        <v>64</v>
      </c>
      <c r="R46" s="110">
        <v>49</v>
      </c>
      <c r="S46" s="110">
        <v>45</v>
      </c>
      <c r="T46" s="110">
        <v>32</v>
      </c>
      <c r="U46" s="468">
        <v>56</v>
      </c>
      <c r="V46" s="471">
        <v>63</v>
      </c>
      <c r="W46" s="406">
        <v>33</v>
      </c>
      <c r="X46" s="110">
        <v>46</v>
      </c>
      <c r="Y46" s="110">
        <f t="shared" si="0"/>
        <v>532</v>
      </c>
      <c r="Z46" s="110">
        <v>378</v>
      </c>
    </row>
    <row r="47" spans="1:27" ht="28.5">
      <c r="A47" s="367">
        <v>46</v>
      </c>
      <c r="B47" s="399" t="s">
        <v>1076</v>
      </c>
      <c r="C47" s="369" t="s">
        <v>429</v>
      </c>
      <c r="D47" s="375" t="s">
        <v>532</v>
      </c>
      <c r="E47" s="367" t="s">
        <v>961</v>
      </c>
      <c r="F47" s="368" t="s">
        <v>616</v>
      </c>
      <c r="G47" s="400" t="s">
        <v>1108</v>
      </c>
      <c r="H47" s="361" t="s">
        <v>1038</v>
      </c>
      <c r="I47" s="1356"/>
      <c r="J47" s="1372"/>
      <c r="K47" s="1350"/>
      <c r="L47" s="1349"/>
      <c r="M47" s="110">
        <v>32</v>
      </c>
      <c r="N47" s="110">
        <v>15</v>
      </c>
      <c r="O47" s="110">
        <v>25</v>
      </c>
      <c r="P47" s="110">
        <v>13</v>
      </c>
      <c r="Q47" s="110">
        <v>45</v>
      </c>
      <c r="R47" s="110">
        <v>33</v>
      </c>
      <c r="S47" s="110">
        <v>21</v>
      </c>
      <c r="T47" s="110">
        <v>24</v>
      </c>
      <c r="U47" s="468">
        <v>14</v>
      </c>
      <c r="V47" s="110">
        <v>33</v>
      </c>
      <c r="W47" s="110">
        <v>30</v>
      </c>
      <c r="X47" s="110">
        <v>28</v>
      </c>
      <c r="Y47" s="110">
        <f t="shared" si="0"/>
        <v>313</v>
      </c>
      <c r="Z47" s="110">
        <v>219</v>
      </c>
    </row>
    <row r="48" spans="1:27" ht="15" customHeight="1">
      <c r="A48" s="367">
        <v>47</v>
      </c>
      <c r="B48" s="399" t="s">
        <v>748</v>
      </c>
      <c r="C48" s="369" t="s">
        <v>576</v>
      </c>
      <c r="D48" s="375" t="s">
        <v>532</v>
      </c>
      <c r="E48" s="367" t="s">
        <v>526</v>
      </c>
      <c r="F48" s="368" t="s">
        <v>692</v>
      </c>
      <c r="G48" s="400" t="s">
        <v>474</v>
      </c>
      <c r="H48" s="361" t="s">
        <v>1038</v>
      </c>
      <c r="I48" s="414" t="s">
        <v>300</v>
      </c>
      <c r="J48" s="410" t="s">
        <v>297</v>
      </c>
      <c r="K48" s="256" t="s">
        <v>341</v>
      </c>
      <c r="L48" s="429" t="s">
        <v>1160</v>
      </c>
      <c r="M48" s="110">
        <v>6</v>
      </c>
      <c r="N48" s="110">
        <v>15</v>
      </c>
      <c r="O48" s="110">
        <v>29</v>
      </c>
      <c r="P48" s="110">
        <v>9</v>
      </c>
      <c r="Q48" s="110">
        <v>10</v>
      </c>
      <c r="R48" s="110">
        <v>9</v>
      </c>
      <c r="S48" s="110">
        <v>11</v>
      </c>
      <c r="T48" s="110">
        <v>22</v>
      </c>
      <c r="U48" s="468">
        <v>16</v>
      </c>
      <c r="V48" s="110">
        <v>13</v>
      </c>
      <c r="W48" s="110">
        <v>12</v>
      </c>
      <c r="X48" s="110">
        <v>8</v>
      </c>
      <c r="Y48" s="110">
        <f t="shared" si="0"/>
        <v>160</v>
      </c>
      <c r="Z48" s="110">
        <v>196</v>
      </c>
    </row>
    <row r="49" spans="1:27" s="110" customFormat="1" ht="28.5">
      <c r="A49" s="367">
        <v>48</v>
      </c>
      <c r="B49" s="368" t="s">
        <v>1214</v>
      </c>
      <c r="C49" s="369" t="s">
        <v>165</v>
      </c>
      <c r="D49" s="375" t="s">
        <v>265</v>
      </c>
      <c r="E49" s="367" t="s">
        <v>163</v>
      </c>
      <c r="F49" s="368" t="s">
        <v>214</v>
      </c>
      <c r="G49" s="373" t="s">
        <v>196</v>
      </c>
      <c r="H49" s="110" t="s">
        <v>1038</v>
      </c>
      <c r="I49" s="450"/>
      <c r="J49" s="412"/>
      <c r="K49" s="421"/>
      <c r="L49" s="420" t="s">
        <v>319</v>
      </c>
      <c r="M49" s="110" t="s">
        <v>382</v>
      </c>
      <c r="N49" s="110" t="s">
        <v>382</v>
      </c>
      <c r="O49" s="110" t="s">
        <v>382</v>
      </c>
      <c r="P49" s="110" t="s">
        <v>382</v>
      </c>
      <c r="Q49" s="110" t="s">
        <v>382</v>
      </c>
      <c r="R49" s="110" t="s">
        <v>382</v>
      </c>
      <c r="S49" s="110" t="s">
        <v>382</v>
      </c>
      <c r="T49" s="110" t="s">
        <v>513</v>
      </c>
      <c r="U49" s="467" t="s">
        <v>513</v>
      </c>
      <c r="V49" s="110" t="s">
        <v>513</v>
      </c>
      <c r="W49" s="110" t="s">
        <v>513</v>
      </c>
      <c r="X49" s="110" t="s">
        <v>513</v>
      </c>
      <c r="Y49" s="405" t="s">
        <v>513</v>
      </c>
      <c r="Z49" s="433" t="s">
        <v>326</v>
      </c>
    </row>
    <row r="50" spans="1:27" ht="33">
      <c r="A50" s="367">
        <v>49</v>
      </c>
      <c r="B50" s="399" t="s">
        <v>1076</v>
      </c>
      <c r="C50" s="369" t="s">
        <v>1027</v>
      </c>
      <c r="D50" s="375" t="s">
        <v>532</v>
      </c>
      <c r="E50" s="367" t="s">
        <v>952</v>
      </c>
      <c r="F50" s="368" t="s">
        <v>953</v>
      </c>
      <c r="G50" s="400" t="s">
        <v>1111</v>
      </c>
      <c r="H50" s="361" t="s">
        <v>1038</v>
      </c>
      <c r="I50" s="290" t="s">
        <v>305</v>
      </c>
      <c r="J50" s="410" t="s">
        <v>281</v>
      </c>
      <c r="K50" s="430" t="s">
        <v>306</v>
      </c>
      <c r="L50" s="429" t="s">
        <v>1160</v>
      </c>
      <c r="M50" s="110">
        <v>18</v>
      </c>
      <c r="N50" s="110">
        <v>10</v>
      </c>
      <c r="O50" s="110">
        <v>19</v>
      </c>
      <c r="P50" s="110">
        <v>21</v>
      </c>
      <c r="Q50" s="110">
        <v>17</v>
      </c>
      <c r="R50" s="110">
        <v>5</v>
      </c>
      <c r="S50" s="110">
        <v>8</v>
      </c>
      <c r="T50" s="110">
        <v>12</v>
      </c>
      <c r="U50" s="468">
        <v>1</v>
      </c>
      <c r="V50" s="110">
        <v>3</v>
      </c>
      <c r="W50" s="110">
        <v>8</v>
      </c>
      <c r="X50" s="110">
        <v>14</v>
      </c>
      <c r="Y50" s="110">
        <f t="shared" si="0"/>
        <v>136</v>
      </c>
      <c r="Z50" s="110">
        <v>197</v>
      </c>
    </row>
    <row r="51" spans="1:27" ht="99">
      <c r="A51" s="367">
        <v>50</v>
      </c>
      <c r="B51" s="399" t="s">
        <v>748</v>
      </c>
      <c r="C51" s="369" t="s">
        <v>1032</v>
      </c>
      <c r="D51" s="375" t="s">
        <v>532</v>
      </c>
      <c r="E51" s="367" t="s">
        <v>426</v>
      </c>
      <c r="F51" s="372" t="s">
        <v>658</v>
      </c>
      <c r="G51" s="400" t="s">
        <v>1146</v>
      </c>
      <c r="H51" s="361" t="s">
        <v>1038</v>
      </c>
      <c r="I51" s="415" t="s">
        <v>375</v>
      </c>
      <c r="J51" s="413" t="s">
        <v>1116</v>
      </c>
      <c r="K51" s="256" t="s">
        <v>120</v>
      </c>
      <c r="L51" s="429" t="s">
        <v>1160</v>
      </c>
      <c r="M51" s="110">
        <v>76</v>
      </c>
      <c r="N51" s="110">
        <v>48</v>
      </c>
      <c r="O51" s="110">
        <v>71</v>
      </c>
      <c r="P51" s="110">
        <v>72</v>
      </c>
      <c r="Q51" s="110">
        <v>42</v>
      </c>
      <c r="R51" s="110">
        <v>21</v>
      </c>
      <c r="S51" s="110">
        <v>65</v>
      </c>
      <c r="T51" s="110">
        <v>112</v>
      </c>
      <c r="U51" s="468">
        <v>75</v>
      </c>
      <c r="V51" s="110">
        <v>175</v>
      </c>
      <c r="W51" s="110">
        <v>86</v>
      </c>
      <c r="X51" s="110">
        <v>65</v>
      </c>
      <c r="Y51" s="110">
        <f t="shared" si="0"/>
        <v>908</v>
      </c>
      <c r="Z51" s="110">
        <v>1088</v>
      </c>
    </row>
    <row r="52" spans="1:27" ht="33">
      <c r="A52" s="367">
        <v>51</v>
      </c>
      <c r="B52" s="399" t="s">
        <v>1076</v>
      </c>
      <c r="C52" s="369" t="s">
        <v>956</v>
      </c>
      <c r="D52" s="375" t="s">
        <v>532</v>
      </c>
      <c r="E52" s="367" t="s">
        <v>583</v>
      </c>
      <c r="F52" s="368" t="s">
        <v>624</v>
      </c>
      <c r="G52" s="400" t="s">
        <v>395</v>
      </c>
      <c r="H52" s="361" t="s">
        <v>1038</v>
      </c>
      <c r="I52" s="414" t="s">
        <v>31</v>
      </c>
      <c r="J52" s="410">
        <v>585643</v>
      </c>
      <c r="K52" s="256" t="s">
        <v>30</v>
      </c>
      <c r="L52" s="418" t="s">
        <v>606</v>
      </c>
      <c r="M52" s="110">
        <v>10</v>
      </c>
      <c r="N52" s="110">
        <v>9</v>
      </c>
      <c r="O52" s="110">
        <v>20</v>
      </c>
      <c r="P52" s="110">
        <v>7</v>
      </c>
      <c r="Q52" s="110">
        <v>16</v>
      </c>
      <c r="R52" s="110">
        <v>10</v>
      </c>
      <c r="S52" s="110">
        <v>9</v>
      </c>
      <c r="T52" s="110">
        <v>10</v>
      </c>
      <c r="U52" s="468">
        <v>12</v>
      </c>
      <c r="V52" s="110">
        <v>8</v>
      </c>
      <c r="W52" s="110">
        <v>19</v>
      </c>
      <c r="X52" s="483"/>
      <c r="Y52" s="110">
        <f t="shared" si="0"/>
        <v>130</v>
      </c>
      <c r="Z52" s="110">
        <v>78</v>
      </c>
    </row>
    <row r="53" spans="1:27" ht="15" customHeight="1">
      <c r="A53" s="367">
        <v>52</v>
      </c>
      <c r="B53" s="399" t="s">
        <v>769</v>
      </c>
      <c r="C53" s="369" t="s">
        <v>804</v>
      </c>
      <c r="D53" s="375" t="s">
        <v>532</v>
      </c>
      <c r="E53" s="367" t="s">
        <v>958</v>
      </c>
      <c r="F53" s="368" t="s">
        <v>659</v>
      </c>
      <c r="G53" s="400" t="s">
        <v>1046</v>
      </c>
      <c r="H53" s="361" t="s">
        <v>1038</v>
      </c>
      <c r="I53" s="414">
        <v>278779</v>
      </c>
      <c r="J53" s="410" t="s">
        <v>303</v>
      </c>
      <c r="K53" s="430" t="s">
        <v>304</v>
      </c>
      <c r="L53" s="429" t="s">
        <v>1160</v>
      </c>
      <c r="M53" s="110">
        <v>0</v>
      </c>
      <c r="N53" s="110">
        <v>0</v>
      </c>
      <c r="O53" s="110">
        <v>0</v>
      </c>
      <c r="P53" s="110">
        <v>26</v>
      </c>
      <c r="Q53" s="110">
        <v>19</v>
      </c>
      <c r="R53" s="110">
        <v>26</v>
      </c>
      <c r="S53" s="110">
        <v>14</v>
      </c>
      <c r="T53" s="110">
        <v>39</v>
      </c>
      <c r="U53" s="467">
        <v>52</v>
      </c>
      <c r="V53" s="110">
        <v>27</v>
      </c>
      <c r="W53" s="110">
        <v>19</v>
      </c>
      <c r="X53" s="110">
        <v>25</v>
      </c>
      <c r="Y53" s="110">
        <f t="shared" si="0"/>
        <v>247</v>
      </c>
      <c r="Z53" s="110">
        <v>0</v>
      </c>
    </row>
    <row r="54" spans="1:27" ht="15" customHeight="1">
      <c r="A54" s="367">
        <v>53</v>
      </c>
      <c r="B54" s="399" t="s">
        <v>476</v>
      </c>
      <c r="C54" s="369" t="s">
        <v>778</v>
      </c>
      <c r="D54" s="375" t="s">
        <v>532</v>
      </c>
      <c r="E54" s="367" t="s">
        <v>959</v>
      </c>
      <c r="F54" s="368" t="s">
        <v>448</v>
      </c>
      <c r="G54" s="400" t="s">
        <v>1121</v>
      </c>
      <c r="H54" s="361" t="s">
        <v>1038</v>
      </c>
      <c r="I54" s="414" t="s">
        <v>25</v>
      </c>
      <c r="J54" s="410" t="s">
        <v>26</v>
      </c>
      <c r="K54" s="256" t="s">
        <v>121</v>
      </c>
      <c r="L54" s="418" t="s">
        <v>606</v>
      </c>
      <c r="M54" s="110">
        <v>50</v>
      </c>
      <c r="N54" s="110">
        <v>81</v>
      </c>
      <c r="O54" s="110">
        <v>92</v>
      </c>
      <c r="P54" s="110">
        <v>67</v>
      </c>
      <c r="Q54" s="110">
        <v>52</v>
      </c>
      <c r="R54" s="110">
        <v>59</v>
      </c>
      <c r="S54" s="110">
        <v>46</v>
      </c>
      <c r="T54" s="110">
        <v>29</v>
      </c>
      <c r="U54" s="468">
        <v>32</v>
      </c>
      <c r="V54" s="475">
        <v>52</v>
      </c>
      <c r="W54" s="475">
        <v>43</v>
      </c>
      <c r="X54" s="110">
        <v>43</v>
      </c>
      <c r="Y54" s="110">
        <f t="shared" si="0"/>
        <v>646</v>
      </c>
      <c r="Z54" s="110">
        <v>485</v>
      </c>
    </row>
    <row r="55" spans="1:27" ht="71.25">
      <c r="A55" s="367">
        <v>54</v>
      </c>
      <c r="B55" s="399" t="s">
        <v>476</v>
      </c>
      <c r="C55" s="369" t="s">
        <v>776</v>
      </c>
      <c r="D55" s="375" t="s">
        <v>532</v>
      </c>
      <c r="E55" s="367" t="s">
        <v>656</v>
      </c>
      <c r="F55" s="368" t="s">
        <v>962</v>
      </c>
      <c r="G55" s="400" t="s">
        <v>1047</v>
      </c>
      <c r="H55" s="361" t="s">
        <v>1038</v>
      </c>
      <c r="I55" s="290" t="s">
        <v>123</v>
      </c>
      <c r="J55" s="410">
        <v>2648000</v>
      </c>
      <c r="K55" s="256" t="s">
        <v>122</v>
      </c>
      <c r="L55" s="459" t="s">
        <v>1221</v>
      </c>
      <c r="M55" s="110">
        <v>0</v>
      </c>
      <c r="N55" s="110">
        <v>0</v>
      </c>
      <c r="O55" s="110">
        <v>0</v>
      </c>
      <c r="P55" s="110">
        <v>0</v>
      </c>
      <c r="Q55" s="110">
        <v>0</v>
      </c>
      <c r="R55" s="110">
        <v>0</v>
      </c>
      <c r="S55" s="110">
        <v>0</v>
      </c>
      <c r="T55" s="110">
        <v>0</v>
      </c>
      <c r="U55" s="467">
        <v>0</v>
      </c>
      <c r="V55" s="476">
        <v>0</v>
      </c>
      <c r="W55" s="476">
        <v>0</v>
      </c>
      <c r="X55" s="110">
        <v>0</v>
      </c>
      <c r="Y55" s="110">
        <f t="shared" si="0"/>
        <v>0</v>
      </c>
      <c r="Z55" s="110">
        <v>0</v>
      </c>
    </row>
    <row r="56" spans="1:27" ht="82.5">
      <c r="A56" s="367">
        <v>55</v>
      </c>
      <c r="B56" s="399" t="s">
        <v>769</v>
      </c>
      <c r="C56" s="369" t="s">
        <v>495</v>
      </c>
      <c r="D56" s="375" t="s">
        <v>532</v>
      </c>
      <c r="E56" s="367" t="s">
        <v>1082</v>
      </c>
      <c r="F56" s="372" t="s">
        <v>660</v>
      </c>
      <c r="G56" s="400" t="s">
        <v>1083</v>
      </c>
      <c r="H56" s="361" t="s">
        <v>1038</v>
      </c>
      <c r="I56" s="451" t="s">
        <v>279</v>
      </c>
      <c r="J56" s="411" t="s">
        <v>279</v>
      </c>
      <c r="K56" s="256" t="s">
        <v>124</v>
      </c>
      <c r="L56" s="427" t="s">
        <v>607</v>
      </c>
      <c r="M56" s="110">
        <v>9</v>
      </c>
      <c r="N56" s="110">
        <v>8</v>
      </c>
      <c r="O56" s="110">
        <v>8</v>
      </c>
      <c r="P56" s="110">
        <v>19</v>
      </c>
      <c r="Q56" s="110">
        <v>16</v>
      </c>
      <c r="R56" s="110">
        <v>12</v>
      </c>
      <c r="S56" s="110">
        <v>11</v>
      </c>
      <c r="T56" s="110">
        <v>16</v>
      </c>
      <c r="U56" s="467">
        <v>5</v>
      </c>
      <c r="V56" s="110">
        <v>10</v>
      </c>
      <c r="W56" s="110">
        <v>8</v>
      </c>
      <c r="X56" s="483"/>
      <c r="Y56" s="110">
        <f t="shared" si="0"/>
        <v>122</v>
      </c>
      <c r="Z56" s="110">
        <v>128</v>
      </c>
    </row>
    <row r="57" spans="1:27" ht="49.5">
      <c r="A57" s="367">
        <v>56</v>
      </c>
      <c r="B57" s="399" t="s">
        <v>1076</v>
      </c>
      <c r="C57" s="369" t="s">
        <v>846</v>
      </c>
      <c r="D57" s="375" t="s">
        <v>532</v>
      </c>
      <c r="E57" s="367" t="s">
        <v>771</v>
      </c>
      <c r="F57" s="368" t="s">
        <v>312</v>
      </c>
      <c r="G57" s="400" t="s">
        <v>893</v>
      </c>
      <c r="H57" s="361" t="s">
        <v>1038</v>
      </c>
      <c r="I57" s="290" t="s">
        <v>364</v>
      </c>
      <c r="J57" s="410" t="s">
        <v>297</v>
      </c>
      <c r="K57" s="256" t="s">
        <v>49</v>
      </c>
      <c r="L57" s="459" t="s">
        <v>1230</v>
      </c>
      <c r="M57" s="110">
        <v>0</v>
      </c>
      <c r="N57" s="110">
        <v>0</v>
      </c>
      <c r="O57" s="110">
        <v>0</v>
      </c>
      <c r="P57" s="110">
        <v>0</v>
      </c>
      <c r="Q57" s="110">
        <v>0</v>
      </c>
      <c r="R57" s="110">
        <v>0</v>
      </c>
      <c r="S57" s="110">
        <v>0</v>
      </c>
      <c r="T57" s="110">
        <v>1</v>
      </c>
      <c r="U57" s="468">
        <v>0</v>
      </c>
      <c r="V57" s="110">
        <v>0</v>
      </c>
      <c r="W57" s="110">
        <v>0</v>
      </c>
      <c r="X57" s="483"/>
      <c r="Y57" s="110">
        <f t="shared" si="0"/>
        <v>1</v>
      </c>
      <c r="Z57" s="110">
        <v>15</v>
      </c>
    </row>
    <row r="58" spans="1:27" ht="33">
      <c r="A58" s="367">
        <v>57</v>
      </c>
      <c r="B58" s="399" t="s">
        <v>748</v>
      </c>
      <c r="C58" s="369" t="s">
        <v>440</v>
      </c>
      <c r="D58" s="375" t="s">
        <v>532</v>
      </c>
      <c r="E58" s="367" t="s">
        <v>512</v>
      </c>
      <c r="F58" s="368" t="s">
        <v>301</v>
      </c>
      <c r="G58" s="400" t="s">
        <v>527</v>
      </c>
      <c r="H58" s="361" t="s">
        <v>1038</v>
      </c>
      <c r="I58" s="414" t="s">
        <v>449</v>
      </c>
      <c r="J58" s="410" t="s">
        <v>42</v>
      </c>
      <c r="K58" s="256" t="s">
        <v>796</v>
      </c>
      <c r="L58" s="459" t="s">
        <v>606</v>
      </c>
      <c r="M58" s="110">
        <v>33</v>
      </c>
      <c r="N58" s="110">
        <v>43</v>
      </c>
      <c r="O58" s="110">
        <v>24</v>
      </c>
      <c r="P58" s="110">
        <v>32</v>
      </c>
      <c r="Q58" s="110">
        <v>9</v>
      </c>
      <c r="R58" s="110">
        <v>7</v>
      </c>
      <c r="S58" s="110">
        <v>19</v>
      </c>
      <c r="T58" s="110">
        <v>39</v>
      </c>
      <c r="U58" s="468">
        <v>27</v>
      </c>
      <c r="V58" s="110">
        <v>35</v>
      </c>
      <c r="W58" s="110">
        <v>26</v>
      </c>
      <c r="X58" s="110">
        <v>23</v>
      </c>
      <c r="Y58" s="110">
        <f t="shared" si="0"/>
        <v>317</v>
      </c>
      <c r="Z58" s="110">
        <v>214</v>
      </c>
    </row>
    <row r="59" spans="1:27">
      <c r="A59" s="367">
        <v>58</v>
      </c>
      <c r="B59" s="399" t="s">
        <v>385</v>
      </c>
      <c r="C59" s="369" t="s">
        <v>896</v>
      </c>
      <c r="D59" s="375" t="s">
        <v>532</v>
      </c>
      <c r="E59" s="367" t="s">
        <v>302</v>
      </c>
      <c r="F59" s="368" t="s">
        <v>626</v>
      </c>
      <c r="G59" s="400" t="s">
        <v>393</v>
      </c>
      <c r="H59" s="361" t="s">
        <v>1038</v>
      </c>
      <c r="I59" s="1360" t="s">
        <v>126</v>
      </c>
      <c r="J59" s="1361" t="s">
        <v>45</v>
      </c>
      <c r="K59" s="1350" t="s">
        <v>342</v>
      </c>
      <c r="L59" s="1362" t="s">
        <v>330</v>
      </c>
      <c r="M59" s="110">
        <v>0</v>
      </c>
      <c r="N59" s="110">
        <v>2</v>
      </c>
      <c r="O59" s="110">
        <v>1</v>
      </c>
      <c r="P59" s="110">
        <v>9</v>
      </c>
      <c r="Q59" s="110">
        <v>3</v>
      </c>
      <c r="R59" s="404">
        <v>0</v>
      </c>
      <c r="S59" s="404">
        <v>3</v>
      </c>
      <c r="T59" s="404">
        <v>6</v>
      </c>
      <c r="U59" s="468">
        <v>4</v>
      </c>
      <c r="V59" s="110">
        <v>0</v>
      </c>
      <c r="W59" s="110">
        <v>3</v>
      </c>
      <c r="X59" s="110">
        <v>5</v>
      </c>
      <c r="Y59" s="110">
        <f t="shared" si="0"/>
        <v>36</v>
      </c>
      <c r="Z59" s="110">
        <v>93</v>
      </c>
    </row>
    <row r="60" spans="1:27" ht="15">
      <c r="A60" s="367">
        <v>59</v>
      </c>
      <c r="B60" s="399" t="s">
        <v>769</v>
      </c>
      <c r="C60" s="369" t="s">
        <v>690</v>
      </c>
      <c r="D60" s="375" t="s">
        <v>532</v>
      </c>
      <c r="E60" s="367" t="s">
        <v>515</v>
      </c>
      <c r="F60" s="368" t="s">
        <v>93</v>
      </c>
      <c r="G60" s="400" t="s">
        <v>439</v>
      </c>
      <c r="H60" s="361" t="s">
        <v>1038</v>
      </c>
      <c r="I60" s="1356"/>
      <c r="J60" s="1361"/>
      <c r="K60" s="1350"/>
      <c r="L60" s="1362"/>
      <c r="M60" s="110">
        <v>0</v>
      </c>
      <c r="N60" s="110">
        <v>4</v>
      </c>
      <c r="O60" s="110">
        <v>0</v>
      </c>
      <c r="P60" s="110">
        <v>13</v>
      </c>
      <c r="Q60" s="110">
        <v>95</v>
      </c>
      <c r="R60" s="110">
        <v>0</v>
      </c>
      <c r="S60" s="110">
        <v>2</v>
      </c>
      <c r="T60" s="404">
        <v>0</v>
      </c>
      <c r="U60" s="468">
        <v>0</v>
      </c>
      <c r="V60" s="110">
        <v>0</v>
      </c>
      <c r="W60" s="110">
        <v>0</v>
      </c>
      <c r="X60" s="407">
        <v>0</v>
      </c>
      <c r="Y60" s="110">
        <f t="shared" si="0"/>
        <v>114</v>
      </c>
      <c r="Z60" s="110">
        <v>18</v>
      </c>
    </row>
    <row r="61" spans="1:27" ht="15" customHeight="1">
      <c r="A61" s="367">
        <v>60</v>
      </c>
      <c r="B61" s="399" t="s">
        <v>769</v>
      </c>
      <c r="C61" s="369" t="s">
        <v>809</v>
      </c>
      <c r="D61" s="375" t="s">
        <v>532</v>
      </c>
      <c r="E61" s="367" t="s">
        <v>35</v>
      </c>
      <c r="F61" s="368" t="s">
        <v>88</v>
      </c>
      <c r="G61" s="400" t="s">
        <v>849</v>
      </c>
      <c r="H61" s="361" t="s">
        <v>1038</v>
      </c>
      <c r="I61" s="414" t="s">
        <v>449</v>
      </c>
      <c r="J61" s="410" t="s">
        <v>42</v>
      </c>
      <c r="K61" s="256" t="s">
        <v>128</v>
      </c>
      <c r="L61" s="472" t="s">
        <v>1222</v>
      </c>
      <c r="M61" s="110">
        <v>9</v>
      </c>
      <c r="N61" s="110">
        <v>5</v>
      </c>
      <c r="O61" s="110">
        <v>13</v>
      </c>
      <c r="P61" s="110">
        <v>6</v>
      </c>
      <c r="Q61" s="110">
        <v>5</v>
      </c>
      <c r="R61" s="110">
        <v>3</v>
      </c>
      <c r="S61" s="110">
        <v>4</v>
      </c>
      <c r="T61" s="110">
        <v>0</v>
      </c>
      <c r="U61" s="467">
        <v>8</v>
      </c>
      <c r="V61" s="110">
        <v>10</v>
      </c>
      <c r="W61" s="433" t="s">
        <v>1242</v>
      </c>
      <c r="X61" s="483"/>
      <c r="Y61" s="110">
        <f t="shared" si="0"/>
        <v>63</v>
      </c>
      <c r="Z61" s="110">
        <v>64</v>
      </c>
    </row>
    <row r="62" spans="1:27" ht="57">
      <c r="A62" s="367">
        <v>61</v>
      </c>
      <c r="B62" s="399" t="s">
        <v>1213</v>
      </c>
      <c r="C62" s="369" t="s">
        <v>745</v>
      </c>
      <c r="D62" s="375" t="s">
        <v>266</v>
      </c>
      <c r="E62" s="367" t="s">
        <v>759</v>
      </c>
      <c r="F62" s="368" t="s">
        <v>399</v>
      </c>
      <c r="G62" s="400" t="s">
        <v>832</v>
      </c>
      <c r="H62" s="361" t="s">
        <v>1038</v>
      </c>
      <c r="I62" s="290" t="s">
        <v>2</v>
      </c>
      <c r="J62" s="410" t="s">
        <v>1238</v>
      </c>
      <c r="K62" s="256" t="s">
        <v>129</v>
      </c>
      <c r="L62" s="459" t="s">
        <v>1223</v>
      </c>
      <c r="M62" s="110">
        <v>1337</v>
      </c>
      <c r="N62" s="110">
        <v>1135</v>
      </c>
      <c r="O62" s="110">
        <v>1767</v>
      </c>
      <c r="P62" s="110">
        <v>1441</v>
      </c>
      <c r="Q62" s="110">
        <v>1422</v>
      </c>
      <c r="R62" s="110">
        <v>1144</v>
      </c>
      <c r="S62" s="110">
        <v>1383</v>
      </c>
      <c r="T62" s="110">
        <v>1149</v>
      </c>
      <c r="U62" s="468">
        <v>1179</v>
      </c>
      <c r="V62" s="110">
        <v>1164</v>
      </c>
      <c r="W62" s="110">
        <v>1358</v>
      </c>
      <c r="X62" s="483"/>
      <c r="Y62" s="110">
        <f t="shared" si="0"/>
        <v>14479</v>
      </c>
      <c r="Z62" s="110">
        <v>7393</v>
      </c>
    </row>
    <row r="63" spans="1:27" ht="49.5">
      <c r="A63" s="367">
        <v>62</v>
      </c>
      <c r="B63" s="399" t="s">
        <v>769</v>
      </c>
      <c r="C63" s="369" t="s">
        <v>349</v>
      </c>
      <c r="D63" s="375" t="s">
        <v>265</v>
      </c>
      <c r="E63" s="367" t="s">
        <v>37</v>
      </c>
      <c r="F63" s="368" t="s">
        <v>975</v>
      </c>
      <c r="G63" s="400" t="s">
        <v>597</v>
      </c>
      <c r="H63" s="361" t="s">
        <v>1038</v>
      </c>
      <c r="I63" s="414">
        <v>260363</v>
      </c>
      <c r="J63" s="410">
        <v>2023118</v>
      </c>
      <c r="K63" s="256" t="s">
        <v>131</v>
      </c>
      <c r="L63" s="419"/>
      <c r="M63" s="110">
        <v>0</v>
      </c>
      <c r="N63" s="110">
        <v>0</v>
      </c>
      <c r="O63" s="110">
        <v>7</v>
      </c>
      <c r="P63" s="110">
        <v>3</v>
      </c>
      <c r="Q63" s="110">
        <v>7</v>
      </c>
      <c r="R63" s="110">
        <v>10</v>
      </c>
      <c r="S63" s="110">
        <v>2</v>
      </c>
      <c r="T63" s="110">
        <v>2</v>
      </c>
      <c r="U63" s="468">
        <v>0</v>
      </c>
      <c r="V63" s="110">
        <v>2</v>
      </c>
      <c r="W63" s="110">
        <v>1</v>
      </c>
      <c r="X63" s="110">
        <v>0</v>
      </c>
      <c r="Y63" s="110">
        <f t="shared" si="0"/>
        <v>34</v>
      </c>
      <c r="Z63" s="110">
        <v>2</v>
      </c>
    </row>
    <row r="64" spans="1:27" ht="27.75" customHeight="1">
      <c r="A64" s="367">
        <v>63</v>
      </c>
      <c r="B64" s="399" t="s">
        <v>374</v>
      </c>
      <c r="C64" s="369" t="s">
        <v>696</v>
      </c>
      <c r="D64" s="375" t="s">
        <v>532</v>
      </c>
      <c r="E64" s="367" t="s">
        <v>881</v>
      </c>
      <c r="F64" s="368" t="s">
        <v>639</v>
      </c>
      <c r="G64" s="400" t="s">
        <v>882</v>
      </c>
      <c r="H64" s="361" t="s">
        <v>1038</v>
      </c>
      <c r="I64" s="451"/>
      <c r="J64" s="411"/>
      <c r="K64" s="422"/>
      <c r="L64" s="420" t="s">
        <v>630</v>
      </c>
      <c r="M64" s="110" t="s">
        <v>382</v>
      </c>
      <c r="N64" s="110" t="s">
        <v>382</v>
      </c>
      <c r="O64" s="110" t="s">
        <v>513</v>
      </c>
      <c r="P64" s="110" t="s">
        <v>513</v>
      </c>
      <c r="Q64" s="110" t="s">
        <v>513</v>
      </c>
      <c r="R64" s="405" t="s">
        <v>513</v>
      </c>
      <c r="S64" s="405" t="s">
        <v>513</v>
      </c>
      <c r="T64" s="405" t="s">
        <v>513</v>
      </c>
      <c r="U64" s="469" t="s">
        <v>513</v>
      </c>
      <c r="V64" s="405" t="s">
        <v>513</v>
      </c>
      <c r="W64" s="405" t="s">
        <v>513</v>
      </c>
      <c r="X64" s="405" t="s">
        <v>513</v>
      </c>
      <c r="Y64" s="405" t="s">
        <v>513</v>
      </c>
      <c r="Z64" s="433" t="s">
        <v>326</v>
      </c>
      <c r="AA64" s="110"/>
    </row>
    <row r="65" spans="1:27" ht="15" customHeight="1">
      <c r="A65" s="367">
        <v>64</v>
      </c>
      <c r="B65" s="399" t="s">
        <v>748</v>
      </c>
      <c r="C65" s="369" t="s">
        <v>432</v>
      </c>
      <c r="D65" s="375" t="s">
        <v>532</v>
      </c>
      <c r="E65" s="367" t="s">
        <v>1093</v>
      </c>
      <c r="F65" s="368" t="s">
        <v>664</v>
      </c>
      <c r="G65" s="400" t="s">
        <v>835</v>
      </c>
      <c r="H65" s="361" t="s">
        <v>1038</v>
      </c>
      <c r="I65" s="1357">
        <v>446819</v>
      </c>
      <c r="J65" s="1358" t="s">
        <v>307</v>
      </c>
      <c r="K65" s="1354" t="s">
        <v>308</v>
      </c>
      <c r="L65" s="457" t="s">
        <v>1169</v>
      </c>
      <c r="M65" s="110">
        <v>23</v>
      </c>
      <c r="N65" s="110">
        <v>76</v>
      </c>
      <c r="O65" s="110">
        <v>63</v>
      </c>
      <c r="P65" s="110">
        <v>50</v>
      </c>
      <c r="Q65" s="110">
        <v>63</v>
      </c>
      <c r="R65" s="110">
        <v>46</v>
      </c>
      <c r="S65" s="110">
        <v>160</v>
      </c>
      <c r="T65" s="110">
        <v>27</v>
      </c>
      <c r="U65" s="470">
        <v>63</v>
      </c>
      <c r="V65" s="471">
        <v>47</v>
      </c>
      <c r="W65" s="110">
        <v>58</v>
      </c>
      <c r="X65" s="110">
        <v>124</v>
      </c>
      <c r="Y65" s="110">
        <f t="shared" si="0"/>
        <v>800</v>
      </c>
      <c r="Z65" s="110">
        <v>350</v>
      </c>
    </row>
    <row r="66" spans="1:27" ht="15" customHeight="1">
      <c r="A66" s="367">
        <v>65</v>
      </c>
      <c r="B66" s="368" t="s">
        <v>748</v>
      </c>
      <c r="C66" s="369" t="s">
        <v>429</v>
      </c>
      <c r="D66" s="375" t="s">
        <v>532</v>
      </c>
      <c r="E66" s="367" t="s">
        <v>976</v>
      </c>
      <c r="F66" s="368" t="s">
        <v>665</v>
      </c>
      <c r="G66" s="400" t="s">
        <v>835</v>
      </c>
      <c r="H66" s="361" t="s">
        <v>1038</v>
      </c>
      <c r="I66" s="1357"/>
      <c r="J66" s="1358"/>
      <c r="K66" s="1355"/>
      <c r="L66" s="457" t="s">
        <v>1170</v>
      </c>
      <c r="M66" s="110">
        <v>84</v>
      </c>
      <c r="N66" s="110">
        <v>84</v>
      </c>
      <c r="O66" s="110">
        <v>146</v>
      </c>
      <c r="P66" s="110">
        <v>97</v>
      </c>
      <c r="Q66" s="110">
        <v>165</v>
      </c>
      <c r="R66" s="110">
        <v>45</v>
      </c>
      <c r="S66" s="110">
        <v>86</v>
      </c>
      <c r="T66" s="110">
        <v>90</v>
      </c>
      <c r="U66" s="470">
        <v>59</v>
      </c>
      <c r="V66" s="471">
        <v>116</v>
      </c>
      <c r="W66" s="110">
        <v>61</v>
      </c>
      <c r="X66" s="110">
        <v>66</v>
      </c>
      <c r="Y66" s="110">
        <f t="shared" si="0"/>
        <v>1099</v>
      </c>
      <c r="Z66" s="110">
        <v>430</v>
      </c>
    </row>
    <row r="67" spans="1:27" ht="44.25" customHeight="1">
      <c r="A67" s="367">
        <v>66</v>
      </c>
      <c r="B67" s="399" t="s">
        <v>1212</v>
      </c>
      <c r="C67" s="369" t="s">
        <v>1129</v>
      </c>
      <c r="D67" s="375" t="s">
        <v>266</v>
      </c>
      <c r="E67" s="367" t="s">
        <v>782</v>
      </c>
      <c r="F67" s="372" t="s">
        <v>977</v>
      </c>
      <c r="G67" s="400" t="s">
        <v>718</v>
      </c>
      <c r="H67" s="361" t="s">
        <v>1038</v>
      </c>
      <c r="I67" s="414" t="s">
        <v>1217</v>
      </c>
      <c r="J67" s="414" t="s">
        <v>1218</v>
      </c>
      <c r="K67" s="256" t="s">
        <v>40</v>
      </c>
      <c r="L67" s="459" t="s">
        <v>1215</v>
      </c>
      <c r="M67" s="110">
        <v>93</v>
      </c>
      <c r="N67" s="110">
        <v>64</v>
      </c>
      <c r="O67" s="110">
        <v>75</v>
      </c>
      <c r="P67" s="110">
        <v>93</v>
      </c>
      <c r="Q67" s="110">
        <v>45</v>
      </c>
      <c r="R67" s="110">
        <v>53</v>
      </c>
      <c r="S67" s="110">
        <v>61</v>
      </c>
      <c r="T67" s="110">
        <v>93</v>
      </c>
      <c r="U67" s="468">
        <v>49</v>
      </c>
      <c r="V67" s="110">
        <v>60</v>
      </c>
      <c r="W67" s="110">
        <v>55</v>
      </c>
      <c r="X67" s="110">
        <v>41</v>
      </c>
      <c r="Y67" s="110">
        <f t="shared" ref="Y67:Y84" si="1">SUM(M67:X67)</f>
        <v>782</v>
      </c>
      <c r="Z67" s="110">
        <v>318</v>
      </c>
    </row>
    <row r="68" spans="1:27" ht="45.2" customHeight="1">
      <c r="A68" s="367">
        <v>67</v>
      </c>
      <c r="B68" s="399" t="s">
        <v>1149</v>
      </c>
      <c r="C68" s="369" t="s">
        <v>1129</v>
      </c>
      <c r="D68" s="375" t="s">
        <v>532</v>
      </c>
      <c r="E68" s="367" t="s">
        <v>717</v>
      </c>
      <c r="F68" s="368" t="s">
        <v>602</v>
      </c>
      <c r="G68" s="400" t="s">
        <v>1106</v>
      </c>
      <c r="H68" s="361" t="s">
        <v>1038</v>
      </c>
      <c r="I68" s="414" t="s">
        <v>1219</v>
      </c>
      <c r="J68" s="414" t="s">
        <v>1220</v>
      </c>
      <c r="K68" s="256" t="s">
        <v>41</v>
      </c>
      <c r="L68" s="459" t="s">
        <v>1216</v>
      </c>
      <c r="M68" s="110">
        <v>15</v>
      </c>
      <c r="N68" s="110">
        <v>18</v>
      </c>
      <c r="O68" s="110">
        <v>30</v>
      </c>
      <c r="P68" s="110">
        <v>31</v>
      </c>
      <c r="Q68" s="110">
        <v>7</v>
      </c>
      <c r="R68" s="110">
        <v>8</v>
      </c>
      <c r="S68" s="110">
        <v>12</v>
      </c>
      <c r="T68" s="110">
        <v>8</v>
      </c>
      <c r="U68" s="467">
        <v>8</v>
      </c>
      <c r="V68" s="110">
        <v>15</v>
      </c>
      <c r="W68" s="110">
        <v>8</v>
      </c>
      <c r="X68" s="110">
        <v>0</v>
      </c>
      <c r="Y68" s="110">
        <f t="shared" si="1"/>
        <v>160</v>
      </c>
      <c r="Z68" s="110">
        <v>27</v>
      </c>
    </row>
    <row r="69" spans="1:27" ht="16.5">
      <c r="A69" s="367">
        <v>68</v>
      </c>
      <c r="B69" s="399" t="s">
        <v>769</v>
      </c>
      <c r="C69" s="369" t="s">
        <v>871</v>
      </c>
      <c r="D69" s="375" t="s">
        <v>532</v>
      </c>
      <c r="E69" s="367" t="s">
        <v>402</v>
      </c>
      <c r="F69" s="368" t="s">
        <v>661</v>
      </c>
      <c r="G69" s="400" t="s">
        <v>1113</v>
      </c>
      <c r="H69" s="361" t="s">
        <v>1038</v>
      </c>
      <c r="I69" s="414" t="s">
        <v>1161</v>
      </c>
      <c r="J69" s="410">
        <v>54254468</v>
      </c>
      <c r="K69" s="430" t="s">
        <v>309</v>
      </c>
      <c r="L69" s="429" t="s">
        <v>1160</v>
      </c>
      <c r="M69" s="110">
        <v>27</v>
      </c>
      <c r="N69" s="110">
        <v>21</v>
      </c>
      <c r="O69" s="110">
        <v>25</v>
      </c>
      <c r="P69" s="110">
        <v>12</v>
      </c>
      <c r="Q69" s="110">
        <v>19</v>
      </c>
      <c r="R69" s="110">
        <v>13</v>
      </c>
      <c r="S69" s="110">
        <v>21</v>
      </c>
      <c r="T69" s="110">
        <v>12</v>
      </c>
      <c r="U69" s="468">
        <v>23</v>
      </c>
      <c r="V69" s="110">
        <v>17</v>
      </c>
      <c r="W69" s="110">
        <v>14</v>
      </c>
      <c r="X69" s="110">
        <v>27</v>
      </c>
      <c r="Y69" s="110">
        <f t="shared" si="1"/>
        <v>231</v>
      </c>
      <c r="Z69" s="110">
        <v>104</v>
      </c>
    </row>
    <row r="70" spans="1:27" ht="15" customHeight="1">
      <c r="A70" s="367">
        <v>69</v>
      </c>
      <c r="B70" s="399" t="s">
        <v>769</v>
      </c>
      <c r="C70" s="369" t="s">
        <v>847</v>
      </c>
      <c r="D70" s="375" t="s">
        <v>532</v>
      </c>
      <c r="E70" s="367" t="s">
        <v>691</v>
      </c>
      <c r="F70" s="368" t="s">
        <v>970</v>
      </c>
      <c r="G70" s="400" t="s">
        <v>971</v>
      </c>
      <c r="H70" s="361" t="s">
        <v>1038</v>
      </c>
      <c r="I70" s="1360" t="s">
        <v>2</v>
      </c>
      <c r="J70" s="1353" t="s">
        <v>1236</v>
      </c>
      <c r="K70" s="1350" t="s">
        <v>71</v>
      </c>
      <c r="L70" s="1349" t="s">
        <v>1206</v>
      </c>
      <c r="M70" s="110">
        <v>6</v>
      </c>
      <c r="N70" s="110">
        <v>7</v>
      </c>
      <c r="O70" s="110">
        <v>20</v>
      </c>
      <c r="P70" s="110">
        <v>7</v>
      </c>
      <c r="Q70" s="110">
        <v>7</v>
      </c>
      <c r="R70" s="110">
        <v>0</v>
      </c>
      <c r="S70" s="110">
        <v>0</v>
      </c>
      <c r="T70" s="110">
        <v>0</v>
      </c>
      <c r="U70" s="468">
        <v>1</v>
      </c>
      <c r="V70" s="110">
        <v>0</v>
      </c>
      <c r="W70" s="110">
        <v>1</v>
      </c>
      <c r="X70" s="110">
        <v>1</v>
      </c>
      <c r="Y70" s="110">
        <f t="shared" si="1"/>
        <v>50</v>
      </c>
      <c r="Z70" s="110">
        <v>19</v>
      </c>
    </row>
    <row r="71" spans="1:27" ht="15" customHeight="1">
      <c r="A71" s="367">
        <v>70</v>
      </c>
      <c r="B71" s="399" t="s">
        <v>769</v>
      </c>
      <c r="C71" s="369" t="s">
        <v>876</v>
      </c>
      <c r="D71" s="375" t="s">
        <v>532</v>
      </c>
      <c r="E71" s="367" t="s">
        <v>869</v>
      </c>
      <c r="F71" s="368" t="s">
        <v>92</v>
      </c>
      <c r="G71" s="400" t="s">
        <v>878</v>
      </c>
      <c r="H71" s="361" t="s">
        <v>1038</v>
      </c>
      <c r="I71" s="1363"/>
      <c r="J71" s="1353"/>
      <c r="K71" s="1350"/>
      <c r="L71" s="1349"/>
      <c r="M71" s="110">
        <v>0</v>
      </c>
      <c r="N71" s="110">
        <v>5</v>
      </c>
      <c r="O71" s="110">
        <v>2</v>
      </c>
      <c r="P71" s="110">
        <v>0</v>
      </c>
      <c r="Q71" s="110">
        <v>0</v>
      </c>
      <c r="R71" s="110">
        <v>0</v>
      </c>
      <c r="S71" s="110">
        <v>0</v>
      </c>
      <c r="T71" s="110">
        <v>0</v>
      </c>
      <c r="U71" s="468">
        <v>0</v>
      </c>
      <c r="V71" s="110">
        <v>0</v>
      </c>
      <c r="W71" s="110">
        <v>0</v>
      </c>
      <c r="X71" s="110">
        <v>0</v>
      </c>
      <c r="Y71" s="110">
        <f t="shared" si="1"/>
        <v>7</v>
      </c>
      <c r="Z71" s="110">
        <v>0</v>
      </c>
    </row>
    <row r="72" spans="1:27" ht="15" customHeight="1">
      <c r="A72" s="367">
        <v>71</v>
      </c>
      <c r="B72" s="368" t="s">
        <v>374</v>
      </c>
      <c r="C72" s="369" t="s">
        <v>564</v>
      </c>
      <c r="D72" s="375" t="s">
        <v>532</v>
      </c>
      <c r="E72" s="367" t="s">
        <v>797</v>
      </c>
      <c r="F72" s="372" t="s">
        <v>563</v>
      </c>
      <c r="G72" s="369"/>
      <c r="H72" s="110" t="s">
        <v>1038</v>
      </c>
      <c r="I72" s="1363"/>
      <c r="J72" s="1353"/>
      <c r="K72" s="1350"/>
      <c r="L72" s="1349"/>
      <c r="M72" s="110">
        <v>0</v>
      </c>
      <c r="N72" s="110">
        <v>2</v>
      </c>
      <c r="O72" s="110">
        <v>0</v>
      </c>
      <c r="P72" s="110">
        <v>0</v>
      </c>
      <c r="Q72" s="110">
        <v>0</v>
      </c>
      <c r="R72" s="110">
        <v>2</v>
      </c>
      <c r="S72" s="110">
        <v>0</v>
      </c>
      <c r="T72" s="110">
        <v>0</v>
      </c>
      <c r="U72" s="468">
        <v>0</v>
      </c>
      <c r="V72" s="401">
        <v>1</v>
      </c>
      <c r="W72" s="401">
        <v>0</v>
      </c>
      <c r="X72" s="401">
        <v>0</v>
      </c>
      <c r="Y72" s="110">
        <f t="shared" si="1"/>
        <v>5</v>
      </c>
      <c r="Z72" s="110">
        <v>6</v>
      </c>
    </row>
    <row r="73" spans="1:27" ht="15" customHeight="1">
      <c r="A73" s="367">
        <v>72</v>
      </c>
      <c r="B73" s="399" t="s">
        <v>769</v>
      </c>
      <c r="C73" s="369" t="s">
        <v>871</v>
      </c>
      <c r="D73" s="375" t="s">
        <v>532</v>
      </c>
      <c r="E73" s="367" t="s">
        <v>376</v>
      </c>
      <c r="F73" s="368" t="s">
        <v>579</v>
      </c>
      <c r="G73" s="400" t="s">
        <v>757</v>
      </c>
      <c r="H73" s="361" t="s">
        <v>1038</v>
      </c>
      <c r="I73" s="1363"/>
      <c r="J73" s="1353"/>
      <c r="K73" s="1350"/>
      <c r="L73" s="1349"/>
      <c r="M73" s="110">
        <v>0</v>
      </c>
      <c r="N73" s="110">
        <v>10</v>
      </c>
      <c r="O73" s="110">
        <v>6</v>
      </c>
      <c r="P73" s="110">
        <v>1</v>
      </c>
      <c r="Q73" s="110">
        <v>0</v>
      </c>
      <c r="R73" s="110">
        <v>2</v>
      </c>
      <c r="S73" s="110">
        <v>1</v>
      </c>
      <c r="T73" s="110">
        <v>2</v>
      </c>
      <c r="U73" s="468">
        <v>0</v>
      </c>
      <c r="V73" s="110">
        <v>0</v>
      </c>
      <c r="W73" s="110">
        <v>0</v>
      </c>
      <c r="X73" s="110">
        <v>11</v>
      </c>
      <c r="Y73" s="110">
        <f t="shared" si="1"/>
        <v>33</v>
      </c>
      <c r="Z73" s="110">
        <v>31</v>
      </c>
    </row>
    <row r="74" spans="1:27" ht="28.5">
      <c r="A74" s="367">
        <v>73</v>
      </c>
      <c r="B74" s="399" t="s">
        <v>1056</v>
      </c>
      <c r="C74" s="369" t="s">
        <v>458</v>
      </c>
      <c r="D74" s="375" t="s">
        <v>532</v>
      </c>
      <c r="E74" s="367" t="s">
        <v>742</v>
      </c>
      <c r="F74" s="372" t="s">
        <v>663</v>
      </c>
      <c r="G74" s="400"/>
      <c r="H74" s="361" t="s">
        <v>1038</v>
      </c>
      <c r="I74" s="414"/>
      <c r="J74" s="410"/>
      <c r="K74" s="423"/>
      <c r="L74" s="420" t="s">
        <v>632</v>
      </c>
      <c r="M74" s="110" t="s">
        <v>382</v>
      </c>
      <c r="N74" s="110" t="s">
        <v>382</v>
      </c>
      <c r="O74" s="110" t="s">
        <v>513</v>
      </c>
      <c r="P74" s="110" t="s">
        <v>513</v>
      </c>
      <c r="Q74" s="110" t="s">
        <v>513</v>
      </c>
      <c r="R74" s="405" t="s">
        <v>513</v>
      </c>
      <c r="S74" s="405" t="s">
        <v>513</v>
      </c>
      <c r="T74" s="405" t="s">
        <v>513</v>
      </c>
      <c r="U74" s="469" t="s">
        <v>513</v>
      </c>
      <c r="V74" s="405" t="s">
        <v>513</v>
      </c>
      <c r="W74" s="405" t="s">
        <v>513</v>
      </c>
      <c r="X74" s="405" t="s">
        <v>513</v>
      </c>
      <c r="Y74" s="405" t="s">
        <v>513</v>
      </c>
      <c r="Z74" s="433" t="s">
        <v>326</v>
      </c>
      <c r="AA74" s="110"/>
    </row>
    <row r="75" spans="1:27" ht="49.5">
      <c r="A75" s="367">
        <v>74</v>
      </c>
      <c r="B75" s="368" t="s">
        <v>688</v>
      </c>
      <c r="C75" s="369" t="s">
        <v>753</v>
      </c>
      <c r="D75" s="375" t="s">
        <v>532</v>
      </c>
      <c r="E75" s="367" t="s">
        <v>751</v>
      </c>
      <c r="F75" s="372" t="s">
        <v>95</v>
      </c>
      <c r="G75" s="369"/>
      <c r="H75" s="110" t="s">
        <v>1038</v>
      </c>
      <c r="I75" s="416" t="s">
        <v>42</v>
      </c>
      <c r="J75" s="417" t="s">
        <v>1237</v>
      </c>
      <c r="K75" s="256" t="s">
        <v>47</v>
      </c>
      <c r="L75" s="174" t="s">
        <v>318</v>
      </c>
      <c r="M75" s="110">
        <v>3</v>
      </c>
      <c r="N75" s="110">
        <v>2</v>
      </c>
      <c r="O75" s="110">
        <v>0</v>
      </c>
      <c r="P75" s="110">
        <v>0</v>
      </c>
      <c r="Q75" s="110">
        <v>0</v>
      </c>
      <c r="R75" s="110">
        <v>0</v>
      </c>
      <c r="S75" s="110">
        <v>0</v>
      </c>
      <c r="T75" s="110">
        <v>0</v>
      </c>
      <c r="U75" s="467">
        <v>0</v>
      </c>
      <c r="V75" s="471">
        <v>0</v>
      </c>
      <c r="W75" s="433" t="s">
        <v>1242</v>
      </c>
      <c r="X75" s="483"/>
      <c r="Y75" s="110">
        <f t="shared" si="1"/>
        <v>5</v>
      </c>
      <c r="Z75" s="110">
        <v>5</v>
      </c>
    </row>
    <row r="76" spans="1:27" ht="28.5">
      <c r="A76" s="367">
        <v>75</v>
      </c>
      <c r="B76" s="368" t="s">
        <v>769</v>
      </c>
      <c r="C76" s="369" t="s">
        <v>1051</v>
      </c>
      <c r="D76" s="375" t="s">
        <v>532</v>
      </c>
      <c r="E76" s="367" t="s">
        <v>566</v>
      </c>
      <c r="F76" s="372" t="s">
        <v>559</v>
      </c>
      <c r="G76" s="369"/>
      <c r="H76" s="110" t="s">
        <v>1038</v>
      </c>
      <c r="I76" s="414"/>
      <c r="J76" s="410"/>
      <c r="K76" s="423"/>
      <c r="L76" s="420" t="s">
        <v>283</v>
      </c>
      <c r="M76" s="110" t="s">
        <v>382</v>
      </c>
      <c r="N76" s="110" t="s">
        <v>382</v>
      </c>
      <c r="O76" s="110" t="s">
        <v>513</v>
      </c>
      <c r="P76" s="110" t="s">
        <v>513</v>
      </c>
      <c r="Q76" s="110" t="s">
        <v>513</v>
      </c>
      <c r="R76" s="405" t="s">
        <v>513</v>
      </c>
      <c r="S76" s="405" t="s">
        <v>513</v>
      </c>
      <c r="T76" s="405" t="s">
        <v>513</v>
      </c>
      <c r="U76" s="469" t="s">
        <v>513</v>
      </c>
      <c r="V76" s="405" t="s">
        <v>513</v>
      </c>
      <c r="W76" s="405" t="s">
        <v>513</v>
      </c>
      <c r="X76" s="405" t="s">
        <v>513</v>
      </c>
      <c r="Y76" s="405" t="s">
        <v>513</v>
      </c>
      <c r="Z76" s="433" t="s">
        <v>326</v>
      </c>
      <c r="AA76" s="110"/>
    </row>
    <row r="77" spans="1:27" ht="15" customHeight="1">
      <c r="A77" s="367">
        <v>76</v>
      </c>
      <c r="B77" s="368" t="s">
        <v>1056</v>
      </c>
      <c r="C77" s="369" t="s">
        <v>740</v>
      </c>
      <c r="D77" s="375" t="s">
        <v>532</v>
      </c>
      <c r="E77" s="367" t="s">
        <v>1171</v>
      </c>
      <c r="F77" s="372" t="s">
        <v>562</v>
      </c>
      <c r="G77" s="369"/>
      <c r="H77" s="110" t="s">
        <v>1038</v>
      </c>
      <c r="I77" s="414" t="s">
        <v>54</v>
      </c>
      <c r="J77" s="410" t="s">
        <v>1000</v>
      </c>
      <c r="K77" s="430" t="s">
        <v>619</v>
      </c>
      <c r="L77" s="429" t="s">
        <v>1160</v>
      </c>
      <c r="M77" s="110">
        <v>0</v>
      </c>
      <c r="N77" s="110">
        <v>0</v>
      </c>
      <c r="O77" s="110">
        <v>0</v>
      </c>
      <c r="P77" s="110">
        <v>0</v>
      </c>
      <c r="Q77" s="110">
        <v>0</v>
      </c>
      <c r="R77" s="110">
        <v>0</v>
      </c>
      <c r="S77" s="110">
        <v>0</v>
      </c>
      <c r="T77" s="110">
        <v>0</v>
      </c>
      <c r="U77" s="468">
        <v>0</v>
      </c>
      <c r="V77" s="110">
        <v>0</v>
      </c>
      <c r="W77" s="110">
        <v>0</v>
      </c>
      <c r="X77" s="110">
        <v>0</v>
      </c>
      <c r="Y77" s="110">
        <f t="shared" si="1"/>
        <v>0</v>
      </c>
      <c r="Z77" s="110">
        <v>49</v>
      </c>
    </row>
    <row r="78" spans="1:27" ht="14.25" customHeight="1">
      <c r="A78" s="367">
        <v>77</v>
      </c>
      <c r="B78" s="399" t="s">
        <v>769</v>
      </c>
      <c r="C78" s="369" t="s">
        <v>770</v>
      </c>
      <c r="D78" s="375" t="s">
        <v>532</v>
      </c>
      <c r="E78" s="367" t="s">
        <v>1172</v>
      </c>
      <c r="F78" s="368" t="s">
        <v>628</v>
      </c>
      <c r="G78" s="400" t="s">
        <v>1022</v>
      </c>
      <c r="H78" s="361" t="s">
        <v>535</v>
      </c>
      <c r="I78" s="1360" t="s">
        <v>1234</v>
      </c>
      <c r="J78" s="1356" t="s">
        <v>1235</v>
      </c>
      <c r="K78" s="1350" t="s">
        <v>1233</v>
      </c>
      <c r="L78" s="1352" t="s">
        <v>1224</v>
      </c>
      <c r="M78" s="110">
        <v>6</v>
      </c>
      <c r="N78" s="110">
        <v>9</v>
      </c>
      <c r="O78" s="110">
        <v>11</v>
      </c>
      <c r="P78" s="110">
        <v>14</v>
      </c>
      <c r="Q78" s="110">
        <v>13</v>
      </c>
      <c r="R78" s="110">
        <v>11</v>
      </c>
      <c r="S78" s="110">
        <v>11</v>
      </c>
      <c r="T78" s="110">
        <v>16</v>
      </c>
      <c r="U78" s="467">
        <v>5</v>
      </c>
      <c r="V78" s="110">
        <v>12</v>
      </c>
      <c r="W78" s="110">
        <v>13</v>
      </c>
      <c r="X78" s="110">
        <v>5</v>
      </c>
      <c r="Y78" s="110">
        <f t="shared" si="1"/>
        <v>126</v>
      </c>
      <c r="Z78" s="110">
        <v>93</v>
      </c>
    </row>
    <row r="79" spans="1:27" ht="14.25" customHeight="1">
      <c r="A79" s="367">
        <v>78</v>
      </c>
      <c r="B79" s="399" t="s">
        <v>769</v>
      </c>
      <c r="C79" s="369" t="s">
        <v>456</v>
      </c>
      <c r="D79" s="375" t="s">
        <v>532</v>
      </c>
      <c r="E79" s="367" t="s">
        <v>1173</v>
      </c>
      <c r="F79" s="368" t="s">
        <v>533</v>
      </c>
      <c r="G79" s="400" t="s">
        <v>1022</v>
      </c>
      <c r="H79" s="361" t="s">
        <v>535</v>
      </c>
      <c r="I79" s="1360"/>
      <c r="J79" s="1356"/>
      <c r="K79" s="1350"/>
      <c r="L79" s="1349"/>
      <c r="M79" s="110">
        <v>52</v>
      </c>
      <c r="N79" s="110">
        <v>13</v>
      </c>
      <c r="O79" s="110">
        <v>25</v>
      </c>
      <c r="P79" s="110">
        <v>14</v>
      </c>
      <c r="Q79" s="110">
        <v>10</v>
      </c>
      <c r="R79" s="110">
        <v>18</v>
      </c>
      <c r="S79" s="110">
        <v>0</v>
      </c>
      <c r="T79" s="110">
        <v>7</v>
      </c>
      <c r="U79" s="468">
        <v>5</v>
      </c>
      <c r="V79" s="110">
        <v>3</v>
      </c>
      <c r="W79" s="110">
        <v>18</v>
      </c>
      <c r="X79" s="110">
        <v>8</v>
      </c>
      <c r="Y79" s="110">
        <f t="shared" si="1"/>
        <v>173</v>
      </c>
      <c r="Z79" s="110">
        <v>97</v>
      </c>
    </row>
    <row r="80" spans="1:27" ht="13.35" customHeight="1">
      <c r="A80" s="367">
        <v>79</v>
      </c>
      <c r="B80" s="399" t="s">
        <v>748</v>
      </c>
      <c r="C80" s="369" t="s">
        <v>857</v>
      </c>
      <c r="D80" s="375" t="s">
        <v>532</v>
      </c>
      <c r="E80" s="367" t="s">
        <v>1174</v>
      </c>
      <c r="F80" s="368" t="s">
        <v>1144</v>
      </c>
      <c r="G80" s="400" t="s">
        <v>520</v>
      </c>
      <c r="H80" s="361" t="s">
        <v>535</v>
      </c>
      <c r="I80" s="1360"/>
      <c r="J80" s="1356"/>
      <c r="K80" s="1350"/>
      <c r="L80" s="1349"/>
      <c r="M80" s="110">
        <v>57</v>
      </c>
      <c r="N80" s="110">
        <v>115</v>
      </c>
      <c r="O80" s="110">
        <v>113</v>
      </c>
      <c r="P80" s="110">
        <v>36</v>
      </c>
      <c r="Q80" s="110">
        <v>21</v>
      </c>
      <c r="R80" s="110">
        <v>29</v>
      </c>
      <c r="S80" s="110">
        <v>37</v>
      </c>
      <c r="T80" s="110">
        <v>12</v>
      </c>
      <c r="U80" s="468">
        <v>21</v>
      </c>
      <c r="V80" s="110">
        <v>21</v>
      </c>
      <c r="W80" s="110">
        <v>27</v>
      </c>
      <c r="X80" s="110">
        <v>18</v>
      </c>
      <c r="Y80" s="110">
        <f t="shared" si="1"/>
        <v>507</v>
      </c>
      <c r="Z80" s="110">
        <v>511</v>
      </c>
    </row>
    <row r="81" spans="1:26" ht="28.5">
      <c r="A81" s="367">
        <v>80</v>
      </c>
      <c r="B81" s="399" t="s">
        <v>769</v>
      </c>
      <c r="C81" s="369" t="s">
        <v>857</v>
      </c>
      <c r="D81" s="375" t="s">
        <v>532</v>
      </c>
      <c r="E81" s="367" t="s">
        <v>1117</v>
      </c>
      <c r="F81" s="368" t="s">
        <v>1101</v>
      </c>
      <c r="G81" s="400" t="s">
        <v>1120</v>
      </c>
      <c r="H81" s="361" t="s">
        <v>535</v>
      </c>
      <c r="I81" s="1360"/>
      <c r="J81" s="1356"/>
      <c r="K81" s="1350"/>
      <c r="L81" s="1349"/>
      <c r="M81" s="110">
        <v>13</v>
      </c>
      <c r="N81" s="110">
        <v>17</v>
      </c>
      <c r="O81" s="110">
        <v>4</v>
      </c>
      <c r="P81" s="110">
        <v>16</v>
      </c>
      <c r="Q81" s="110">
        <v>13</v>
      </c>
      <c r="R81" s="110">
        <v>9</v>
      </c>
      <c r="S81" s="110">
        <v>7</v>
      </c>
      <c r="T81" s="110">
        <v>2</v>
      </c>
      <c r="U81" s="467">
        <v>5</v>
      </c>
      <c r="V81" s="110">
        <v>5</v>
      </c>
      <c r="W81" s="110">
        <v>13</v>
      </c>
      <c r="X81" s="110">
        <v>8</v>
      </c>
      <c r="Y81" s="110">
        <f t="shared" si="1"/>
        <v>112</v>
      </c>
      <c r="Z81" s="110">
        <v>614</v>
      </c>
    </row>
    <row r="82" spans="1:26" ht="14.25" customHeight="1">
      <c r="A82" s="367">
        <v>81</v>
      </c>
      <c r="B82" s="399" t="s">
        <v>769</v>
      </c>
      <c r="C82" s="369" t="s">
        <v>791</v>
      </c>
      <c r="D82" s="375" t="s">
        <v>532</v>
      </c>
      <c r="E82" s="367" t="s">
        <v>998</v>
      </c>
      <c r="F82" s="368" t="s">
        <v>482</v>
      </c>
      <c r="G82" s="400" t="s">
        <v>1120</v>
      </c>
      <c r="H82" s="361" t="s">
        <v>599</v>
      </c>
      <c r="I82" s="414"/>
      <c r="J82" s="414"/>
      <c r="K82" s="256"/>
      <c r="L82" s="1359" t="s">
        <v>1153</v>
      </c>
      <c r="M82" s="110">
        <v>7</v>
      </c>
      <c r="N82" s="110">
        <v>60</v>
      </c>
      <c r="O82" s="110">
        <v>4</v>
      </c>
      <c r="P82" s="110">
        <v>4</v>
      </c>
      <c r="Q82" s="110">
        <v>76</v>
      </c>
      <c r="R82" s="110">
        <v>7</v>
      </c>
      <c r="S82" s="110">
        <v>10</v>
      </c>
      <c r="T82" s="110">
        <v>4</v>
      </c>
      <c r="U82" s="468">
        <v>3</v>
      </c>
      <c r="V82" s="110">
        <v>7</v>
      </c>
      <c r="W82" s="110">
        <v>5</v>
      </c>
      <c r="X82" s="110">
        <v>8</v>
      </c>
      <c r="Y82" s="110">
        <f t="shared" si="1"/>
        <v>195</v>
      </c>
      <c r="Z82" s="110">
        <v>0</v>
      </c>
    </row>
    <row r="83" spans="1:26" ht="14.25" customHeight="1">
      <c r="A83" s="367">
        <v>82</v>
      </c>
      <c r="B83" s="399" t="s">
        <v>1076</v>
      </c>
      <c r="C83" s="369" t="s">
        <v>1110</v>
      </c>
      <c r="D83" s="375" t="s">
        <v>532</v>
      </c>
      <c r="E83" s="367" t="s">
        <v>539</v>
      </c>
      <c r="F83" s="368" t="s">
        <v>298</v>
      </c>
      <c r="G83" s="400" t="s">
        <v>1022</v>
      </c>
      <c r="H83" s="361" t="s">
        <v>599</v>
      </c>
      <c r="I83" s="414"/>
      <c r="J83" s="414"/>
      <c r="K83" s="256"/>
      <c r="L83" s="1359"/>
      <c r="M83" s="110">
        <v>59</v>
      </c>
      <c r="N83" s="110">
        <v>75</v>
      </c>
      <c r="O83" s="110">
        <v>67</v>
      </c>
      <c r="P83" s="110">
        <v>163</v>
      </c>
      <c r="Q83" s="110">
        <v>132</v>
      </c>
      <c r="R83" s="110">
        <v>66</v>
      </c>
      <c r="S83" s="110">
        <v>88</v>
      </c>
      <c r="T83" s="110">
        <v>73</v>
      </c>
      <c r="U83" s="468">
        <v>25</v>
      </c>
      <c r="V83" s="110">
        <v>65</v>
      </c>
      <c r="W83" s="110">
        <v>41</v>
      </c>
      <c r="X83" s="110">
        <v>25</v>
      </c>
      <c r="Y83" s="110">
        <f t="shared" si="1"/>
        <v>879</v>
      </c>
      <c r="Z83" s="110">
        <v>0</v>
      </c>
    </row>
    <row r="84" spans="1:26" ht="16.7" customHeight="1">
      <c r="A84" s="367">
        <v>83</v>
      </c>
      <c r="B84" s="399" t="s">
        <v>575</v>
      </c>
      <c r="C84" s="369" t="s">
        <v>810</v>
      </c>
      <c r="D84" s="375" t="s">
        <v>532</v>
      </c>
      <c r="E84" s="367" t="s">
        <v>435</v>
      </c>
      <c r="F84" s="368" t="s">
        <v>500</v>
      </c>
      <c r="G84" s="400" t="s">
        <v>599</v>
      </c>
      <c r="H84" s="361" t="s">
        <v>599</v>
      </c>
      <c r="I84" s="414"/>
      <c r="J84" s="414"/>
      <c r="K84" s="256"/>
      <c r="L84" s="1359"/>
      <c r="M84" s="110">
        <v>36</v>
      </c>
      <c r="N84" s="110">
        <v>67</v>
      </c>
      <c r="O84" s="110">
        <v>18</v>
      </c>
      <c r="P84" s="110">
        <v>88</v>
      </c>
      <c r="Q84" s="110">
        <v>17</v>
      </c>
      <c r="R84" s="110">
        <v>29</v>
      </c>
      <c r="S84" s="110">
        <v>43</v>
      </c>
      <c r="T84" s="110">
        <v>17</v>
      </c>
      <c r="U84" s="467">
        <v>38</v>
      </c>
      <c r="V84" s="110">
        <v>13</v>
      </c>
      <c r="W84" s="110">
        <v>29</v>
      </c>
      <c r="X84" s="110">
        <v>28</v>
      </c>
      <c r="Y84" s="110">
        <f t="shared" si="1"/>
        <v>423</v>
      </c>
      <c r="Z84" s="110">
        <v>159</v>
      </c>
    </row>
    <row r="91" spans="1:26">
      <c r="T91" s="51"/>
      <c r="U91" s="51"/>
    </row>
    <row r="95" spans="1:26">
      <c r="T95" s="51"/>
      <c r="U95" s="51"/>
    </row>
  </sheetData>
  <autoFilter ref="A1:AA84"/>
  <mergeCells count="43">
    <mergeCell ref="I30:I37"/>
    <mergeCell ref="K30:K37"/>
    <mergeCell ref="I44:I47"/>
    <mergeCell ref="L44:L47"/>
    <mergeCell ref="I10:I16"/>
    <mergeCell ref="J10:J16"/>
    <mergeCell ref="K10:K16"/>
    <mergeCell ref="L10:L16"/>
    <mergeCell ref="I23:I29"/>
    <mergeCell ref="J23:J29"/>
    <mergeCell ref="K23:K29"/>
    <mergeCell ref="L30:L37"/>
    <mergeCell ref="J44:J47"/>
    <mergeCell ref="I40:I41"/>
    <mergeCell ref="J40:J41"/>
    <mergeCell ref="K40:K41"/>
    <mergeCell ref="I2:I9"/>
    <mergeCell ref="J2:J9"/>
    <mergeCell ref="K2:K9"/>
    <mergeCell ref="L2:L9"/>
    <mergeCell ref="I17:I22"/>
    <mergeCell ref="J17:J22"/>
    <mergeCell ref="K17:K22"/>
    <mergeCell ref="L17:L22"/>
    <mergeCell ref="I65:I66"/>
    <mergeCell ref="J65:J66"/>
    <mergeCell ref="L82:L84"/>
    <mergeCell ref="I59:I60"/>
    <mergeCell ref="J59:J60"/>
    <mergeCell ref="K59:K60"/>
    <mergeCell ref="L59:L60"/>
    <mergeCell ref="K70:K73"/>
    <mergeCell ref="I70:I73"/>
    <mergeCell ref="I78:I81"/>
    <mergeCell ref="L40:L41"/>
    <mergeCell ref="K44:K47"/>
    <mergeCell ref="J30:J37"/>
    <mergeCell ref="L70:L73"/>
    <mergeCell ref="L78:L81"/>
    <mergeCell ref="J70:J73"/>
    <mergeCell ref="K65:K66"/>
    <mergeCell ref="J78:J81"/>
    <mergeCell ref="K78:K81"/>
  </mergeCells>
  <phoneticPr fontId="11" type="noConversion"/>
  <hyperlinks>
    <hyperlink ref="N1" r:id="rId1" display="http://highwire.stanford.edu/librarians/"/>
    <hyperlink ref="I1" r:id="rId2" display="http://highwire.stanford.edu/librarians/"/>
    <hyperlink ref="K2" r:id="rId3"/>
    <hyperlink ref="K10" r:id="rId4"/>
    <hyperlink ref="K17" r:id="rId5"/>
    <hyperlink ref="K30" r:id="rId6"/>
    <hyperlink ref="K39" r:id="rId7"/>
    <hyperlink ref="K38" r:id="rId8"/>
    <hyperlink ref="K40" r:id="rId9"/>
    <hyperlink ref="K42" r:id="rId10"/>
    <hyperlink ref="K52" r:id="rId11"/>
    <hyperlink ref="K51" r:id="rId12"/>
    <hyperlink ref="K54" r:id="rId13"/>
    <hyperlink ref="K55" r:id="rId14"/>
    <hyperlink ref="K56" r:id="rId15" location="pageview_count"/>
    <hyperlink ref="K57" r:id="rId16"/>
    <hyperlink ref="K63" r:id="rId17"/>
    <hyperlink ref="K62" r:id="rId18"/>
    <hyperlink ref="K61" r:id="rId19"/>
    <hyperlink ref="K58" r:id="rId20"/>
    <hyperlink ref="K68" r:id="rId21"/>
    <hyperlink ref="K67" r:id="rId22"/>
    <hyperlink ref="K75" r:id="rId23"/>
    <hyperlink ref="K44" r:id="rId24"/>
    <hyperlink ref="K59" r:id="rId25"/>
    <hyperlink ref="K23" r:id="rId26"/>
    <hyperlink ref="K78" r:id="rId27"/>
    <hyperlink ref="I78" r:id="rId28"/>
    <hyperlink ref="I38" r:id="rId29"/>
    <hyperlink ref="I44" r:id="rId30"/>
    <hyperlink ref="I55" r:id="rId31"/>
    <hyperlink ref="I57" r:id="rId32"/>
    <hyperlink ref="I59" r:id="rId33"/>
    <hyperlink ref="I62" r:id="rId34"/>
    <hyperlink ref="K53" r:id="rId35"/>
    <hyperlink ref="K50" r:id="rId36"/>
    <hyperlink ref="I50" r:id="rId37"/>
    <hyperlink ref="K65" r:id="rId38"/>
    <hyperlink ref="K69" r:id="rId39"/>
    <hyperlink ref="K77" r:id="rId40"/>
    <hyperlink ref="K70" r:id="rId41"/>
    <hyperlink ref="I70" r:id="rId42"/>
    <hyperlink ref="K43" r:id="rId43"/>
    <hyperlink ref="K48" r:id="rId44"/>
    <hyperlink ref="O1" r:id="rId45" display="zing01@tzuchi.com.tw "/>
  </hyperlinks>
  <pageMargins left="0.75" right="0.75" top="1" bottom="1" header="0.5" footer="0.5"/>
  <pageSetup paperSize="9" orientation="portrait" r:id="rId46"/>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1"/>
  <sheetViews>
    <sheetView workbookViewId="0">
      <selection sqref="A1:E1"/>
    </sheetView>
  </sheetViews>
  <sheetFormatPr defaultRowHeight="16.5"/>
  <cols>
    <col min="1" max="1" width="52.875" customWidth="1"/>
    <col min="2" max="3" width="12.25" bestFit="1" customWidth="1"/>
    <col min="4" max="4" width="13.875" bestFit="1" customWidth="1"/>
    <col min="5" max="5" width="12.25" bestFit="1" customWidth="1"/>
    <col min="6" max="6" width="12.75" style="123" customWidth="1"/>
  </cols>
  <sheetData>
    <row r="1" spans="1:8" ht="25.15" customHeight="1">
      <c r="A1" s="1335" t="s">
        <v>1258</v>
      </c>
      <c r="B1" s="1335"/>
      <c r="C1" s="1335"/>
      <c r="D1" s="1335"/>
      <c r="E1" s="1335"/>
    </row>
    <row r="2" spans="1:8">
      <c r="A2" s="1334" t="s">
        <v>1060</v>
      </c>
      <c r="B2" s="1334"/>
      <c r="C2" s="1334"/>
      <c r="D2" s="1334"/>
      <c r="E2" s="1334"/>
    </row>
    <row r="3" spans="1:8">
      <c r="A3" s="27" t="s">
        <v>1061</v>
      </c>
      <c r="B3" s="23" t="s">
        <v>369</v>
      </c>
      <c r="C3" s="23" t="s">
        <v>499</v>
      </c>
      <c r="D3" s="23" t="s">
        <v>366</v>
      </c>
      <c r="E3" s="23" t="s">
        <v>580</v>
      </c>
    </row>
    <row r="4" spans="1:8">
      <c r="A4" s="24" t="s">
        <v>443</v>
      </c>
      <c r="B4" s="156" t="s">
        <v>382</v>
      </c>
      <c r="C4" s="156" t="s">
        <v>513</v>
      </c>
      <c r="D4" s="480">
        <v>1368</v>
      </c>
      <c r="E4" s="156" t="s">
        <v>513</v>
      </c>
      <c r="F4" s="124" t="s">
        <v>1343</v>
      </c>
    </row>
    <row r="5" spans="1:8">
      <c r="A5" s="24" t="s">
        <v>228</v>
      </c>
      <c r="B5" s="156" t="s">
        <v>513</v>
      </c>
      <c r="C5" s="481">
        <v>11703</v>
      </c>
      <c r="D5" s="480">
        <v>1354</v>
      </c>
      <c r="E5" s="481">
        <v>947</v>
      </c>
      <c r="F5" s="124" t="s">
        <v>1343</v>
      </c>
    </row>
    <row r="6" spans="1:8">
      <c r="A6" s="24" t="s">
        <v>486</v>
      </c>
      <c r="B6" s="508">
        <v>5869</v>
      </c>
      <c r="C6" s="508">
        <v>3075</v>
      </c>
      <c r="D6" s="480">
        <v>2799</v>
      </c>
      <c r="E6" s="480">
        <v>2664</v>
      </c>
      <c r="F6" s="124" t="s">
        <v>1343</v>
      </c>
      <c r="G6" s="349"/>
    </row>
    <row r="7" spans="1:8">
      <c r="A7" s="145" t="s">
        <v>215</v>
      </c>
      <c r="B7" s="480">
        <v>1532</v>
      </c>
      <c r="C7" s="480">
        <v>8274</v>
      </c>
      <c r="D7" s="156" t="s">
        <v>513</v>
      </c>
      <c r="E7" s="156" t="s">
        <v>513</v>
      </c>
      <c r="F7" s="124" t="s">
        <v>1343</v>
      </c>
    </row>
    <row r="8" spans="1:8">
      <c r="A8" s="24" t="s">
        <v>216</v>
      </c>
      <c r="B8" s="156" t="s">
        <v>513</v>
      </c>
      <c r="C8" s="156" t="s">
        <v>513</v>
      </c>
      <c r="D8" s="156" t="s">
        <v>513</v>
      </c>
      <c r="E8" s="480">
        <v>73027</v>
      </c>
      <c r="F8" s="124" t="s">
        <v>1343</v>
      </c>
    </row>
    <row r="9" spans="1:8">
      <c r="A9" s="24" t="s">
        <v>485</v>
      </c>
      <c r="B9" s="156" t="s">
        <v>382</v>
      </c>
      <c r="C9" s="480">
        <v>293</v>
      </c>
      <c r="D9" s="480">
        <v>407</v>
      </c>
      <c r="E9" s="156" t="s">
        <v>382</v>
      </c>
      <c r="F9" s="124" t="s">
        <v>1343</v>
      </c>
    </row>
    <row r="10" spans="1:8">
      <c r="A10" s="24" t="s">
        <v>736</v>
      </c>
      <c r="B10" s="480">
        <v>473</v>
      </c>
      <c r="C10" s="480">
        <v>815</v>
      </c>
      <c r="D10" s="480">
        <v>1521</v>
      </c>
      <c r="E10" s="480">
        <v>1270</v>
      </c>
      <c r="F10" s="127" t="s">
        <v>1343</v>
      </c>
    </row>
    <row r="11" spans="1:8">
      <c r="A11" s="145" t="s">
        <v>209</v>
      </c>
      <c r="B11" s="156" t="s">
        <v>382</v>
      </c>
      <c r="C11" s="480">
        <v>15</v>
      </c>
      <c r="D11" s="156" t="s">
        <v>382</v>
      </c>
      <c r="E11" s="156" t="s">
        <v>382</v>
      </c>
      <c r="F11" s="127" t="s">
        <v>1344</v>
      </c>
    </row>
    <row r="12" spans="1:8">
      <c r="A12" s="24" t="s">
        <v>251</v>
      </c>
      <c r="B12" s="480">
        <v>81</v>
      </c>
      <c r="C12" s="480">
        <v>39</v>
      </c>
      <c r="D12" s="156" t="s">
        <v>382</v>
      </c>
      <c r="E12" s="480">
        <v>762</v>
      </c>
      <c r="F12" s="123" t="s">
        <v>1345</v>
      </c>
    </row>
    <row r="13" spans="1:8">
      <c r="A13" s="128" t="s">
        <v>231</v>
      </c>
      <c r="B13" s="480">
        <v>287</v>
      </c>
      <c r="C13" s="480">
        <v>625</v>
      </c>
      <c r="D13" s="480">
        <v>504</v>
      </c>
      <c r="E13" s="156" t="s">
        <v>382</v>
      </c>
      <c r="F13" s="126" t="s">
        <v>1346</v>
      </c>
      <c r="H13" t="s">
        <v>1266</v>
      </c>
    </row>
    <row r="14" spans="1:8">
      <c r="A14" s="129" t="s">
        <v>232</v>
      </c>
      <c r="B14" s="480">
        <v>65</v>
      </c>
      <c r="C14" s="480">
        <v>87</v>
      </c>
      <c r="D14" s="480">
        <v>45</v>
      </c>
      <c r="E14" s="156" t="s">
        <v>382</v>
      </c>
      <c r="F14" s="126" t="s">
        <v>1347</v>
      </c>
      <c r="H14" t="s">
        <v>1266</v>
      </c>
    </row>
    <row r="15" spans="1:8">
      <c r="A15" s="24" t="s">
        <v>428</v>
      </c>
      <c r="B15" s="156" t="s">
        <v>382</v>
      </c>
      <c r="C15" s="156" t="s">
        <v>382</v>
      </c>
      <c r="D15" s="156" t="s">
        <v>382</v>
      </c>
      <c r="E15" s="480">
        <v>226</v>
      </c>
      <c r="F15" s="125" t="s">
        <v>1348</v>
      </c>
    </row>
    <row r="16" spans="1:8">
      <c r="A16" s="10" t="s">
        <v>229</v>
      </c>
      <c r="B16" s="156" t="s">
        <v>382</v>
      </c>
      <c r="C16" s="480">
        <v>236</v>
      </c>
      <c r="D16" s="156" t="s">
        <v>382</v>
      </c>
      <c r="E16" s="156" t="s">
        <v>382</v>
      </c>
      <c r="F16" s="125" t="s">
        <v>1348</v>
      </c>
    </row>
    <row r="17" spans="1:7">
      <c r="A17" s="24" t="s">
        <v>234</v>
      </c>
      <c r="B17" s="156" t="s">
        <v>382</v>
      </c>
      <c r="C17" s="156" t="s">
        <v>382</v>
      </c>
      <c r="D17" s="156" t="s">
        <v>382</v>
      </c>
      <c r="E17" s="480">
        <v>254</v>
      </c>
      <c r="F17" s="125" t="s">
        <v>1348</v>
      </c>
    </row>
    <row r="18" spans="1:7">
      <c r="A18" s="24" t="s">
        <v>235</v>
      </c>
      <c r="B18" s="156" t="s">
        <v>382</v>
      </c>
      <c r="C18" s="156" t="s">
        <v>382</v>
      </c>
      <c r="D18" s="156" t="s">
        <v>382</v>
      </c>
      <c r="E18" s="480">
        <v>36</v>
      </c>
      <c r="F18" s="125" t="s">
        <v>1348</v>
      </c>
    </row>
    <row r="19" spans="1:7">
      <c r="A19" s="24" t="s">
        <v>1295</v>
      </c>
      <c r="B19" s="480">
        <v>9</v>
      </c>
      <c r="C19" s="480">
        <v>18</v>
      </c>
      <c r="D19" s="156" t="s">
        <v>382</v>
      </c>
      <c r="E19" s="480">
        <v>127</v>
      </c>
      <c r="F19" s="123" t="s">
        <v>1349</v>
      </c>
    </row>
    <row r="20" spans="1:7">
      <c r="A20" s="24" t="s">
        <v>1297</v>
      </c>
      <c r="B20" s="480">
        <v>4</v>
      </c>
      <c r="C20" s="156" t="s">
        <v>382</v>
      </c>
      <c r="D20" s="156" t="s">
        <v>382</v>
      </c>
      <c r="E20" s="480">
        <v>21</v>
      </c>
      <c r="F20" s="123" t="s">
        <v>1349</v>
      </c>
    </row>
    <row r="22" spans="1:7">
      <c r="A22" s="1334" t="s">
        <v>487</v>
      </c>
      <c r="B22" s="1334"/>
      <c r="C22" s="1334"/>
      <c r="D22" s="1334"/>
      <c r="E22" s="1334"/>
    </row>
    <row r="23" spans="1:7">
      <c r="A23" s="27" t="s">
        <v>1061</v>
      </c>
      <c r="B23" s="23" t="s">
        <v>369</v>
      </c>
      <c r="C23" s="23" t="s">
        <v>499</v>
      </c>
      <c r="D23" s="23" t="s">
        <v>366</v>
      </c>
      <c r="E23" s="23" t="s">
        <v>580</v>
      </c>
    </row>
    <row r="24" spans="1:7">
      <c r="A24" s="24" t="s">
        <v>443</v>
      </c>
      <c r="B24" s="156" t="s">
        <v>382</v>
      </c>
      <c r="C24" s="156" t="s">
        <v>513</v>
      </c>
      <c r="D24" s="480">
        <v>1110</v>
      </c>
      <c r="E24" s="156" t="s">
        <v>513</v>
      </c>
      <c r="F24" s="124" t="s">
        <v>1343</v>
      </c>
    </row>
    <row r="25" spans="1:7">
      <c r="A25" s="24" t="s">
        <v>228</v>
      </c>
      <c r="B25" s="156" t="s">
        <v>513</v>
      </c>
      <c r="C25" s="481">
        <v>11229</v>
      </c>
      <c r="D25" s="480">
        <v>1446</v>
      </c>
      <c r="E25" s="481">
        <v>1185</v>
      </c>
      <c r="F25" s="124" t="s">
        <v>1343</v>
      </c>
    </row>
    <row r="26" spans="1:7">
      <c r="A26" s="24" t="s">
        <v>486</v>
      </c>
      <c r="B26" s="508">
        <v>5869</v>
      </c>
      <c r="C26" s="508">
        <v>3075</v>
      </c>
      <c r="D26" s="480">
        <v>2223</v>
      </c>
      <c r="E26" s="480">
        <v>1887</v>
      </c>
      <c r="F26" s="124" t="s">
        <v>1343</v>
      </c>
      <c r="G26" s="349"/>
    </row>
    <row r="27" spans="1:7">
      <c r="A27" s="145" t="s">
        <v>215</v>
      </c>
      <c r="B27" s="480">
        <v>1516</v>
      </c>
      <c r="C27" s="480">
        <v>7807</v>
      </c>
      <c r="D27" s="156" t="s">
        <v>513</v>
      </c>
      <c r="E27" s="156" t="s">
        <v>513</v>
      </c>
      <c r="F27" s="124" t="s">
        <v>1343</v>
      </c>
    </row>
    <row r="28" spans="1:7">
      <c r="A28" s="24" t="s">
        <v>216</v>
      </c>
      <c r="B28" s="156" t="s">
        <v>513</v>
      </c>
      <c r="C28" s="156" t="s">
        <v>513</v>
      </c>
      <c r="D28" s="156" t="s">
        <v>513</v>
      </c>
      <c r="E28" s="480">
        <v>49018</v>
      </c>
      <c r="F28" s="124" t="s">
        <v>1343</v>
      </c>
    </row>
    <row r="29" spans="1:7">
      <c r="A29" s="24" t="s">
        <v>485</v>
      </c>
      <c r="B29" s="156" t="s">
        <v>382</v>
      </c>
      <c r="C29" s="480">
        <v>223</v>
      </c>
      <c r="D29" s="480">
        <v>194</v>
      </c>
      <c r="E29" s="156" t="s">
        <v>382</v>
      </c>
      <c r="F29" s="124" t="s">
        <v>1343</v>
      </c>
    </row>
    <row r="30" spans="1:7">
      <c r="A30" s="24" t="s">
        <v>736</v>
      </c>
      <c r="B30" s="480">
        <v>190</v>
      </c>
      <c r="C30" s="480">
        <v>994</v>
      </c>
      <c r="D30" s="480">
        <v>786</v>
      </c>
      <c r="E30" s="480">
        <v>889</v>
      </c>
      <c r="F30" s="127" t="s">
        <v>1343</v>
      </c>
    </row>
    <row r="31" spans="1:7">
      <c r="A31" s="145" t="s">
        <v>209</v>
      </c>
      <c r="B31" s="156" t="s">
        <v>382</v>
      </c>
      <c r="C31" s="480">
        <v>5</v>
      </c>
      <c r="D31" s="156" t="s">
        <v>382</v>
      </c>
      <c r="E31" s="156" t="s">
        <v>382</v>
      </c>
      <c r="F31" s="127" t="s">
        <v>1344</v>
      </c>
    </row>
    <row r="32" spans="1:7">
      <c r="A32" s="24" t="s">
        <v>251</v>
      </c>
      <c r="B32" s="480">
        <v>12</v>
      </c>
      <c r="C32" s="480">
        <v>0</v>
      </c>
      <c r="D32" s="156" t="s">
        <v>382</v>
      </c>
      <c r="E32" s="480">
        <v>619</v>
      </c>
      <c r="F32" s="123" t="s">
        <v>1345</v>
      </c>
    </row>
    <row r="33" spans="1:7">
      <c r="A33" s="128" t="s">
        <v>231</v>
      </c>
      <c r="B33" s="480">
        <v>203</v>
      </c>
      <c r="C33" s="480">
        <v>390</v>
      </c>
      <c r="D33" s="480">
        <v>1281</v>
      </c>
      <c r="E33" s="156" t="s">
        <v>382</v>
      </c>
      <c r="F33" s="126" t="s">
        <v>1346</v>
      </c>
    </row>
    <row r="34" spans="1:7">
      <c r="A34" s="129" t="s">
        <v>232</v>
      </c>
      <c r="B34" s="480">
        <v>83</v>
      </c>
      <c r="C34" s="480">
        <v>129</v>
      </c>
      <c r="D34" s="480">
        <v>131</v>
      </c>
      <c r="E34" s="156" t="s">
        <v>382</v>
      </c>
      <c r="F34" s="126" t="s">
        <v>1347</v>
      </c>
    </row>
    <row r="35" spans="1:7">
      <c r="A35" s="24" t="s">
        <v>428</v>
      </c>
      <c r="B35" s="156" t="s">
        <v>382</v>
      </c>
      <c r="C35" s="156" t="s">
        <v>382</v>
      </c>
      <c r="D35" s="156" t="s">
        <v>382</v>
      </c>
      <c r="E35" s="480">
        <v>249</v>
      </c>
      <c r="F35" s="125" t="s">
        <v>1348</v>
      </c>
    </row>
    <row r="36" spans="1:7">
      <c r="A36" s="10" t="s">
        <v>229</v>
      </c>
      <c r="B36" s="156" t="s">
        <v>382</v>
      </c>
      <c r="C36" s="480">
        <v>316</v>
      </c>
      <c r="D36" s="156" t="s">
        <v>382</v>
      </c>
      <c r="E36" s="156" t="s">
        <v>382</v>
      </c>
      <c r="F36" s="125" t="s">
        <v>1348</v>
      </c>
    </row>
    <row r="37" spans="1:7">
      <c r="A37" s="24" t="s">
        <v>234</v>
      </c>
      <c r="B37" s="156" t="s">
        <v>382</v>
      </c>
      <c r="C37" s="156" t="s">
        <v>382</v>
      </c>
      <c r="D37" s="156" t="s">
        <v>382</v>
      </c>
      <c r="E37" s="480">
        <v>70</v>
      </c>
      <c r="F37" s="125" t="s">
        <v>1348</v>
      </c>
    </row>
    <row r="38" spans="1:7">
      <c r="A38" s="24" t="s">
        <v>235</v>
      </c>
      <c r="B38" s="156" t="s">
        <v>382</v>
      </c>
      <c r="C38" s="156" t="s">
        <v>382</v>
      </c>
      <c r="D38" s="156" t="s">
        <v>382</v>
      </c>
      <c r="E38" s="480">
        <v>6</v>
      </c>
      <c r="F38" s="125" t="s">
        <v>1348</v>
      </c>
    </row>
    <row r="39" spans="1:7">
      <c r="A39" s="24" t="s">
        <v>1295</v>
      </c>
      <c r="B39" s="480">
        <v>28</v>
      </c>
      <c r="C39" s="480">
        <v>35</v>
      </c>
      <c r="D39" s="156" t="s">
        <v>382</v>
      </c>
      <c r="E39" s="480">
        <v>415</v>
      </c>
      <c r="F39" s="123" t="s">
        <v>1349</v>
      </c>
    </row>
    <row r="40" spans="1:7">
      <c r="A40" s="24" t="s">
        <v>1297</v>
      </c>
      <c r="B40" s="480">
        <v>3</v>
      </c>
      <c r="C40" s="156" t="s">
        <v>382</v>
      </c>
      <c r="D40" s="156" t="s">
        <v>382</v>
      </c>
      <c r="E40" s="480">
        <v>37</v>
      </c>
      <c r="F40" s="123" t="s">
        <v>1349</v>
      </c>
    </row>
    <row r="41" spans="1:7">
      <c r="A41" s="54"/>
      <c r="B41" s="357"/>
      <c r="C41" s="357"/>
      <c r="D41" s="357"/>
      <c r="E41" s="74"/>
    </row>
    <row r="42" spans="1:7">
      <c r="A42" s="1334" t="s">
        <v>488</v>
      </c>
      <c r="B42" s="1334"/>
      <c r="C42" s="1334"/>
      <c r="D42" s="1334"/>
      <c r="E42" s="1334"/>
    </row>
    <row r="43" spans="1:7">
      <c r="A43" s="27" t="s">
        <v>1061</v>
      </c>
      <c r="B43" s="23" t="s">
        <v>369</v>
      </c>
      <c r="C43" s="23" t="s">
        <v>499</v>
      </c>
      <c r="D43" s="23" t="s">
        <v>366</v>
      </c>
      <c r="E43" s="23" t="s">
        <v>580</v>
      </c>
    </row>
    <row r="44" spans="1:7">
      <c r="A44" s="24" t="s">
        <v>443</v>
      </c>
      <c r="B44" s="156" t="s">
        <v>382</v>
      </c>
      <c r="C44" s="156" t="s">
        <v>513</v>
      </c>
      <c r="D44" s="480">
        <v>1785</v>
      </c>
      <c r="E44" s="156" t="s">
        <v>513</v>
      </c>
      <c r="F44" s="124" t="s">
        <v>1343</v>
      </c>
    </row>
    <row r="45" spans="1:7">
      <c r="A45" s="24" t="s">
        <v>228</v>
      </c>
      <c r="B45" s="156" t="s">
        <v>513</v>
      </c>
      <c r="C45" s="481">
        <v>14522</v>
      </c>
      <c r="D45" s="480">
        <v>1195</v>
      </c>
      <c r="E45" s="481">
        <v>1830</v>
      </c>
      <c r="F45" s="124" t="s">
        <v>1343</v>
      </c>
    </row>
    <row r="46" spans="1:7">
      <c r="A46" s="24" t="s">
        <v>486</v>
      </c>
      <c r="B46" s="508">
        <v>5869</v>
      </c>
      <c r="C46" s="508">
        <v>3075</v>
      </c>
      <c r="D46" s="480">
        <v>2018</v>
      </c>
      <c r="E46" s="480">
        <v>3047</v>
      </c>
      <c r="F46" s="124" t="s">
        <v>1343</v>
      </c>
      <c r="G46" s="349"/>
    </row>
    <row r="47" spans="1:7">
      <c r="A47" s="145" t="s">
        <v>215</v>
      </c>
      <c r="B47" s="480">
        <v>1521</v>
      </c>
      <c r="C47" s="480">
        <v>7990</v>
      </c>
      <c r="D47" s="156" t="s">
        <v>513</v>
      </c>
      <c r="E47" s="156" t="s">
        <v>513</v>
      </c>
      <c r="F47" s="124" t="s">
        <v>1343</v>
      </c>
    </row>
    <row r="48" spans="1:7">
      <c r="A48" s="24" t="s">
        <v>216</v>
      </c>
      <c r="B48" s="156" t="s">
        <v>513</v>
      </c>
      <c r="C48" s="156" t="s">
        <v>513</v>
      </c>
      <c r="D48" s="156" t="s">
        <v>513</v>
      </c>
      <c r="E48" s="480">
        <v>74404</v>
      </c>
      <c r="F48" s="124" t="s">
        <v>1343</v>
      </c>
    </row>
    <row r="49" spans="1:6">
      <c r="A49" s="24" t="s">
        <v>485</v>
      </c>
      <c r="B49" s="156" t="s">
        <v>382</v>
      </c>
      <c r="C49" s="480">
        <v>745</v>
      </c>
      <c r="D49" s="480">
        <v>821</v>
      </c>
      <c r="E49" s="156" t="s">
        <v>382</v>
      </c>
      <c r="F49" s="124" t="s">
        <v>1343</v>
      </c>
    </row>
    <row r="50" spans="1:6">
      <c r="A50" s="24" t="s">
        <v>736</v>
      </c>
      <c r="B50" s="480">
        <v>487</v>
      </c>
      <c r="C50" s="480">
        <v>916</v>
      </c>
      <c r="D50" s="480">
        <v>1682</v>
      </c>
      <c r="E50" s="480">
        <v>2006</v>
      </c>
      <c r="F50" s="127" t="s">
        <v>1343</v>
      </c>
    </row>
    <row r="51" spans="1:6">
      <c r="A51" s="145" t="s">
        <v>209</v>
      </c>
      <c r="B51" s="156" t="s">
        <v>382</v>
      </c>
      <c r="C51" s="480">
        <v>55</v>
      </c>
      <c r="D51" s="156" t="s">
        <v>382</v>
      </c>
      <c r="E51" s="156" t="s">
        <v>382</v>
      </c>
      <c r="F51" s="127" t="s">
        <v>1344</v>
      </c>
    </row>
    <row r="52" spans="1:6">
      <c r="A52" s="24" t="s">
        <v>251</v>
      </c>
      <c r="B52" s="480">
        <v>50</v>
      </c>
      <c r="C52" s="480">
        <v>50</v>
      </c>
      <c r="D52" s="156" t="s">
        <v>382</v>
      </c>
      <c r="E52" s="480">
        <v>641</v>
      </c>
      <c r="F52" s="123" t="s">
        <v>1345</v>
      </c>
    </row>
    <row r="53" spans="1:6">
      <c r="A53" s="128" t="s">
        <v>231</v>
      </c>
      <c r="B53" s="480">
        <v>303</v>
      </c>
      <c r="C53" s="480">
        <v>1141</v>
      </c>
      <c r="D53" s="480">
        <v>1647</v>
      </c>
      <c r="E53" s="156" t="s">
        <v>382</v>
      </c>
      <c r="F53" s="126" t="s">
        <v>1346</v>
      </c>
    </row>
    <row r="54" spans="1:6">
      <c r="A54" s="129" t="s">
        <v>232</v>
      </c>
      <c r="B54" s="480">
        <v>74</v>
      </c>
      <c r="C54" s="480">
        <v>168</v>
      </c>
      <c r="D54" s="480">
        <v>180</v>
      </c>
      <c r="E54" s="156" t="s">
        <v>382</v>
      </c>
      <c r="F54" s="126" t="s">
        <v>1347</v>
      </c>
    </row>
    <row r="55" spans="1:6">
      <c r="A55" s="24" t="s">
        <v>428</v>
      </c>
      <c r="B55" s="156" t="s">
        <v>382</v>
      </c>
      <c r="C55" s="156" t="s">
        <v>382</v>
      </c>
      <c r="D55" s="156" t="s">
        <v>382</v>
      </c>
      <c r="E55" s="480">
        <v>373</v>
      </c>
      <c r="F55" s="125" t="s">
        <v>1348</v>
      </c>
    </row>
    <row r="56" spans="1:6">
      <c r="A56" s="10" t="s">
        <v>229</v>
      </c>
      <c r="B56" s="156" t="s">
        <v>382</v>
      </c>
      <c r="C56" s="480">
        <v>275</v>
      </c>
      <c r="D56" s="156" t="s">
        <v>382</v>
      </c>
      <c r="E56" s="156" t="s">
        <v>382</v>
      </c>
      <c r="F56" s="125" t="s">
        <v>1348</v>
      </c>
    </row>
    <row r="57" spans="1:6">
      <c r="A57" s="24" t="s">
        <v>234</v>
      </c>
      <c r="B57" s="156" t="s">
        <v>382</v>
      </c>
      <c r="C57" s="156" t="s">
        <v>382</v>
      </c>
      <c r="D57" s="156" t="s">
        <v>382</v>
      </c>
      <c r="E57" s="480">
        <v>58</v>
      </c>
      <c r="F57" s="125" t="s">
        <v>1348</v>
      </c>
    </row>
    <row r="58" spans="1:6">
      <c r="A58" s="24" t="s">
        <v>235</v>
      </c>
      <c r="B58" s="156" t="s">
        <v>382</v>
      </c>
      <c r="C58" s="156" t="s">
        <v>382</v>
      </c>
      <c r="D58" s="156" t="s">
        <v>382</v>
      </c>
      <c r="E58" s="480">
        <v>15</v>
      </c>
      <c r="F58" s="125" t="s">
        <v>1348</v>
      </c>
    </row>
    <row r="59" spans="1:6">
      <c r="A59" s="24" t="s">
        <v>1295</v>
      </c>
      <c r="B59" s="480">
        <v>14</v>
      </c>
      <c r="C59" s="480">
        <v>22</v>
      </c>
      <c r="D59" s="156" t="s">
        <v>382</v>
      </c>
      <c r="E59" s="480">
        <v>182</v>
      </c>
      <c r="F59" s="123" t="s">
        <v>1349</v>
      </c>
    </row>
    <row r="60" spans="1:6">
      <c r="A60" s="24" t="s">
        <v>1297</v>
      </c>
      <c r="B60" s="480">
        <v>5</v>
      </c>
      <c r="C60" s="156" t="s">
        <v>382</v>
      </c>
      <c r="D60" s="156" t="s">
        <v>382</v>
      </c>
      <c r="E60" s="480">
        <v>26</v>
      </c>
      <c r="F60" s="123" t="s">
        <v>1349</v>
      </c>
    </row>
    <row r="61" spans="1:6">
      <c r="A61" s="54"/>
      <c r="B61" s="357"/>
      <c r="C61" s="357"/>
      <c r="D61" s="357"/>
      <c r="E61" s="74"/>
    </row>
    <row r="62" spans="1:6">
      <c r="A62" s="1334" t="s">
        <v>489</v>
      </c>
      <c r="B62" s="1334"/>
      <c r="C62" s="1334"/>
      <c r="D62" s="1334"/>
      <c r="E62" s="1334"/>
    </row>
    <row r="63" spans="1:6">
      <c r="A63" s="27" t="s">
        <v>1061</v>
      </c>
      <c r="B63" s="23" t="s">
        <v>369</v>
      </c>
      <c r="C63" s="23" t="s">
        <v>499</v>
      </c>
      <c r="D63" s="23" t="s">
        <v>366</v>
      </c>
      <c r="E63" s="23" t="s">
        <v>580</v>
      </c>
    </row>
    <row r="64" spans="1:6">
      <c r="A64" s="24" t="s">
        <v>443</v>
      </c>
      <c r="B64" s="156" t="s">
        <v>382</v>
      </c>
      <c r="C64" s="156" t="s">
        <v>513</v>
      </c>
      <c r="D64" s="480">
        <v>925</v>
      </c>
      <c r="E64" s="156" t="s">
        <v>513</v>
      </c>
      <c r="F64" s="124" t="s">
        <v>1343</v>
      </c>
    </row>
    <row r="65" spans="1:7">
      <c r="A65" s="24" t="s">
        <v>228</v>
      </c>
      <c r="B65" s="156" t="s">
        <v>513</v>
      </c>
      <c r="C65" s="481">
        <v>12176</v>
      </c>
      <c r="D65" s="480">
        <v>1491</v>
      </c>
      <c r="E65" s="481">
        <v>1134</v>
      </c>
      <c r="F65" s="124" t="s">
        <v>1343</v>
      </c>
    </row>
    <row r="66" spans="1:7">
      <c r="A66" s="24" t="s">
        <v>486</v>
      </c>
      <c r="B66" s="508">
        <v>5869</v>
      </c>
      <c r="C66" s="508">
        <v>3075</v>
      </c>
      <c r="D66" s="480">
        <v>2448</v>
      </c>
      <c r="E66" s="480">
        <v>3588</v>
      </c>
      <c r="F66" s="124" t="s">
        <v>1343</v>
      </c>
      <c r="G66" s="349"/>
    </row>
    <row r="67" spans="1:7">
      <c r="A67" s="145" t="s">
        <v>215</v>
      </c>
      <c r="B67" s="480">
        <v>1623</v>
      </c>
      <c r="C67" s="480">
        <v>8722</v>
      </c>
      <c r="D67" s="156" t="s">
        <v>513</v>
      </c>
      <c r="E67" s="156" t="s">
        <v>513</v>
      </c>
      <c r="F67" s="124" t="s">
        <v>1343</v>
      </c>
    </row>
    <row r="68" spans="1:7">
      <c r="A68" s="24" t="s">
        <v>216</v>
      </c>
      <c r="B68" s="156" t="s">
        <v>513</v>
      </c>
      <c r="C68" s="156" t="s">
        <v>513</v>
      </c>
      <c r="D68" s="156" t="s">
        <v>513</v>
      </c>
      <c r="E68" s="480">
        <v>73980</v>
      </c>
      <c r="F68" s="124" t="s">
        <v>1343</v>
      </c>
    </row>
    <row r="69" spans="1:7">
      <c r="A69" s="24" t="s">
        <v>485</v>
      </c>
      <c r="B69" s="156" t="s">
        <v>382</v>
      </c>
      <c r="C69" s="480">
        <v>468</v>
      </c>
      <c r="D69" s="480">
        <v>448</v>
      </c>
      <c r="E69" s="156" t="s">
        <v>382</v>
      </c>
      <c r="F69" s="124" t="s">
        <v>1343</v>
      </c>
    </row>
    <row r="70" spans="1:7">
      <c r="A70" s="24" t="s">
        <v>736</v>
      </c>
      <c r="B70" s="480">
        <v>201</v>
      </c>
      <c r="C70" s="480">
        <v>313</v>
      </c>
      <c r="D70" s="480">
        <v>209</v>
      </c>
      <c r="E70" s="480">
        <v>255</v>
      </c>
      <c r="F70" s="127" t="s">
        <v>1343</v>
      </c>
    </row>
    <row r="71" spans="1:7">
      <c r="A71" s="145" t="s">
        <v>209</v>
      </c>
      <c r="B71" s="156" t="s">
        <v>382</v>
      </c>
      <c r="C71" s="480">
        <v>81</v>
      </c>
      <c r="D71" s="156" t="s">
        <v>382</v>
      </c>
      <c r="E71" s="156" t="s">
        <v>382</v>
      </c>
      <c r="F71" s="127" t="s">
        <v>1344</v>
      </c>
    </row>
    <row r="72" spans="1:7">
      <c r="A72" s="24" t="s">
        <v>251</v>
      </c>
      <c r="B72" s="480">
        <v>41</v>
      </c>
      <c r="C72" s="480">
        <v>50</v>
      </c>
      <c r="D72" s="156" t="s">
        <v>382</v>
      </c>
      <c r="E72" s="480">
        <v>633</v>
      </c>
      <c r="F72" s="123" t="s">
        <v>1345</v>
      </c>
    </row>
    <row r="73" spans="1:7">
      <c r="A73" s="128" t="s">
        <v>231</v>
      </c>
      <c r="B73" s="480">
        <v>196</v>
      </c>
      <c r="C73" s="480">
        <v>631</v>
      </c>
      <c r="D73" s="480">
        <v>237</v>
      </c>
      <c r="E73" s="480">
        <v>344</v>
      </c>
      <c r="F73" s="126" t="s">
        <v>1346</v>
      </c>
    </row>
    <row r="74" spans="1:7">
      <c r="A74" s="129" t="s">
        <v>232</v>
      </c>
      <c r="B74" s="480">
        <v>73</v>
      </c>
      <c r="C74" s="480">
        <v>111</v>
      </c>
      <c r="D74" s="480">
        <v>126</v>
      </c>
      <c r="E74" s="480">
        <v>46</v>
      </c>
      <c r="F74" s="126" t="s">
        <v>1347</v>
      </c>
    </row>
    <row r="75" spans="1:7">
      <c r="A75" s="24" t="s">
        <v>428</v>
      </c>
      <c r="B75" s="156" t="s">
        <v>382</v>
      </c>
      <c r="C75" s="156" t="s">
        <v>382</v>
      </c>
      <c r="D75" s="156" t="s">
        <v>382</v>
      </c>
      <c r="E75" s="480">
        <v>458</v>
      </c>
      <c r="F75" s="125" t="s">
        <v>1348</v>
      </c>
    </row>
    <row r="76" spans="1:7">
      <c r="A76" s="10" t="s">
        <v>229</v>
      </c>
      <c r="B76" s="156" t="s">
        <v>382</v>
      </c>
      <c r="C76" s="480">
        <v>365</v>
      </c>
      <c r="D76" s="156" t="s">
        <v>382</v>
      </c>
      <c r="E76" s="156" t="s">
        <v>382</v>
      </c>
      <c r="F76" s="125" t="s">
        <v>1348</v>
      </c>
    </row>
    <row r="77" spans="1:7">
      <c r="A77" s="24" t="s">
        <v>234</v>
      </c>
      <c r="B77" s="156" t="s">
        <v>382</v>
      </c>
      <c r="C77" s="156" t="s">
        <v>382</v>
      </c>
      <c r="D77" s="156" t="s">
        <v>382</v>
      </c>
      <c r="E77" s="480">
        <v>16</v>
      </c>
      <c r="F77" s="125" t="s">
        <v>1348</v>
      </c>
    </row>
    <row r="78" spans="1:7">
      <c r="A78" s="24" t="s">
        <v>235</v>
      </c>
      <c r="B78" s="156" t="s">
        <v>382</v>
      </c>
      <c r="C78" s="156" t="s">
        <v>382</v>
      </c>
      <c r="D78" s="156" t="s">
        <v>382</v>
      </c>
      <c r="E78" s="480">
        <v>15</v>
      </c>
      <c r="F78" s="125" t="s">
        <v>1348</v>
      </c>
    </row>
    <row r="79" spans="1:7">
      <c r="A79" s="24" t="s">
        <v>1295</v>
      </c>
      <c r="B79" s="480">
        <v>15</v>
      </c>
      <c r="C79" s="480">
        <v>15</v>
      </c>
      <c r="D79" s="156" t="s">
        <v>382</v>
      </c>
      <c r="E79" s="480">
        <v>189</v>
      </c>
      <c r="F79" s="123" t="s">
        <v>1349</v>
      </c>
    </row>
    <row r="80" spans="1:7">
      <c r="A80" s="24" t="s">
        <v>1297</v>
      </c>
      <c r="B80" s="480">
        <v>3</v>
      </c>
      <c r="C80" s="156" t="s">
        <v>382</v>
      </c>
      <c r="D80" s="156" t="s">
        <v>382</v>
      </c>
      <c r="E80" s="480">
        <v>35</v>
      </c>
      <c r="F80" s="123" t="s">
        <v>1349</v>
      </c>
    </row>
    <row r="81" spans="1:7">
      <c r="A81" s="54"/>
      <c r="B81" s="357"/>
      <c r="C81" s="357"/>
      <c r="D81" s="357"/>
      <c r="E81" s="74"/>
    </row>
    <row r="82" spans="1:7">
      <c r="A82" s="1334" t="s">
        <v>490</v>
      </c>
      <c r="B82" s="1334"/>
      <c r="C82" s="1334"/>
      <c r="D82" s="1334"/>
      <c r="E82" s="1334"/>
    </row>
    <row r="83" spans="1:7">
      <c r="A83" s="27" t="s">
        <v>1061</v>
      </c>
      <c r="B83" s="23" t="s">
        <v>369</v>
      </c>
      <c r="C83" s="23" t="s">
        <v>499</v>
      </c>
      <c r="D83" s="23" t="s">
        <v>366</v>
      </c>
      <c r="E83" s="23" t="s">
        <v>580</v>
      </c>
    </row>
    <row r="84" spans="1:7">
      <c r="A84" s="24" t="s">
        <v>443</v>
      </c>
      <c r="B84" s="156" t="s">
        <v>1342</v>
      </c>
      <c r="C84" s="156" t="s">
        <v>513</v>
      </c>
      <c r="D84" s="480">
        <v>1124</v>
      </c>
      <c r="E84" s="156" t="s">
        <v>513</v>
      </c>
      <c r="F84" s="124" t="s">
        <v>1343</v>
      </c>
    </row>
    <row r="85" spans="1:7">
      <c r="A85" s="24" t="s">
        <v>228</v>
      </c>
      <c r="B85" s="156" t="s">
        <v>513</v>
      </c>
      <c r="C85" s="480">
        <v>12878</v>
      </c>
      <c r="D85" s="480">
        <v>1265</v>
      </c>
      <c r="E85" s="480">
        <v>1615</v>
      </c>
      <c r="F85" s="124" t="s">
        <v>1343</v>
      </c>
    </row>
    <row r="86" spans="1:7">
      <c r="A86" s="24" t="s">
        <v>486</v>
      </c>
      <c r="B86" s="508">
        <v>5869</v>
      </c>
      <c r="C86" s="508">
        <v>3075</v>
      </c>
      <c r="D86" s="480">
        <v>2612</v>
      </c>
      <c r="E86" s="480">
        <v>3972</v>
      </c>
      <c r="F86" s="124" t="s">
        <v>1343</v>
      </c>
      <c r="G86" s="349"/>
    </row>
    <row r="87" spans="1:7">
      <c r="A87" s="145" t="s">
        <v>215</v>
      </c>
      <c r="B87" s="480">
        <v>1535</v>
      </c>
      <c r="C87" s="480">
        <v>9663</v>
      </c>
      <c r="D87" s="156" t="s">
        <v>513</v>
      </c>
      <c r="E87" s="156" t="s">
        <v>513</v>
      </c>
      <c r="F87" s="124" t="s">
        <v>1343</v>
      </c>
    </row>
    <row r="88" spans="1:7">
      <c r="A88" s="24" t="s">
        <v>216</v>
      </c>
      <c r="B88" s="156" t="s">
        <v>513</v>
      </c>
      <c r="C88" s="156" t="s">
        <v>513</v>
      </c>
      <c r="D88" s="156" t="s">
        <v>513</v>
      </c>
      <c r="E88" s="480">
        <v>81933</v>
      </c>
      <c r="F88" s="124" t="s">
        <v>1343</v>
      </c>
    </row>
    <row r="89" spans="1:7">
      <c r="A89" s="24" t="s">
        <v>485</v>
      </c>
      <c r="B89" s="156" t="s">
        <v>382</v>
      </c>
      <c r="C89" s="480">
        <v>516</v>
      </c>
      <c r="D89" s="480">
        <v>454</v>
      </c>
      <c r="E89" s="156" t="s">
        <v>382</v>
      </c>
      <c r="F89" s="124" t="s">
        <v>1343</v>
      </c>
    </row>
    <row r="90" spans="1:7">
      <c r="A90" s="24" t="s">
        <v>736</v>
      </c>
      <c r="B90" s="480">
        <v>90</v>
      </c>
      <c r="C90" s="480">
        <v>316</v>
      </c>
      <c r="D90" s="480">
        <v>130</v>
      </c>
      <c r="E90" s="480">
        <v>158</v>
      </c>
      <c r="F90" s="127" t="s">
        <v>1343</v>
      </c>
    </row>
    <row r="91" spans="1:7">
      <c r="A91" s="145" t="s">
        <v>209</v>
      </c>
      <c r="B91" s="156" t="s">
        <v>382</v>
      </c>
      <c r="C91" s="480">
        <v>28</v>
      </c>
      <c r="D91" s="156" t="s">
        <v>382</v>
      </c>
      <c r="E91" s="156" t="s">
        <v>382</v>
      </c>
      <c r="F91" s="127" t="s">
        <v>1344</v>
      </c>
    </row>
    <row r="92" spans="1:7">
      <c r="A92" s="24" t="s">
        <v>251</v>
      </c>
      <c r="B92" s="480">
        <v>36</v>
      </c>
      <c r="C92" s="480">
        <v>78</v>
      </c>
      <c r="D92" s="156" t="s">
        <v>382</v>
      </c>
      <c r="E92" s="480">
        <v>679</v>
      </c>
      <c r="F92" s="123" t="s">
        <v>1345</v>
      </c>
    </row>
    <row r="93" spans="1:7">
      <c r="A93" s="128" t="s">
        <v>231</v>
      </c>
      <c r="B93" s="480">
        <v>189</v>
      </c>
      <c r="C93" s="480">
        <v>698</v>
      </c>
      <c r="D93" s="480">
        <v>433</v>
      </c>
      <c r="E93" s="156" t="s">
        <v>382</v>
      </c>
      <c r="F93" s="126" t="s">
        <v>1346</v>
      </c>
    </row>
    <row r="94" spans="1:7">
      <c r="A94" s="129" t="s">
        <v>232</v>
      </c>
      <c r="B94" s="480">
        <v>132</v>
      </c>
      <c r="C94" s="480">
        <v>336</v>
      </c>
      <c r="D94" s="480">
        <v>472</v>
      </c>
      <c r="E94" s="156" t="s">
        <v>382</v>
      </c>
      <c r="F94" s="126" t="s">
        <v>1347</v>
      </c>
    </row>
    <row r="95" spans="1:7">
      <c r="A95" s="24" t="s">
        <v>428</v>
      </c>
      <c r="B95" s="156" t="s">
        <v>382</v>
      </c>
      <c r="C95" s="156" t="s">
        <v>382</v>
      </c>
      <c r="D95" s="156" t="s">
        <v>382</v>
      </c>
      <c r="E95" s="480">
        <v>289</v>
      </c>
      <c r="F95" s="125" t="s">
        <v>1348</v>
      </c>
    </row>
    <row r="96" spans="1:7">
      <c r="A96" s="10" t="s">
        <v>229</v>
      </c>
      <c r="B96" s="156" t="s">
        <v>382</v>
      </c>
      <c r="C96" s="480">
        <v>236</v>
      </c>
      <c r="D96" s="156" t="s">
        <v>382</v>
      </c>
      <c r="E96" s="156" t="s">
        <v>382</v>
      </c>
      <c r="F96" s="125" t="s">
        <v>1348</v>
      </c>
    </row>
    <row r="97" spans="1:7">
      <c r="A97" s="24" t="s">
        <v>234</v>
      </c>
      <c r="B97" s="156" t="s">
        <v>382</v>
      </c>
      <c r="C97" s="156" t="s">
        <v>382</v>
      </c>
      <c r="D97" s="156" t="s">
        <v>382</v>
      </c>
      <c r="E97" s="480">
        <v>6</v>
      </c>
      <c r="F97" s="125" t="s">
        <v>1348</v>
      </c>
    </row>
    <row r="98" spans="1:7">
      <c r="A98" s="24" t="s">
        <v>235</v>
      </c>
      <c r="B98" s="156" t="s">
        <v>382</v>
      </c>
      <c r="C98" s="156" t="s">
        <v>382</v>
      </c>
      <c r="D98" s="156" t="s">
        <v>382</v>
      </c>
      <c r="E98" s="480">
        <v>5</v>
      </c>
      <c r="F98" s="125" t="s">
        <v>1348</v>
      </c>
    </row>
    <row r="99" spans="1:7">
      <c r="A99" s="24" t="s">
        <v>1295</v>
      </c>
      <c r="B99" s="480">
        <v>17</v>
      </c>
      <c r="C99" s="480">
        <v>18</v>
      </c>
      <c r="D99" s="156" t="s">
        <v>382</v>
      </c>
      <c r="E99" s="480">
        <v>302</v>
      </c>
      <c r="F99" s="123" t="s">
        <v>1349</v>
      </c>
    </row>
    <row r="100" spans="1:7">
      <c r="A100" s="24" t="s">
        <v>1297</v>
      </c>
      <c r="B100" s="480">
        <v>5</v>
      </c>
      <c r="C100" s="156" t="s">
        <v>382</v>
      </c>
      <c r="D100" s="156" t="s">
        <v>382</v>
      </c>
      <c r="E100" s="480">
        <v>54</v>
      </c>
      <c r="F100" s="123" t="s">
        <v>1349</v>
      </c>
    </row>
    <row r="101" spans="1:7">
      <c r="A101" s="54"/>
      <c r="B101" s="357"/>
      <c r="C101" s="357"/>
      <c r="D101" s="357"/>
      <c r="E101" s="74"/>
    </row>
    <row r="102" spans="1:7">
      <c r="A102" s="1334" t="s">
        <v>491</v>
      </c>
      <c r="B102" s="1334"/>
      <c r="C102" s="1334"/>
      <c r="D102" s="1334"/>
      <c r="E102" s="1334"/>
    </row>
    <row r="103" spans="1:7">
      <c r="A103" s="27" t="s">
        <v>1061</v>
      </c>
      <c r="B103" s="23" t="s">
        <v>369</v>
      </c>
      <c r="C103" s="23" t="s">
        <v>499</v>
      </c>
      <c r="D103" s="23" t="s">
        <v>366</v>
      </c>
      <c r="E103" s="23" t="s">
        <v>580</v>
      </c>
    </row>
    <row r="104" spans="1:7">
      <c r="A104" s="24" t="s">
        <v>443</v>
      </c>
      <c r="B104" s="156" t="s">
        <v>382</v>
      </c>
      <c r="C104" s="156" t="s">
        <v>513</v>
      </c>
      <c r="D104" s="480">
        <v>891</v>
      </c>
      <c r="E104" s="156" t="s">
        <v>513</v>
      </c>
      <c r="F104" s="124" t="s">
        <v>1343</v>
      </c>
    </row>
    <row r="105" spans="1:7">
      <c r="A105" s="24" t="s">
        <v>228</v>
      </c>
      <c r="B105" s="156" t="s">
        <v>513</v>
      </c>
      <c r="C105" s="481">
        <v>11868</v>
      </c>
      <c r="D105" s="480">
        <v>959</v>
      </c>
      <c r="E105" s="481">
        <v>1457</v>
      </c>
      <c r="F105" s="124" t="s">
        <v>1343</v>
      </c>
    </row>
    <row r="106" spans="1:7">
      <c r="A106" s="24" t="s">
        <v>486</v>
      </c>
      <c r="B106" s="508">
        <v>5869</v>
      </c>
      <c r="C106" s="508">
        <v>3075</v>
      </c>
      <c r="D106" s="480">
        <v>2542</v>
      </c>
      <c r="E106" s="480">
        <v>2771</v>
      </c>
      <c r="F106" s="124" t="s">
        <v>1343</v>
      </c>
      <c r="G106" s="349"/>
    </row>
    <row r="107" spans="1:7">
      <c r="A107" s="145" t="s">
        <v>215</v>
      </c>
      <c r="B107" s="480">
        <v>1256</v>
      </c>
      <c r="C107" s="480">
        <v>9523</v>
      </c>
      <c r="D107" s="156" t="s">
        <v>513</v>
      </c>
      <c r="E107" s="156" t="s">
        <v>513</v>
      </c>
      <c r="F107" s="124" t="s">
        <v>1343</v>
      </c>
    </row>
    <row r="108" spans="1:7">
      <c r="A108" s="24" t="s">
        <v>216</v>
      </c>
      <c r="B108" s="156" t="s">
        <v>513</v>
      </c>
      <c r="C108" s="156" t="s">
        <v>513</v>
      </c>
      <c r="D108" s="156" t="s">
        <v>513</v>
      </c>
      <c r="E108" s="480">
        <v>77671</v>
      </c>
      <c r="F108" s="124" t="s">
        <v>1343</v>
      </c>
    </row>
    <row r="109" spans="1:7">
      <c r="A109" s="24" t="s">
        <v>485</v>
      </c>
      <c r="B109" s="156" t="s">
        <v>382</v>
      </c>
      <c r="C109" s="480">
        <v>407</v>
      </c>
      <c r="D109" s="480">
        <v>492</v>
      </c>
      <c r="E109" s="156" t="s">
        <v>382</v>
      </c>
      <c r="F109" s="124" t="s">
        <v>1343</v>
      </c>
    </row>
    <row r="110" spans="1:7">
      <c r="A110" s="24" t="s">
        <v>736</v>
      </c>
      <c r="B110" s="480">
        <v>166</v>
      </c>
      <c r="C110" s="480">
        <v>216</v>
      </c>
      <c r="D110" s="480">
        <v>185</v>
      </c>
      <c r="E110" s="480">
        <v>256</v>
      </c>
      <c r="F110" s="127" t="s">
        <v>1343</v>
      </c>
    </row>
    <row r="111" spans="1:7">
      <c r="A111" s="145" t="s">
        <v>209</v>
      </c>
      <c r="B111" s="156" t="s">
        <v>382</v>
      </c>
      <c r="C111" s="480">
        <v>37</v>
      </c>
      <c r="D111" s="156" t="s">
        <v>382</v>
      </c>
      <c r="E111" s="156" t="s">
        <v>382</v>
      </c>
      <c r="F111" s="127" t="s">
        <v>1344</v>
      </c>
    </row>
    <row r="112" spans="1:7">
      <c r="A112" s="24" t="s">
        <v>251</v>
      </c>
      <c r="B112" s="480">
        <v>32</v>
      </c>
      <c r="C112" s="480">
        <v>44</v>
      </c>
      <c r="D112" s="156" t="s">
        <v>382</v>
      </c>
      <c r="E112" s="480">
        <v>440</v>
      </c>
      <c r="F112" s="123" t="s">
        <v>1345</v>
      </c>
    </row>
    <row r="113" spans="1:7">
      <c r="A113" s="128" t="s">
        <v>231</v>
      </c>
      <c r="B113" s="480">
        <v>365</v>
      </c>
      <c r="C113" s="480">
        <v>751</v>
      </c>
      <c r="D113" s="480">
        <v>426</v>
      </c>
      <c r="E113" s="156" t="s">
        <v>382</v>
      </c>
      <c r="F113" s="126" t="s">
        <v>1346</v>
      </c>
    </row>
    <row r="114" spans="1:7">
      <c r="A114" s="129" t="s">
        <v>232</v>
      </c>
      <c r="B114" s="480">
        <v>124</v>
      </c>
      <c r="C114" s="480">
        <v>207</v>
      </c>
      <c r="D114" s="480">
        <v>62</v>
      </c>
      <c r="E114" s="156" t="s">
        <v>382</v>
      </c>
      <c r="F114" s="126" t="s">
        <v>1347</v>
      </c>
    </row>
    <row r="115" spans="1:7">
      <c r="A115" s="24" t="s">
        <v>428</v>
      </c>
      <c r="B115" s="156" t="s">
        <v>382</v>
      </c>
      <c r="C115" s="156" t="s">
        <v>382</v>
      </c>
      <c r="D115" s="156" t="s">
        <v>382</v>
      </c>
      <c r="E115" s="480">
        <v>498</v>
      </c>
      <c r="F115" s="125" t="s">
        <v>1348</v>
      </c>
    </row>
    <row r="116" spans="1:7">
      <c r="A116" s="10" t="s">
        <v>229</v>
      </c>
      <c r="B116" s="156" t="s">
        <v>382</v>
      </c>
      <c r="C116" s="480">
        <v>278</v>
      </c>
      <c r="D116" s="156" t="s">
        <v>382</v>
      </c>
      <c r="E116" s="156" t="s">
        <v>382</v>
      </c>
      <c r="F116" s="125" t="s">
        <v>1348</v>
      </c>
    </row>
    <row r="117" spans="1:7">
      <c r="A117" s="24" t="s">
        <v>234</v>
      </c>
      <c r="B117" s="156" t="s">
        <v>382</v>
      </c>
      <c r="C117" s="156" t="s">
        <v>382</v>
      </c>
      <c r="D117" s="156" t="s">
        <v>382</v>
      </c>
      <c r="E117" s="480">
        <v>38</v>
      </c>
      <c r="F117" s="125" t="s">
        <v>1348</v>
      </c>
    </row>
    <row r="118" spans="1:7">
      <c r="A118" s="24" t="s">
        <v>235</v>
      </c>
      <c r="B118" s="156" t="s">
        <v>382</v>
      </c>
      <c r="C118" s="156" t="s">
        <v>382</v>
      </c>
      <c r="D118" s="156" t="s">
        <v>382</v>
      </c>
      <c r="E118" s="480">
        <v>10</v>
      </c>
      <c r="F118" s="125" t="s">
        <v>1348</v>
      </c>
    </row>
    <row r="119" spans="1:7">
      <c r="A119" s="24" t="s">
        <v>1295</v>
      </c>
      <c r="B119" s="480">
        <v>65</v>
      </c>
      <c r="C119" s="480">
        <v>188</v>
      </c>
      <c r="D119" s="156" t="s">
        <v>382</v>
      </c>
      <c r="E119" s="480">
        <v>3435</v>
      </c>
      <c r="F119" s="123" t="s">
        <v>1349</v>
      </c>
    </row>
    <row r="120" spans="1:7">
      <c r="A120" s="24" t="s">
        <v>1297</v>
      </c>
      <c r="B120" s="480">
        <v>2</v>
      </c>
      <c r="C120" s="156" t="s">
        <v>382</v>
      </c>
      <c r="D120" s="156" t="s">
        <v>382</v>
      </c>
      <c r="E120" s="480">
        <v>33</v>
      </c>
      <c r="F120" s="123" t="s">
        <v>1349</v>
      </c>
    </row>
    <row r="121" spans="1:7">
      <c r="A121" s="54"/>
      <c r="B121" s="357"/>
      <c r="C121" s="357"/>
      <c r="D121" s="357"/>
      <c r="E121" s="74"/>
    </row>
    <row r="122" spans="1:7">
      <c r="A122" s="1334" t="s">
        <v>492</v>
      </c>
      <c r="B122" s="1334"/>
      <c r="C122" s="1334"/>
      <c r="D122" s="1334"/>
      <c r="E122" s="1334"/>
    </row>
    <row r="123" spans="1:7">
      <c r="A123" s="27" t="s">
        <v>1061</v>
      </c>
      <c r="B123" s="23" t="s">
        <v>369</v>
      </c>
      <c r="C123" s="23" t="s">
        <v>499</v>
      </c>
      <c r="D123" s="23" t="s">
        <v>366</v>
      </c>
      <c r="E123" s="23" t="s">
        <v>580</v>
      </c>
    </row>
    <row r="124" spans="1:7">
      <c r="A124" s="24" t="s">
        <v>443</v>
      </c>
      <c r="B124" s="156" t="s">
        <v>382</v>
      </c>
      <c r="C124" s="156" t="s">
        <v>513</v>
      </c>
      <c r="D124" s="480">
        <v>935</v>
      </c>
      <c r="E124" s="156" t="s">
        <v>513</v>
      </c>
      <c r="F124" s="124" t="s">
        <v>1343</v>
      </c>
    </row>
    <row r="125" spans="1:7">
      <c r="A125" s="24" t="s">
        <v>228</v>
      </c>
      <c r="B125" s="156" t="s">
        <v>513</v>
      </c>
      <c r="C125" s="481">
        <v>12153</v>
      </c>
      <c r="D125" s="480">
        <v>1427</v>
      </c>
      <c r="E125" s="481">
        <v>1758</v>
      </c>
      <c r="F125" s="124" t="s">
        <v>1343</v>
      </c>
    </row>
    <row r="126" spans="1:7">
      <c r="A126" s="24" t="s">
        <v>486</v>
      </c>
      <c r="B126" s="508">
        <v>5869</v>
      </c>
      <c r="C126" s="508">
        <v>3075</v>
      </c>
      <c r="D126" s="480">
        <v>1651</v>
      </c>
      <c r="E126" s="480">
        <v>2848</v>
      </c>
      <c r="F126" s="124" t="s">
        <v>1343</v>
      </c>
      <c r="G126" s="349"/>
    </row>
    <row r="127" spans="1:7">
      <c r="A127" s="145" t="s">
        <v>215</v>
      </c>
      <c r="B127" s="480">
        <v>1603</v>
      </c>
      <c r="C127" s="480">
        <v>9652</v>
      </c>
      <c r="D127" s="156" t="s">
        <v>513</v>
      </c>
      <c r="E127" s="156" t="s">
        <v>513</v>
      </c>
      <c r="F127" s="124" t="s">
        <v>1343</v>
      </c>
    </row>
    <row r="128" spans="1:7">
      <c r="A128" s="24" t="s">
        <v>216</v>
      </c>
      <c r="B128" s="156" t="s">
        <v>513</v>
      </c>
      <c r="C128" s="156" t="s">
        <v>513</v>
      </c>
      <c r="D128" s="156" t="s">
        <v>513</v>
      </c>
      <c r="E128" s="480">
        <v>82931</v>
      </c>
      <c r="F128" s="124" t="s">
        <v>1343</v>
      </c>
    </row>
    <row r="129" spans="1:6">
      <c r="A129" s="24" t="s">
        <v>485</v>
      </c>
      <c r="B129" s="156" t="s">
        <v>382</v>
      </c>
      <c r="C129" s="480">
        <v>390</v>
      </c>
      <c r="D129" s="480">
        <v>355</v>
      </c>
      <c r="E129" s="156" t="s">
        <v>382</v>
      </c>
      <c r="F129" s="124" t="s">
        <v>1343</v>
      </c>
    </row>
    <row r="130" spans="1:6">
      <c r="A130" s="24" t="s">
        <v>736</v>
      </c>
      <c r="B130" s="480">
        <v>110</v>
      </c>
      <c r="C130" s="480">
        <v>754</v>
      </c>
      <c r="D130" s="480">
        <v>330</v>
      </c>
      <c r="E130" s="480">
        <v>377</v>
      </c>
      <c r="F130" s="127" t="s">
        <v>1343</v>
      </c>
    </row>
    <row r="131" spans="1:6">
      <c r="A131" s="145" t="s">
        <v>209</v>
      </c>
      <c r="B131" s="156" t="s">
        <v>382</v>
      </c>
      <c r="C131" s="480">
        <v>12</v>
      </c>
      <c r="D131" s="156" t="s">
        <v>382</v>
      </c>
      <c r="E131" s="156" t="s">
        <v>382</v>
      </c>
      <c r="F131" s="127" t="s">
        <v>1344</v>
      </c>
    </row>
    <row r="132" spans="1:6">
      <c r="A132" s="24" t="s">
        <v>251</v>
      </c>
      <c r="B132" s="480">
        <v>27</v>
      </c>
      <c r="C132" s="480">
        <v>27</v>
      </c>
      <c r="D132" s="156" t="s">
        <v>382</v>
      </c>
      <c r="E132" s="480">
        <v>451</v>
      </c>
      <c r="F132" s="123" t="s">
        <v>1345</v>
      </c>
    </row>
    <row r="133" spans="1:6">
      <c r="A133" s="128" t="s">
        <v>231</v>
      </c>
      <c r="B133" s="480">
        <v>299</v>
      </c>
      <c r="C133" s="480">
        <v>1010</v>
      </c>
      <c r="D133" s="480">
        <v>385</v>
      </c>
      <c r="E133" s="156" t="s">
        <v>382</v>
      </c>
      <c r="F133" s="126" t="s">
        <v>1346</v>
      </c>
    </row>
    <row r="134" spans="1:6">
      <c r="A134" s="129" t="s">
        <v>232</v>
      </c>
      <c r="B134" s="480">
        <v>118</v>
      </c>
      <c r="C134" s="480">
        <v>277</v>
      </c>
      <c r="D134" s="480">
        <v>185</v>
      </c>
      <c r="E134" s="156" t="s">
        <v>382</v>
      </c>
      <c r="F134" s="126" t="s">
        <v>1347</v>
      </c>
    </row>
    <row r="135" spans="1:6">
      <c r="A135" s="24" t="s">
        <v>428</v>
      </c>
      <c r="B135" s="156" t="s">
        <v>382</v>
      </c>
      <c r="C135" s="156" t="s">
        <v>382</v>
      </c>
      <c r="D135" s="156" t="s">
        <v>382</v>
      </c>
      <c r="E135" s="480">
        <v>372</v>
      </c>
      <c r="F135" s="125" t="s">
        <v>1348</v>
      </c>
    </row>
    <row r="136" spans="1:6">
      <c r="A136" s="10" t="s">
        <v>229</v>
      </c>
      <c r="B136" s="156" t="s">
        <v>382</v>
      </c>
      <c r="C136" s="480">
        <v>432</v>
      </c>
      <c r="D136" s="156" t="s">
        <v>382</v>
      </c>
      <c r="E136" s="156" t="s">
        <v>382</v>
      </c>
      <c r="F136" s="125" t="s">
        <v>1348</v>
      </c>
    </row>
    <row r="137" spans="1:6">
      <c r="A137" s="24" t="s">
        <v>234</v>
      </c>
      <c r="B137" s="156" t="s">
        <v>382</v>
      </c>
      <c r="C137" s="156" t="s">
        <v>382</v>
      </c>
      <c r="D137" s="156" t="s">
        <v>382</v>
      </c>
      <c r="E137" s="480">
        <v>31</v>
      </c>
      <c r="F137" s="125" t="s">
        <v>1348</v>
      </c>
    </row>
    <row r="138" spans="1:6">
      <c r="A138" s="24" t="s">
        <v>235</v>
      </c>
      <c r="B138" s="156" t="s">
        <v>382</v>
      </c>
      <c r="C138" s="156" t="s">
        <v>382</v>
      </c>
      <c r="D138" s="156" t="s">
        <v>382</v>
      </c>
      <c r="E138" s="480">
        <v>2</v>
      </c>
      <c r="F138" s="125" t="s">
        <v>1348</v>
      </c>
    </row>
    <row r="139" spans="1:6">
      <c r="A139" s="24" t="s">
        <v>1295</v>
      </c>
      <c r="B139" s="480">
        <v>19</v>
      </c>
      <c r="C139" s="480">
        <v>34</v>
      </c>
      <c r="D139" s="156" t="s">
        <v>382</v>
      </c>
      <c r="E139" s="480">
        <v>524</v>
      </c>
      <c r="F139" s="123" t="s">
        <v>1349</v>
      </c>
    </row>
    <row r="140" spans="1:6">
      <c r="A140" s="24" t="s">
        <v>1297</v>
      </c>
      <c r="B140" s="480">
        <v>3</v>
      </c>
      <c r="C140" s="156" t="s">
        <v>382</v>
      </c>
      <c r="D140" s="156" t="s">
        <v>382</v>
      </c>
      <c r="E140" s="480">
        <v>31</v>
      </c>
      <c r="F140" s="123" t="s">
        <v>1349</v>
      </c>
    </row>
    <row r="141" spans="1:6">
      <c r="A141" s="54"/>
      <c r="B141" s="357"/>
      <c r="C141" s="357"/>
      <c r="D141" s="357"/>
      <c r="E141" s="74"/>
    </row>
    <row r="142" spans="1:6">
      <c r="A142" s="1334" t="s">
        <v>493</v>
      </c>
      <c r="B142" s="1334"/>
      <c r="C142" s="1334"/>
      <c r="D142" s="1334"/>
      <c r="E142" s="1334"/>
    </row>
    <row r="143" spans="1:6">
      <c r="A143" s="27" t="s">
        <v>1061</v>
      </c>
      <c r="B143" s="23" t="s">
        <v>369</v>
      </c>
      <c r="C143" s="23" t="s">
        <v>499</v>
      </c>
      <c r="D143" s="23" t="s">
        <v>366</v>
      </c>
      <c r="E143" s="23" t="s">
        <v>580</v>
      </c>
    </row>
    <row r="144" spans="1:6">
      <c r="A144" s="24" t="s">
        <v>443</v>
      </c>
      <c r="B144" s="156" t="s">
        <v>382</v>
      </c>
      <c r="C144" s="156" t="s">
        <v>513</v>
      </c>
      <c r="D144" s="480">
        <v>1070</v>
      </c>
      <c r="E144" s="156" t="s">
        <v>513</v>
      </c>
      <c r="F144" s="124" t="s">
        <v>1343</v>
      </c>
    </row>
    <row r="145" spans="1:7">
      <c r="A145" s="24" t="s">
        <v>228</v>
      </c>
      <c r="B145" s="156" t="s">
        <v>513</v>
      </c>
      <c r="C145" s="481">
        <v>13867</v>
      </c>
      <c r="D145" s="480">
        <v>1817</v>
      </c>
      <c r="E145" s="481">
        <v>1865</v>
      </c>
      <c r="F145" s="124" t="s">
        <v>1343</v>
      </c>
    </row>
    <row r="146" spans="1:7">
      <c r="A146" s="24" t="s">
        <v>486</v>
      </c>
      <c r="B146" s="508">
        <v>5869</v>
      </c>
      <c r="C146" s="508">
        <v>3075</v>
      </c>
      <c r="D146" s="480">
        <v>2891</v>
      </c>
      <c r="E146" s="480">
        <v>2991</v>
      </c>
      <c r="F146" s="124" t="s">
        <v>1343</v>
      </c>
      <c r="G146" s="349"/>
    </row>
    <row r="147" spans="1:7">
      <c r="A147" s="145" t="s">
        <v>215</v>
      </c>
      <c r="B147" s="480">
        <v>1596</v>
      </c>
      <c r="C147" s="480">
        <v>9470</v>
      </c>
      <c r="D147" s="156" t="s">
        <v>513</v>
      </c>
      <c r="E147" s="156" t="s">
        <v>513</v>
      </c>
      <c r="F147" s="124" t="s">
        <v>1343</v>
      </c>
    </row>
    <row r="148" spans="1:7">
      <c r="A148" s="24" t="s">
        <v>216</v>
      </c>
      <c r="B148" s="156" t="s">
        <v>513</v>
      </c>
      <c r="C148" s="156" t="s">
        <v>513</v>
      </c>
      <c r="D148" s="156" t="s">
        <v>513</v>
      </c>
      <c r="E148" s="480">
        <v>80971</v>
      </c>
      <c r="F148" s="124" t="s">
        <v>1343</v>
      </c>
    </row>
    <row r="149" spans="1:7">
      <c r="A149" s="24" t="s">
        <v>485</v>
      </c>
      <c r="B149" s="156" t="s">
        <v>382</v>
      </c>
      <c r="C149" s="480">
        <v>333</v>
      </c>
      <c r="D149" s="480">
        <v>207</v>
      </c>
      <c r="E149" s="156" t="s">
        <v>382</v>
      </c>
      <c r="F149" s="124" t="s">
        <v>1343</v>
      </c>
    </row>
    <row r="150" spans="1:7">
      <c r="A150" s="24" t="s">
        <v>736</v>
      </c>
      <c r="B150" s="480">
        <v>77</v>
      </c>
      <c r="C150" s="480">
        <v>129</v>
      </c>
      <c r="D150" s="480">
        <v>114</v>
      </c>
      <c r="E150" s="480">
        <v>152</v>
      </c>
      <c r="F150" s="127" t="s">
        <v>1343</v>
      </c>
    </row>
    <row r="151" spans="1:7">
      <c r="A151" s="145" t="s">
        <v>209</v>
      </c>
      <c r="B151" s="156" t="s">
        <v>382</v>
      </c>
      <c r="C151" s="480">
        <v>19</v>
      </c>
      <c r="D151" s="156" t="s">
        <v>382</v>
      </c>
      <c r="E151" s="156" t="s">
        <v>382</v>
      </c>
      <c r="F151" s="127" t="s">
        <v>1344</v>
      </c>
    </row>
    <row r="152" spans="1:7">
      <c r="A152" s="24" t="s">
        <v>251</v>
      </c>
      <c r="B152" s="480">
        <v>27</v>
      </c>
      <c r="C152" s="480">
        <v>46</v>
      </c>
      <c r="D152" s="156" t="s">
        <v>382</v>
      </c>
      <c r="E152" s="480">
        <v>769</v>
      </c>
      <c r="F152" s="123" t="s">
        <v>1345</v>
      </c>
    </row>
    <row r="153" spans="1:7">
      <c r="A153" s="128" t="s">
        <v>231</v>
      </c>
      <c r="B153" s="480">
        <v>202</v>
      </c>
      <c r="C153" s="480">
        <v>669</v>
      </c>
      <c r="D153" s="480">
        <v>201</v>
      </c>
      <c r="E153" s="156" t="s">
        <v>382</v>
      </c>
      <c r="F153" s="126" t="s">
        <v>1346</v>
      </c>
    </row>
    <row r="154" spans="1:7">
      <c r="A154" s="129" t="s">
        <v>232</v>
      </c>
      <c r="B154" s="480">
        <v>42</v>
      </c>
      <c r="C154" s="480">
        <v>109</v>
      </c>
      <c r="D154" s="480">
        <v>58</v>
      </c>
      <c r="E154" s="156" t="s">
        <v>382</v>
      </c>
      <c r="F154" s="126" t="s">
        <v>1347</v>
      </c>
    </row>
    <row r="155" spans="1:7">
      <c r="A155" s="24" t="s">
        <v>428</v>
      </c>
      <c r="B155" s="156" t="s">
        <v>382</v>
      </c>
      <c r="C155" s="156" t="s">
        <v>382</v>
      </c>
      <c r="D155" s="156" t="s">
        <v>382</v>
      </c>
      <c r="E155" s="480">
        <v>178</v>
      </c>
      <c r="F155" s="125" t="s">
        <v>1348</v>
      </c>
    </row>
    <row r="156" spans="1:7">
      <c r="A156" s="10" t="s">
        <v>229</v>
      </c>
      <c r="B156" s="156" t="s">
        <v>513</v>
      </c>
      <c r="C156" s="480">
        <v>267</v>
      </c>
      <c r="D156" s="156" t="s">
        <v>513</v>
      </c>
      <c r="E156" s="156" t="s">
        <v>513</v>
      </c>
      <c r="F156" s="125" t="s">
        <v>1348</v>
      </c>
    </row>
    <row r="157" spans="1:7">
      <c r="A157" s="24" t="s">
        <v>234</v>
      </c>
      <c r="B157" s="156" t="s">
        <v>382</v>
      </c>
      <c r="C157" s="156" t="s">
        <v>382</v>
      </c>
      <c r="D157" s="156" t="s">
        <v>382</v>
      </c>
      <c r="E157" s="480">
        <v>68</v>
      </c>
      <c r="F157" s="125" t="s">
        <v>1348</v>
      </c>
    </row>
    <row r="158" spans="1:7">
      <c r="A158" s="24" t="s">
        <v>235</v>
      </c>
      <c r="B158" s="156" t="s">
        <v>382</v>
      </c>
      <c r="C158" s="156" t="s">
        <v>382</v>
      </c>
      <c r="D158" s="156" t="s">
        <v>382</v>
      </c>
      <c r="E158" s="480">
        <v>25</v>
      </c>
      <c r="F158" s="125" t="s">
        <v>1348</v>
      </c>
    </row>
    <row r="159" spans="1:7">
      <c r="A159" s="24" t="s">
        <v>1295</v>
      </c>
      <c r="B159" s="480">
        <v>21</v>
      </c>
      <c r="C159" s="480">
        <v>110</v>
      </c>
      <c r="D159" s="156" t="s">
        <v>382</v>
      </c>
      <c r="E159" s="480">
        <v>209</v>
      </c>
      <c r="F159" s="123" t="s">
        <v>1349</v>
      </c>
    </row>
    <row r="160" spans="1:7">
      <c r="A160" s="24" t="s">
        <v>1297</v>
      </c>
      <c r="B160" s="480">
        <v>4</v>
      </c>
      <c r="C160" s="156" t="s">
        <v>382</v>
      </c>
      <c r="D160" s="156" t="s">
        <v>382</v>
      </c>
      <c r="E160" s="480">
        <v>38</v>
      </c>
      <c r="F160" s="123" t="s">
        <v>1349</v>
      </c>
    </row>
    <row r="161" spans="1:7">
      <c r="A161" s="54"/>
      <c r="B161" s="357"/>
      <c r="C161" s="357"/>
      <c r="D161" s="357"/>
      <c r="E161" s="74"/>
    </row>
    <row r="162" spans="1:7">
      <c r="A162" s="1334" t="s">
        <v>477</v>
      </c>
      <c r="B162" s="1334"/>
      <c r="C162" s="1334"/>
      <c r="D162" s="1334"/>
      <c r="E162" s="1334"/>
    </row>
    <row r="163" spans="1:7">
      <c r="A163" s="27" t="s">
        <v>1061</v>
      </c>
      <c r="B163" s="23" t="s">
        <v>369</v>
      </c>
      <c r="C163" s="23" t="s">
        <v>499</v>
      </c>
      <c r="D163" s="23" t="s">
        <v>366</v>
      </c>
      <c r="E163" s="23" t="s">
        <v>580</v>
      </c>
    </row>
    <row r="164" spans="1:7">
      <c r="A164" s="513" t="s">
        <v>1381</v>
      </c>
      <c r="B164" s="156" t="s">
        <v>382</v>
      </c>
      <c r="C164" s="156" t="s">
        <v>513</v>
      </c>
      <c r="D164" s="480">
        <v>1385</v>
      </c>
      <c r="E164" s="156" t="s">
        <v>513</v>
      </c>
      <c r="F164" s="124" t="s">
        <v>1343</v>
      </c>
    </row>
    <row r="165" spans="1:7">
      <c r="A165" s="24" t="s">
        <v>228</v>
      </c>
      <c r="B165" s="156" t="s">
        <v>513</v>
      </c>
      <c r="C165" s="481">
        <v>12137</v>
      </c>
      <c r="D165" s="480">
        <v>1062</v>
      </c>
      <c r="E165" s="481">
        <v>1171</v>
      </c>
      <c r="F165" s="124" t="s">
        <v>1343</v>
      </c>
    </row>
    <row r="166" spans="1:7">
      <c r="A166" s="24" t="s">
        <v>486</v>
      </c>
      <c r="B166" s="341">
        <v>5869</v>
      </c>
      <c r="C166" s="341">
        <v>3075</v>
      </c>
      <c r="D166" s="480">
        <v>2605</v>
      </c>
      <c r="E166" s="480">
        <v>2925</v>
      </c>
      <c r="F166" s="124" t="s">
        <v>1343</v>
      </c>
      <c r="G166" s="349"/>
    </row>
    <row r="167" spans="1:7">
      <c r="A167" s="145" t="s">
        <v>215</v>
      </c>
      <c r="B167" s="480">
        <v>1611</v>
      </c>
      <c r="C167" s="480">
        <v>9565</v>
      </c>
      <c r="D167" s="156" t="s">
        <v>513</v>
      </c>
      <c r="E167" s="156" t="s">
        <v>513</v>
      </c>
      <c r="F167" s="124" t="s">
        <v>1343</v>
      </c>
    </row>
    <row r="168" spans="1:7">
      <c r="A168" s="24" t="s">
        <v>216</v>
      </c>
      <c r="B168" s="156" t="s">
        <v>513</v>
      </c>
      <c r="C168" s="156" t="s">
        <v>513</v>
      </c>
      <c r="D168" s="156" t="s">
        <v>513</v>
      </c>
      <c r="E168" s="480">
        <v>72149</v>
      </c>
      <c r="F168" s="124" t="s">
        <v>1343</v>
      </c>
    </row>
    <row r="169" spans="1:7">
      <c r="A169" s="513" t="s">
        <v>485</v>
      </c>
      <c r="B169" s="156" t="s">
        <v>382</v>
      </c>
      <c r="C169" s="480">
        <v>140</v>
      </c>
      <c r="D169" s="480">
        <v>48</v>
      </c>
      <c r="E169" s="156" t="s">
        <v>382</v>
      </c>
      <c r="F169" s="124" t="s">
        <v>1343</v>
      </c>
    </row>
    <row r="170" spans="1:7">
      <c r="A170" s="24" t="s">
        <v>736</v>
      </c>
      <c r="B170" s="480">
        <v>107</v>
      </c>
      <c r="C170" s="480">
        <v>193</v>
      </c>
      <c r="D170" s="480">
        <v>146</v>
      </c>
      <c r="E170" s="480">
        <v>250</v>
      </c>
      <c r="F170" s="127" t="s">
        <v>1343</v>
      </c>
    </row>
    <row r="171" spans="1:7">
      <c r="A171" s="145" t="s">
        <v>209</v>
      </c>
      <c r="B171" s="156" t="s">
        <v>382</v>
      </c>
      <c r="C171" s="480">
        <v>56</v>
      </c>
      <c r="D171" s="156" t="s">
        <v>382</v>
      </c>
      <c r="E171" s="156" t="s">
        <v>382</v>
      </c>
      <c r="F171" s="127" t="s">
        <v>1344</v>
      </c>
    </row>
    <row r="172" spans="1:7">
      <c r="A172" s="24" t="s">
        <v>1382</v>
      </c>
      <c r="B172" s="480">
        <v>19</v>
      </c>
      <c r="C172" s="480">
        <v>131</v>
      </c>
      <c r="D172" s="156" t="s">
        <v>382</v>
      </c>
      <c r="E172" s="480">
        <v>534</v>
      </c>
      <c r="F172" s="123" t="s">
        <v>1345</v>
      </c>
    </row>
    <row r="173" spans="1:7">
      <c r="A173" s="128" t="s">
        <v>231</v>
      </c>
      <c r="B173" s="480">
        <v>96</v>
      </c>
      <c r="C173" s="480">
        <v>362</v>
      </c>
      <c r="D173" s="480">
        <v>151</v>
      </c>
      <c r="E173" s="156" t="s">
        <v>382</v>
      </c>
      <c r="F173" s="126" t="s">
        <v>1346</v>
      </c>
    </row>
    <row r="174" spans="1:7">
      <c r="A174" s="129" t="s">
        <v>232</v>
      </c>
      <c r="B174" s="480">
        <v>85</v>
      </c>
      <c r="C174" s="480">
        <v>301</v>
      </c>
      <c r="D174" s="480">
        <v>74</v>
      </c>
      <c r="E174" s="156" t="s">
        <v>382</v>
      </c>
      <c r="F174" s="126" t="s">
        <v>1347</v>
      </c>
    </row>
    <row r="175" spans="1:7">
      <c r="A175" s="24" t="s">
        <v>428</v>
      </c>
      <c r="B175" s="156" t="s">
        <v>382</v>
      </c>
      <c r="C175" s="156" t="s">
        <v>382</v>
      </c>
      <c r="D175" s="156" t="s">
        <v>382</v>
      </c>
      <c r="E175" s="480">
        <v>260</v>
      </c>
      <c r="F175" s="125" t="s">
        <v>1348</v>
      </c>
    </row>
    <row r="176" spans="1:7">
      <c r="A176" s="10" t="s">
        <v>229</v>
      </c>
      <c r="B176" s="156" t="s">
        <v>382</v>
      </c>
      <c r="C176" s="480">
        <v>347</v>
      </c>
      <c r="D176" s="156" t="s">
        <v>382</v>
      </c>
      <c r="E176" s="156" t="s">
        <v>382</v>
      </c>
      <c r="F176" s="125" t="s">
        <v>1348</v>
      </c>
    </row>
    <row r="177" spans="1:7">
      <c r="A177" s="24" t="s">
        <v>234</v>
      </c>
      <c r="B177" s="156" t="s">
        <v>382</v>
      </c>
      <c r="C177" s="156" t="s">
        <v>382</v>
      </c>
      <c r="D177" s="156" t="s">
        <v>382</v>
      </c>
      <c r="E177" s="480">
        <v>52</v>
      </c>
      <c r="F177" s="125" t="s">
        <v>1348</v>
      </c>
    </row>
    <row r="178" spans="1:7">
      <c r="A178" s="24" t="s">
        <v>235</v>
      </c>
      <c r="B178" s="156" t="s">
        <v>382</v>
      </c>
      <c r="C178" s="156" t="s">
        <v>382</v>
      </c>
      <c r="D178" s="156" t="s">
        <v>382</v>
      </c>
      <c r="E178" s="480">
        <v>20</v>
      </c>
      <c r="F178" s="125" t="s">
        <v>1348</v>
      </c>
    </row>
    <row r="179" spans="1:7">
      <c r="A179" s="513" t="s">
        <v>1383</v>
      </c>
      <c r="B179" s="480">
        <v>24</v>
      </c>
      <c r="C179" s="480">
        <v>55</v>
      </c>
      <c r="D179" s="156" t="s">
        <v>382</v>
      </c>
      <c r="E179" s="480">
        <v>966</v>
      </c>
      <c r="F179" s="123" t="s">
        <v>1349</v>
      </c>
    </row>
    <row r="180" spans="1:7">
      <c r="A180" s="513" t="s">
        <v>1384</v>
      </c>
      <c r="B180" s="480">
        <v>4</v>
      </c>
      <c r="C180" s="156" t="s">
        <v>382</v>
      </c>
      <c r="D180" s="156" t="s">
        <v>382</v>
      </c>
      <c r="E180" s="480">
        <v>35</v>
      </c>
      <c r="F180" s="123" t="s">
        <v>1349</v>
      </c>
    </row>
    <row r="181" spans="1:7">
      <c r="A181" s="54"/>
      <c r="B181" s="357"/>
      <c r="C181" s="357"/>
      <c r="D181" s="357"/>
      <c r="E181" s="74"/>
    </row>
    <row r="182" spans="1:7">
      <c r="A182" s="1334" t="s">
        <v>478</v>
      </c>
      <c r="B182" s="1334"/>
      <c r="C182" s="1334"/>
      <c r="D182" s="1334"/>
      <c r="E182" s="1334"/>
    </row>
    <row r="183" spans="1:7">
      <c r="A183" s="27" t="s">
        <v>1061</v>
      </c>
      <c r="B183" s="23" t="s">
        <v>369</v>
      </c>
      <c r="C183" s="23" t="s">
        <v>499</v>
      </c>
      <c r="D183" s="23" t="s">
        <v>366</v>
      </c>
      <c r="E183" s="23" t="s">
        <v>580</v>
      </c>
    </row>
    <row r="184" spans="1:7">
      <c r="A184" s="24" t="s">
        <v>443</v>
      </c>
      <c r="B184" s="156" t="s">
        <v>382</v>
      </c>
      <c r="C184" s="156" t="s">
        <v>513</v>
      </c>
      <c r="D184" s="480">
        <v>1452</v>
      </c>
      <c r="E184" s="156" t="s">
        <v>513</v>
      </c>
      <c r="F184" s="124" t="s">
        <v>1343</v>
      </c>
    </row>
    <row r="185" spans="1:7">
      <c r="A185" s="24" t="s">
        <v>228</v>
      </c>
      <c r="B185" s="156" t="s">
        <v>513</v>
      </c>
      <c r="C185" s="481">
        <v>11774</v>
      </c>
      <c r="D185" s="480">
        <v>1252</v>
      </c>
      <c r="E185" s="481">
        <v>1209</v>
      </c>
      <c r="F185" s="124" t="s">
        <v>1343</v>
      </c>
    </row>
    <row r="186" spans="1:7">
      <c r="A186" s="24" t="s">
        <v>486</v>
      </c>
      <c r="B186" s="341">
        <v>5869</v>
      </c>
      <c r="C186" s="341">
        <v>3075</v>
      </c>
      <c r="D186" s="480">
        <v>2562</v>
      </c>
      <c r="E186" s="480">
        <v>3238</v>
      </c>
      <c r="F186" s="124" t="s">
        <v>1343</v>
      </c>
      <c r="G186" s="349"/>
    </row>
    <row r="187" spans="1:7">
      <c r="A187" s="145" t="s">
        <v>215</v>
      </c>
      <c r="B187" s="480">
        <v>1651</v>
      </c>
      <c r="C187" s="480">
        <v>8180</v>
      </c>
      <c r="D187" s="156" t="s">
        <v>513</v>
      </c>
      <c r="E187" s="156" t="s">
        <v>513</v>
      </c>
      <c r="F187" s="124" t="s">
        <v>1343</v>
      </c>
    </row>
    <row r="188" spans="1:7">
      <c r="A188" s="24" t="s">
        <v>216</v>
      </c>
      <c r="B188" s="156" t="s">
        <v>513</v>
      </c>
      <c r="C188" s="156" t="s">
        <v>513</v>
      </c>
      <c r="D188" s="156" t="s">
        <v>513</v>
      </c>
      <c r="E188" s="480">
        <v>80695</v>
      </c>
      <c r="F188" s="124" t="s">
        <v>1343</v>
      </c>
    </row>
    <row r="189" spans="1:7">
      <c r="A189" s="24" t="s">
        <v>485</v>
      </c>
      <c r="B189" s="156" t="s">
        <v>382</v>
      </c>
      <c r="C189" s="480">
        <v>209</v>
      </c>
      <c r="D189" s="480">
        <v>118</v>
      </c>
      <c r="E189" s="156" t="s">
        <v>382</v>
      </c>
      <c r="F189" s="124" t="s">
        <v>1343</v>
      </c>
    </row>
    <row r="190" spans="1:7">
      <c r="A190" s="24" t="s">
        <v>736</v>
      </c>
      <c r="B190" s="480">
        <v>163</v>
      </c>
      <c r="C190" s="480">
        <v>268</v>
      </c>
      <c r="D190" s="480">
        <v>74</v>
      </c>
      <c r="E190" s="480">
        <v>113</v>
      </c>
      <c r="F190" s="127" t="s">
        <v>1343</v>
      </c>
    </row>
    <row r="191" spans="1:7">
      <c r="A191" s="145" t="s">
        <v>209</v>
      </c>
      <c r="B191" s="156" t="s">
        <v>382</v>
      </c>
      <c r="C191" s="480">
        <v>38</v>
      </c>
      <c r="D191" s="156" t="s">
        <v>382</v>
      </c>
      <c r="E191" s="156" t="s">
        <v>382</v>
      </c>
      <c r="F191" s="127" t="s">
        <v>1344</v>
      </c>
    </row>
    <row r="192" spans="1:7">
      <c r="A192" s="24" t="s">
        <v>251</v>
      </c>
      <c r="B192" s="480">
        <v>48</v>
      </c>
      <c r="C192" s="480">
        <v>132</v>
      </c>
      <c r="D192" s="156" t="s">
        <v>382</v>
      </c>
      <c r="E192" s="480">
        <v>1256</v>
      </c>
      <c r="F192" s="123" t="s">
        <v>1345</v>
      </c>
    </row>
    <row r="193" spans="1:7">
      <c r="A193" s="128" t="s">
        <v>231</v>
      </c>
      <c r="B193" s="480">
        <v>74</v>
      </c>
      <c r="C193" s="480">
        <v>223</v>
      </c>
      <c r="D193" s="480">
        <v>128</v>
      </c>
      <c r="E193" s="156" t="s">
        <v>382</v>
      </c>
      <c r="F193" s="126" t="s">
        <v>1346</v>
      </c>
    </row>
    <row r="194" spans="1:7">
      <c r="A194" s="129" t="s">
        <v>232</v>
      </c>
      <c r="B194" s="480">
        <v>58</v>
      </c>
      <c r="C194" s="480">
        <v>131</v>
      </c>
      <c r="D194" s="480">
        <v>81</v>
      </c>
      <c r="E194" s="156" t="s">
        <v>382</v>
      </c>
      <c r="F194" s="126" t="s">
        <v>1347</v>
      </c>
    </row>
    <row r="195" spans="1:7">
      <c r="A195" s="24" t="s">
        <v>428</v>
      </c>
      <c r="B195" s="156" t="s">
        <v>382</v>
      </c>
      <c r="C195" s="156" t="s">
        <v>382</v>
      </c>
      <c r="D195" s="156" t="s">
        <v>382</v>
      </c>
      <c r="E195" s="480">
        <v>468</v>
      </c>
      <c r="F195" s="125" t="s">
        <v>1348</v>
      </c>
    </row>
    <row r="196" spans="1:7">
      <c r="A196" s="10" t="s">
        <v>229</v>
      </c>
      <c r="B196" s="156" t="s">
        <v>382</v>
      </c>
      <c r="C196" s="480">
        <v>357</v>
      </c>
      <c r="D196" s="156" t="s">
        <v>382</v>
      </c>
      <c r="E196" s="156" t="s">
        <v>382</v>
      </c>
      <c r="F196" s="125" t="s">
        <v>1348</v>
      </c>
    </row>
    <row r="197" spans="1:7">
      <c r="A197" s="24" t="s">
        <v>234</v>
      </c>
      <c r="B197" s="156" t="s">
        <v>382</v>
      </c>
      <c r="C197" s="156" t="s">
        <v>382</v>
      </c>
      <c r="D197" s="156" t="s">
        <v>382</v>
      </c>
      <c r="E197" s="480">
        <v>20</v>
      </c>
      <c r="F197" s="125" t="s">
        <v>1348</v>
      </c>
    </row>
    <row r="198" spans="1:7">
      <c r="A198" s="24" t="s">
        <v>235</v>
      </c>
      <c r="B198" s="156" t="s">
        <v>382</v>
      </c>
      <c r="C198" s="156" t="s">
        <v>382</v>
      </c>
      <c r="D198" s="156" t="s">
        <v>382</v>
      </c>
      <c r="E198" s="480">
        <v>15</v>
      </c>
      <c r="F198" s="125" t="s">
        <v>1348</v>
      </c>
    </row>
    <row r="199" spans="1:7">
      <c r="A199" s="24" t="s">
        <v>1295</v>
      </c>
      <c r="B199" s="480">
        <v>21</v>
      </c>
      <c r="C199" s="480">
        <v>102</v>
      </c>
      <c r="D199" s="156" t="s">
        <v>382</v>
      </c>
      <c r="E199" s="480">
        <v>1332</v>
      </c>
      <c r="F199" s="123" t="s">
        <v>1349</v>
      </c>
    </row>
    <row r="200" spans="1:7">
      <c r="A200" s="24" t="s">
        <v>1297</v>
      </c>
      <c r="B200" s="480">
        <v>4</v>
      </c>
      <c r="C200" s="156" t="s">
        <v>382</v>
      </c>
      <c r="D200" s="156" t="s">
        <v>382</v>
      </c>
      <c r="E200" s="480">
        <v>37</v>
      </c>
      <c r="F200" s="123" t="s">
        <v>1349</v>
      </c>
    </row>
    <row r="201" spans="1:7">
      <c r="A201" s="54"/>
      <c r="B201" s="357"/>
      <c r="C201" s="357"/>
      <c r="D201" s="357"/>
      <c r="E201" s="74"/>
    </row>
    <row r="202" spans="1:7">
      <c r="A202" s="1334" t="s">
        <v>479</v>
      </c>
      <c r="B202" s="1334"/>
      <c r="C202" s="1334"/>
      <c r="D202" s="1334"/>
      <c r="E202" s="1334"/>
    </row>
    <row r="203" spans="1:7">
      <c r="A203" s="27" t="s">
        <v>1061</v>
      </c>
      <c r="B203" s="23" t="s">
        <v>369</v>
      </c>
      <c r="C203" s="23" t="s">
        <v>499</v>
      </c>
      <c r="D203" s="23" t="s">
        <v>366</v>
      </c>
      <c r="E203" s="23" t="s">
        <v>580</v>
      </c>
    </row>
    <row r="204" spans="1:7">
      <c r="A204" s="24" t="s">
        <v>443</v>
      </c>
      <c r="B204" s="156" t="s">
        <v>382</v>
      </c>
      <c r="C204" s="156" t="s">
        <v>513</v>
      </c>
      <c r="D204" s="480">
        <v>2770</v>
      </c>
      <c r="E204" s="156" t="s">
        <v>513</v>
      </c>
      <c r="F204" s="124" t="s">
        <v>1343</v>
      </c>
    </row>
    <row r="205" spans="1:7">
      <c r="A205" s="24" t="s">
        <v>228</v>
      </c>
      <c r="B205" s="156" t="s">
        <v>513</v>
      </c>
      <c r="C205" s="481">
        <v>12342</v>
      </c>
      <c r="D205" s="480">
        <v>4451</v>
      </c>
      <c r="E205" s="481">
        <v>1641</v>
      </c>
      <c r="F205" s="124" t="s">
        <v>1343</v>
      </c>
    </row>
    <row r="206" spans="1:7">
      <c r="A206" s="24" t="s">
        <v>486</v>
      </c>
      <c r="B206" s="508">
        <v>5869</v>
      </c>
      <c r="C206" s="508">
        <v>3075</v>
      </c>
      <c r="D206" s="520">
        <v>2706</v>
      </c>
      <c r="E206" s="188">
        <v>2617</v>
      </c>
      <c r="F206" s="124" t="s">
        <v>1343</v>
      </c>
      <c r="G206" s="349"/>
    </row>
    <row r="207" spans="1:7">
      <c r="A207" s="145" t="s">
        <v>215</v>
      </c>
      <c r="B207" s="351">
        <v>1645</v>
      </c>
      <c r="C207" s="188">
        <v>8551</v>
      </c>
      <c r="D207" s="156" t="s">
        <v>513</v>
      </c>
      <c r="E207" s="156" t="s">
        <v>513</v>
      </c>
      <c r="F207" s="124" t="s">
        <v>1343</v>
      </c>
    </row>
    <row r="208" spans="1:7">
      <c r="A208" s="24" t="s">
        <v>216</v>
      </c>
      <c r="B208" s="156" t="s">
        <v>513</v>
      </c>
      <c r="C208" s="156" t="s">
        <v>513</v>
      </c>
      <c r="D208" s="156" t="s">
        <v>513</v>
      </c>
      <c r="E208" s="520">
        <v>89972</v>
      </c>
      <c r="F208" s="124" t="s">
        <v>1343</v>
      </c>
    </row>
    <row r="209" spans="1:6">
      <c r="A209" s="24" t="s">
        <v>485</v>
      </c>
      <c r="B209" s="156" t="s">
        <v>382</v>
      </c>
      <c r="C209" s="520">
        <v>177</v>
      </c>
      <c r="D209" s="520">
        <v>55</v>
      </c>
      <c r="E209" s="156" t="s">
        <v>382</v>
      </c>
      <c r="F209" s="124" t="s">
        <v>1343</v>
      </c>
    </row>
    <row r="210" spans="1:6">
      <c r="A210" s="24" t="s">
        <v>736</v>
      </c>
      <c r="B210" s="480">
        <v>40</v>
      </c>
      <c r="C210" s="480">
        <v>4337</v>
      </c>
      <c r="D210" s="480">
        <v>103</v>
      </c>
      <c r="E210" s="480">
        <v>117</v>
      </c>
      <c r="F210" s="127" t="s">
        <v>1343</v>
      </c>
    </row>
    <row r="211" spans="1:6">
      <c r="A211" s="145" t="s">
        <v>209</v>
      </c>
      <c r="B211" s="156" t="s">
        <v>382</v>
      </c>
      <c r="C211" s="480">
        <v>49</v>
      </c>
      <c r="D211" s="156" t="s">
        <v>382</v>
      </c>
      <c r="E211" s="156" t="s">
        <v>382</v>
      </c>
      <c r="F211" s="127" t="s">
        <v>1344</v>
      </c>
    </row>
    <row r="212" spans="1:6">
      <c r="A212" s="24" t="s">
        <v>251</v>
      </c>
      <c r="B212" s="480">
        <v>87</v>
      </c>
      <c r="C212" s="480">
        <v>49</v>
      </c>
      <c r="D212" s="156" t="s">
        <v>382</v>
      </c>
      <c r="E212" s="525">
        <v>798</v>
      </c>
      <c r="F212" s="123" t="s">
        <v>1345</v>
      </c>
    </row>
    <row r="213" spans="1:6">
      <c r="A213" s="128" t="s">
        <v>231</v>
      </c>
      <c r="B213" s="480">
        <v>39</v>
      </c>
      <c r="C213" s="480">
        <v>69</v>
      </c>
      <c r="D213" s="480">
        <v>20</v>
      </c>
      <c r="E213" s="156" t="s">
        <v>382</v>
      </c>
      <c r="F213" s="126" t="s">
        <v>1346</v>
      </c>
    </row>
    <row r="214" spans="1:6">
      <c r="A214" s="129" t="s">
        <v>232</v>
      </c>
      <c r="B214" s="480">
        <v>78</v>
      </c>
      <c r="C214" s="480">
        <v>137</v>
      </c>
      <c r="D214" s="480">
        <v>86</v>
      </c>
      <c r="E214" s="156" t="s">
        <v>382</v>
      </c>
      <c r="F214" s="126" t="s">
        <v>1347</v>
      </c>
    </row>
    <row r="215" spans="1:6">
      <c r="A215" s="24" t="s">
        <v>428</v>
      </c>
      <c r="B215" s="156" t="s">
        <v>382</v>
      </c>
      <c r="C215" s="156" t="s">
        <v>382</v>
      </c>
      <c r="D215" s="156" t="s">
        <v>382</v>
      </c>
      <c r="E215" s="480">
        <v>326</v>
      </c>
      <c r="F215" s="125" t="s">
        <v>1348</v>
      </c>
    </row>
    <row r="216" spans="1:6">
      <c r="A216" s="10" t="s">
        <v>229</v>
      </c>
      <c r="B216" s="156" t="s">
        <v>382</v>
      </c>
      <c r="C216" s="480">
        <v>438</v>
      </c>
      <c r="D216" s="156" t="s">
        <v>382</v>
      </c>
      <c r="E216" s="156" t="s">
        <v>382</v>
      </c>
      <c r="F216" s="125" t="s">
        <v>1348</v>
      </c>
    </row>
    <row r="217" spans="1:6">
      <c r="A217" s="24" t="s">
        <v>234</v>
      </c>
      <c r="B217" s="156" t="s">
        <v>382</v>
      </c>
      <c r="C217" s="156" t="s">
        <v>382</v>
      </c>
      <c r="D217" s="156" t="s">
        <v>382</v>
      </c>
      <c r="E217" s="480">
        <v>189</v>
      </c>
      <c r="F217" s="125" t="s">
        <v>1348</v>
      </c>
    </row>
    <row r="218" spans="1:6">
      <c r="A218" s="24" t="s">
        <v>235</v>
      </c>
      <c r="B218" s="156" t="s">
        <v>382</v>
      </c>
      <c r="C218" s="156" t="s">
        <v>382</v>
      </c>
      <c r="D218" s="156" t="s">
        <v>382</v>
      </c>
      <c r="E218" s="480">
        <v>14</v>
      </c>
      <c r="F218" s="125" t="s">
        <v>1348</v>
      </c>
    </row>
    <row r="219" spans="1:6">
      <c r="A219" s="24" t="s">
        <v>1295</v>
      </c>
      <c r="B219" s="480">
        <v>38</v>
      </c>
      <c r="C219" s="480">
        <v>114</v>
      </c>
      <c r="D219" s="156" t="s">
        <v>382</v>
      </c>
      <c r="E219" s="480">
        <v>2643</v>
      </c>
      <c r="F219" s="123" t="s">
        <v>1349</v>
      </c>
    </row>
    <row r="220" spans="1:6">
      <c r="A220" s="24" t="s">
        <v>1297</v>
      </c>
      <c r="B220" s="480">
        <v>6</v>
      </c>
      <c r="C220" s="156" t="s">
        <v>382</v>
      </c>
      <c r="D220" s="156"/>
      <c r="E220" s="480">
        <v>72</v>
      </c>
      <c r="F220" s="123" t="s">
        <v>1349</v>
      </c>
    </row>
    <row r="221" spans="1:6">
      <c r="A221" s="54"/>
      <c r="B221" s="357"/>
      <c r="C221" s="357"/>
      <c r="D221" s="357"/>
      <c r="E221" s="74"/>
    </row>
    <row r="222" spans="1:6">
      <c r="A222" s="1334" t="s">
        <v>480</v>
      </c>
      <c r="B222" s="1334"/>
      <c r="C222" s="1334"/>
      <c r="D222" s="1334"/>
      <c r="E222" s="1334"/>
    </row>
    <row r="223" spans="1:6">
      <c r="A223" s="27" t="s">
        <v>1061</v>
      </c>
      <c r="B223" s="23" t="s">
        <v>369</v>
      </c>
      <c r="C223" s="23" t="s">
        <v>499</v>
      </c>
      <c r="D223" s="23" t="s">
        <v>366</v>
      </c>
      <c r="E223" s="23" t="s">
        <v>580</v>
      </c>
    </row>
    <row r="224" spans="1:6">
      <c r="A224" s="24" t="s">
        <v>443</v>
      </c>
      <c r="B224" s="156" t="s">
        <v>1390</v>
      </c>
      <c r="C224" s="156" t="s">
        <v>513</v>
      </c>
      <c r="D224" s="480">
        <v>2321</v>
      </c>
      <c r="E224" s="156" t="s">
        <v>513</v>
      </c>
      <c r="F224" s="124" t="s">
        <v>1343</v>
      </c>
    </row>
    <row r="225" spans="1:7">
      <c r="A225" s="24" t="s">
        <v>228</v>
      </c>
      <c r="B225" s="156" t="s">
        <v>513</v>
      </c>
      <c r="C225" s="481">
        <v>10673</v>
      </c>
      <c r="D225" s="480">
        <v>7385</v>
      </c>
      <c r="E225" s="481">
        <v>1675</v>
      </c>
      <c r="F225" s="124" t="s">
        <v>1343</v>
      </c>
    </row>
    <row r="226" spans="1:7">
      <c r="A226" s="24" t="s">
        <v>486</v>
      </c>
      <c r="B226" s="341">
        <v>5869</v>
      </c>
      <c r="C226" s="341">
        <v>3075</v>
      </c>
      <c r="D226" s="480">
        <v>3931</v>
      </c>
      <c r="E226" s="480">
        <v>2587</v>
      </c>
      <c r="F226" s="124" t="s">
        <v>1343</v>
      </c>
      <c r="G226" s="349"/>
    </row>
    <row r="227" spans="1:7">
      <c r="A227" s="145" t="s">
        <v>215</v>
      </c>
      <c r="B227" s="480">
        <v>1367</v>
      </c>
      <c r="C227" s="480">
        <v>6349</v>
      </c>
      <c r="D227" s="156" t="s">
        <v>513</v>
      </c>
      <c r="E227" s="156" t="s">
        <v>513</v>
      </c>
      <c r="F227" s="124" t="s">
        <v>1343</v>
      </c>
    </row>
    <row r="228" spans="1:7">
      <c r="A228" s="24" t="s">
        <v>216</v>
      </c>
      <c r="B228" s="156" t="s">
        <v>513</v>
      </c>
      <c r="C228" s="156" t="s">
        <v>513</v>
      </c>
      <c r="D228" s="156" t="s">
        <v>513</v>
      </c>
      <c r="E228" s="480">
        <v>93415</v>
      </c>
      <c r="F228" s="124" t="s">
        <v>1343</v>
      </c>
    </row>
    <row r="229" spans="1:7">
      <c r="A229" s="24" t="s">
        <v>485</v>
      </c>
      <c r="B229" s="156" t="s">
        <v>1390</v>
      </c>
      <c r="C229" s="480">
        <v>143</v>
      </c>
      <c r="D229" s="480">
        <v>80</v>
      </c>
      <c r="E229" s="156" t="s">
        <v>1390</v>
      </c>
      <c r="F229" s="124" t="s">
        <v>1343</v>
      </c>
    </row>
    <row r="230" spans="1:7">
      <c r="A230" s="24" t="s">
        <v>736</v>
      </c>
      <c r="B230" s="480">
        <v>60</v>
      </c>
      <c r="C230" s="480">
        <v>123</v>
      </c>
      <c r="D230" s="480">
        <v>104</v>
      </c>
      <c r="E230" s="480">
        <v>125</v>
      </c>
      <c r="F230" s="127" t="s">
        <v>1343</v>
      </c>
    </row>
    <row r="231" spans="1:7">
      <c r="A231" s="145" t="s">
        <v>209</v>
      </c>
      <c r="B231" s="156" t="s">
        <v>1390</v>
      </c>
      <c r="C231" s="480">
        <v>50</v>
      </c>
      <c r="D231" s="156" t="s">
        <v>1390</v>
      </c>
      <c r="E231" s="156" t="s">
        <v>1390</v>
      </c>
      <c r="F231" s="127" t="s">
        <v>1344</v>
      </c>
    </row>
    <row r="232" spans="1:7">
      <c r="A232" s="24" t="s">
        <v>251</v>
      </c>
      <c r="B232" s="480">
        <v>102</v>
      </c>
      <c r="C232" s="480">
        <v>35</v>
      </c>
      <c r="D232" s="156" t="s">
        <v>1390</v>
      </c>
      <c r="E232" s="480">
        <v>678</v>
      </c>
      <c r="F232" s="123" t="s">
        <v>1345</v>
      </c>
    </row>
    <row r="233" spans="1:7">
      <c r="A233" s="128" t="s">
        <v>231</v>
      </c>
      <c r="B233" s="480">
        <v>80</v>
      </c>
      <c r="C233" s="480">
        <v>201</v>
      </c>
      <c r="D233" s="480">
        <v>83</v>
      </c>
      <c r="E233" s="156" t="s">
        <v>1390</v>
      </c>
      <c r="F233" s="126" t="s">
        <v>1346</v>
      </c>
    </row>
    <row r="234" spans="1:7">
      <c r="A234" s="129" t="s">
        <v>232</v>
      </c>
      <c r="B234" s="480">
        <v>32</v>
      </c>
      <c r="C234" s="480">
        <v>121</v>
      </c>
      <c r="D234" s="480">
        <v>60</v>
      </c>
      <c r="E234" s="156" t="s">
        <v>1390</v>
      </c>
      <c r="F234" s="126" t="s">
        <v>1347</v>
      </c>
    </row>
    <row r="235" spans="1:7">
      <c r="A235" s="24" t="s">
        <v>428</v>
      </c>
      <c r="B235" s="156" t="s">
        <v>1390</v>
      </c>
      <c r="C235" s="156" t="s">
        <v>1390</v>
      </c>
      <c r="D235" s="156" t="s">
        <v>1390</v>
      </c>
      <c r="E235" s="480">
        <v>72</v>
      </c>
      <c r="F235" s="125" t="s">
        <v>1348</v>
      </c>
    </row>
    <row r="236" spans="1:7">
      <c r="A236" s="10" t="s">
        <v>229</v>
      </c>
      <c r="B236" s="156" t="s">
        <v>513</v>
      </c>
      <c r="C236" s="480">
        <v>227</v>
      </c>
      <c r="D236" s="156" t="s">
        <v>513</v>
      </c>
      <c r="E236" s="156" t="s">
        <v>513</v>
      </c>
      <c r="F236" s="125" t="s">
        <v>1348</v>
      </c>
    </row>
    <row r="237" spans="1:7">
      <c r="A237" s="24" t="s">
        <v>234</v>
      </c>
      <c r="B237" s="156" t="s">
        <v>1390</v>
      </c>
      <c r="C237" s="156" t="s">
        <v>1390</v>
      </c>
      <c r="D237" s="156" t="s">
        <v>1390</v>
      </c>
      <c r="E237" s="480">
        <v>16</v>
      </c>
      <c r="F237" s="125" t="s">
        <v>1348</v>
      </c>
    </row>
    <row r="238" spans="1:7">
      <c r="A238" s="24" t="s">
        <v>235</v>
      </c>
      <c r="B238" s="156" t="s">
        <v>1390</v>
      </c>
      <c r="C238" s="156" t="s">
        <v>1390</v>
      </c>
      <c r="D238" s="156" t="s">
        <v>1390</v>
      </c>
      <c r="E238" s="480">
        <v>2</v>
      </c>
      <c r="F238" s="125" t="s">
        <v>1348</v>
      </c>
    </row>
    <row r="239" spans="1:7">
      <c r="A239" s="24" t="s">
        <v>1295</v>
      </c>
      <c r="B239" s="480">
        <v>58</v>
      </c>
      <c r="C239" s="480">
        <v>138</v>
      </c>
      <c r="D239" s="156" t="s">
        <v>1390</v>
      </c>
      <c r="E239" s="480">
        <v>2835</v>
      </c>
      <c r="F239" s="123" t="s">
        <v>1349</v>
      </c>
    </row>
    <row r="240" spans="1:7">
      <c r="A240" s="24" t="s">
        <v>1297</v>
      </c>
      <c r="B240" s="480">
        <v>3</v>
      </c>
      <c r="C240" s="156" t="s">
        <v>1390</v>
      </c>
      <c r="D240" s="156" t="s">
        <v>1390</v>
      </c>
      <c r="E240" s="480">
        <v>71</v>
      </c>
      <c r="F240" s="123" t="s">
        <v>1349</v>
      </c>
    </row>
    <row r="241" spans="1:5">
      <c r="A241" s="54"/>
      <c r="B241" s="357"/>
      <c r="C241" s="357"/>
      <c r="D241" s="357"/>
      <c r="E241" s="74"/>
    </row>
  </sheetData>
  <mergeCells count="13">
    <mergeCell ref="A82:E82"/>
    <mergeCell ref="A222:E222"/>
    <mergeCell ref="A102:E102"/>
    <mergeCell ref="A122:E122"/>
    <mergeCell ref="A142:E142"/>
    <mergeCell ref="A162:E162"/>
    <mergeCell ref="A182:E182"/>
    <mergeCell ref="A202:E202"/>
    <mergeCell ref="A1:E1"/>
    <mergeCell ref="A2:E2"/>
    <mergeCell ref="A22:E22"/>
    <mergeCell ref="A42:E42"/>
    <mergeCell ref="A62:E62"/>
  </mergeCells>
  <phoneticPr fontId="11" type="noConversion"/>
  <pageMargins left="0.75" right="0.75" top="1" bottom="1" header="0.5" footer="0.5"/>
  <pageSetup paperSize="9" scale="8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26</vt:i4>
      </vt:variant>
      <vt:variant>
        <vt:lpstr>已命名的範圍</vt:lpstr>
      </vt:variant>
      <vt:variant>
        <vt:i4>6</vt:i4>
      </vt:variant>
    </vt:vector>
  </HeadingPairs>
  <TitlesOfParts>
    <vt:vector size="32" baseType="lpstr">
      <vt:lpstr>2016總表</vt:lpstr>
      <vt:lpstr>2016分表</vt:lpstr>
      <vt:lpstr>2016JL(SW統計)</vt:lpstr>
      <vt:lpstr>2016JL出版社</vt:lpstr>
      <vt:lpstr>2017總表</vt:lpstr>
      <vt:lpstr>2017分表</vt:lpstr>
      <vt:lpstr>2017JL(SW統計)</vt:lpstr>
      <vt:lpstr>2017JL出版社</vt:lpstr>
      <vt:lpstr>2018總表</vt:lpstr>
      <vt:lpstr>2018分表</vt:lpstr>
      <vt:lpstr>2018JL(SW統計)</vt:lpstr>
      <vt:lpstr>2018JL出版社</vt:lpstr>
      <vt:lpstr>2019總表</vt:lpstr>
      <vt:lpstr>2019分表</vt:lpstr>
      <vt:lpstr>2019JL(SW統計)</vt:lpstr>
      <vt:lpstr>2019JL出版社</vt:lpstr>
      <vt:lpstr>2022總表</vt:lpstr>
      <vt:lpstr>2022分表</vt:lpstr>
      <vt:lpstr>2020JL(SW統計)</vt:lpstr>
      <vt:lpstr>2022JL出版社</vt:lpstr>
      <vt:lpstr>2025總表</vt:lpstr>
      <vt:lpstr>2025分表</vt:lpstr>
      <vt:lpstr>2025JL出版社</vt:lpstr>
      <vt:lpstr>統計輪值表</vt:lpstr>
      <vt:lpstr>院區資訊</vt:lpstr>
      <vt:lpstr>查詢資料</vt:lpstr>
      <vt:lpstr>'2016總表'!Print_Area</vt:lpstr>
      <vt:lpstr>'2017總表'!Print_Area</vt:lpstr>
      <vt:lpstr>'2018總表'!Print_Area</vt:lpstr>
      <vt:lpstr>'2019總表'!Print_Area</vt:lpstr>
      <vt:lpstr>'2022總表'!Print_Area</vt:lpstr>
      <vt:lpstr>'2025總表'!Print_Area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meng</dc:creator>
  <cp:lastModifiedBy>dl</cp:lastModifiedBy>
  <cp:lastPrinted>2020-05-26T08:06:55Z</cp:lastPrinted>
  <dcterms:created xsi:type="dcterms:W3CDTF">2012-07-28T00:47:02Z</dcterms:created>
  <dcterms:modified xsi:type="dcterms:W3CDTF">2026-02-24T02:31:57Z</dcterms:modified>
</cp:coreProperties>
</file>